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 defaultThemeVersion="124226"/>
  <bookViews>
    <workbookView xWindow="1995" yWindow="0" windowWidth="20730" windowHeight="11760" tabRatio="746" activeTab="5"/>
  </bookViews>
  <sheets>
    <sheet name="Today's Selections" sheetId="80" r:id="rId1"/>
    <sheet name="TopRated" sheetId="78" r:id="rId2"/>
    <sheet name="Today" sheetId="79" r:id="rId3"/>
    <sheet name="2 Year Olds" sheetId="135" r:id="rId4"/>
    <sheet name="Sprints" sheetId="136" r:id="rId5"/>
    <sheet name="Main" sheetId="1" r:id="rId6"/>
    <sheet name="Headers" sheetId="2" state="hidden" r:id="rId7"/>
    <sheet name="DelDupe" sheetId="5" state="hidden" r:id="rId8"/>
    <sheet name="Sheet1" sheetId="83" state="hidden" r:id="rId9"/>
    <sheet name="Calculations" sheetId="82" state="hidden" r:id="rId10"/>
    <sheet name="1310 Newbury" sheetId="84" r:id="rId11"/>
    <sheet name="1325 Leopardstown" sheetId="85" r:id="rId12"/>
    <sheet name="1335 Galway" sheetId="86" r:id="rId13"/>
    <sheet name="1340 Newbury" sheetId="87" r:id="rId14"/>
    <sheet name="1345 Doncaster" sheetId="88" r:id="rId15"/>
    <sheet name="1350 Kelso" sheetId="89" r:id="rId16"/>
    <sheet name="1355 Leopardstown" sheetId="90" r:id="rId17"/>
    <sheet name="1400 Cheltenham" sheetId="91" r:id="rId18"/>
    <sheet name="1405 Galway" sheetId="92" r:id="rId19"/>
    <sheet name="1415 Doncaster" sheetId="93" r:id="rId20"/>
    <sheet name="1420 Newbury" sheetId="94" r:id="rId21"/>
    <sheet name="1425 Kelso" sheetId="95" r:id="rId22"/>
    <sheet name="1430 Leopardstown" sheetId="96" r:id="rId23"/>
    <sheet name="1435 Cheltenham" sheetId="97" r:id="rId24"/>
    <sheet name="1440 Galway" sheetId="98" r:id="rId25"/>
    <sheet name="1450 Newbury" sheetId="99" r:id="rId26"/>
    <sheet name="1455 Doncaster" sheetId="100" r:id="rId27"/>
    <sheet name="1500 Kelso" sheetId="101" r:id="rId28"/>
    <sheet name="1505 Leopardstown" sheetId="102" r:id="rId29"/>
    <sheet name="1510 Cheltenham" sheetId="103" r:id="rId30"/>
    <sheet name="1515 Galway" sheetId="104" r:id="rId31"/>
    <sheet name="1520 Newbury" sheetId="105" r:id="rId32"/>
    <sheet name="1525 Doncaster" sheetId="106" r:id="rId33"/>
    <sheet name="1535 Kelso" sheetId="107" r:id="rId34"/>
    <sheet name="1540 Leopardstown" sheetId="108" r:id="rId35"/>
    <sheet name="1545 Cheltenham" sheetId="109" r:id="rId36"/>
    <sheet name="1550 Galway" sheetId="110" r:id="rId37"/>
    <sheet name="1555 Newbury" sheetId="111" r:id="rId38"/>
    <sheet name="1605 Doncaster" sheetId="112" r:id="rId39"/>
    <sheet name="1610 Kelso" sheetId="113" r:id="rId40"/>
    <sheet name="1615 Leopardstown" sheetId="114" r:id="rId41"/>
    <sheet name="1620 Cheltenham" sheetId="115" r:id="rId42"/>
    <sheet name="1625 Galway" sheetId="116" r:id="rId43"/>
    <sheet name="1630 Newbury" sheetId="117" r:id="rId44"/>
    <sheet name="1635 Doncaster" sheetId="118" r:id="rId45"/>
    <sheet name="1640 Kelso" sheetId="119" r:id="rId46"/>
    <sheet name="1650 Leopardstown" sheetId="120" r:id="rId47"/>
    <sheet name="1655 Cheltenham" sheetId="121" r:id="rId48"/>
    <sheet name="1700 Galway" sheetId="122" r:id="rId49"/>
    <sheet name="1705 Newbury" sheetId="123" r:id="rId50"/>
    <sheet name="1710 Doncaster" sheetId="124" r:id="rId51"/>
    <sheet name="1715 Kelso" sheetId="125" r:id="rId52"/>
    <sheet name="1730 Cheltenham" sheetId="126" r:id="rId53"/>
    <sheet name="1735 Galway" sheetId="127" r:id="rId54"/>
    <sheet name="1745 Kempton" sheetId="128" r:id="rId55"/>
    <sheet name="1815 Kempton" sheetId="129" r:id="rId56"/>
    <sheet name="1845 Kempton" sheetId="130" r:id="rId57"/>
    <sheet name="1915 Kempton" sheetId="131" r:id="rId58"/>
    <sheet name="1945 Kempton" sheetId="132" r:id="rId59"/>
    <sheet name="2015 Kempton" sheetId="133" r:id="rId60"/>
    <sheet name="2045 Kempton" sheetId="134" r:id="rId61"/>
    <sheet name="Sheets" sheetId="81" state="hidden" r:id="rId62"/>
  </sheets>
  <definedNames>
    <definedName name="_xlnm._FilterDatabase" localSheetId="10" hidden="1">'1310 Newbury'!$A$1:$AG$111</definedName>
    <definedName name="_xlnm._FilterDatabase" localSheetId="11" hidden="1">'1325 Leopardstown'!$A$1:$AG$111</definedName>
    <definedName name="_xlnm._FilterDatabase" localSheetId="12" hidden="1">'1335 Galway'!$A$1:$AG$111</definedName>
    <definedName name="_xlnm._FilterDatabase" localSheetId="13" hidden="1">'1340 Newbury'!$A$1:$AG$111</definedName>
    <definedName name="_xlnm._FilterDatabase" localSheetId="14" hidden="1">'1345 Doncaster'!$A$1:$AG$111</definedName>
    <definedName name="_xlnm._FilterDatabase" localSheetId="15" hidden="1">'1350 Kelso'!$A$1:$AG$111</definedName>
    <definedName name="_xlnm._FilterDatabase" localSheetId="16" hidden="1">'1355 Leopardstown'!$A$1:$AG$111</definedName>
    <definedName name="_xlnm._FilterDatabase" localSheetId="17" hidden="1">'1400 Cheltenham'!$A$1:$AG$111</definedName>
    <definedName name="_xlnm._FilterDatabase" localSheetId="18" hidden="1">'1405 Galway'!$A$1:$AG$111</definedName>
    <definedName name="_xlnm._FilterDatabase" localSheetId="19" hidden="1">'1415 Doncaster'!$A$1:$AG$111</definedName>
    <definedName name="_xlnm._FilterDatabase" localSheetId="20" hidden="1">'1420 Newbury'!$A$1:$AG$111</definedName>
    <definedName name="_xlnm._FilterDatabase" localSheetId="21" hidden="1">'1425 Kelso'!$A$1:$AG$111</definedName>
    <definedName name="_xlnm._FilterDatabase" localSheetId="22" hidden="1">'1430 Leopardstown'!$A$1:$AG$111</definedName>
    <definedName name="_xlnm._FilterDatabase" localSheetId="23" hidden="1">'1435 Cheltenham'!$A$1:$AG$111</definedName>
    <definedName name="_xlnm._FilterDatabase" localSheetId="24" hidden="1">'1440 Galway'!$A$1:$AG$111</definedName>
    <definedName name="_xlnm._FilterDatabase" localSheetId="25" hidden="1">'1450 Newbury'!$A$1:$AG$111</definedName>
    <definedName name="_xlnm._FilterDatabase" localSheetId="26" hidden="1">'1455 Doncaster'!$A$1:$AG$111</definedName>
    <definedName name="_xlnm._FilterDatabase" localSheetId="27" hidden="1">'1500 Kelso'!$A$1:$AG$111</definedName>
    <definedName name="_xlnm._FilterDatabase" localSheetId="28" hidden="1">'1505 Leopardstown'!$A$1:$AG$111</definedName>
    <definedName name="_xlnm._FilterDatabase" localSheetId="29" hidden="1">'1510 Cheltenham'!$A$1:$AG$111</definedName>
    <definedName name="_xlnm._FilterDatabase" localSheetId="30" hidden="1">'1515 Galway'!$A$1:$AG$111</definedName>
    <definedName name="_xlnm._FilterDatabase" localSheetId="31" hidden="1">'1520 Newbury'!$A$1:$AG$111</definedName>
    <definedName name="_xlnm._FilterDatabase" localSheetId="32" hidden="1">'1525 Doncaster'!$A$1:$AG$111</definedName>
    <definedName name="_xlnm._FilterDatabase" localSheetId="33" hidden="1">'1535 Kelso'!$A$1:$AG$111</definedName>
    <definedName name="_xlnm._FilterDatabase" localSheetId="34" hidden="1">'1540 Leopardstown'!$A$1:$AG$111</definedName>
    <definedName name="_xlnm._FilterDatabase" localSheetId="35" hidden="1">'1545 Cheltenham'!$A$1:$AG$111</definedName>
    <definedName name="_xlnm._FilterDatabase" localSheetId="36" hidden="1">'1550 Galway'!$A$1:$AG$111</definedName>
    <definedName name="_xlnm._FilterDatabase" localSheetId="37" hidden="1">'1555 Newbury'!$A$1:$AG$111</definedName>
    <definedName name="_xlnm._FilterDatabase" localSheetId="38" hidden="1">'1605 Doncaster'!$A$1:$AG$111</definedName>
    <definedName name="_xlnm._FilterDatabase" localSheetId="39" hidden="1">'1610 Kelso'!$A$1:$AG$111</definedName>
    <definedName name="_xlnm._FilterDatabase" localSheetId="40" hidden="1">'1615 Leopardstown'!$A$1:$AG$111</definedName>
    <definedName name="_xlnm._FilterDatabase" localSheetId="41" hidden="1">'1620 Cheltenham'!$A$1:$AG$111</definedName>
    <definedName name="_xlnm._FilterDatabase" localSheetId="42" hidden="1">'1625 Galway'!$A$1:$AG$111</definedName>
    <definedName name="_xlnm._FilterDatabase" localSheetId="43" hidden="1">'1630 Newbury'!$A$1:$AG$111</definedName>
    <definedName name="_xlnm._FilterDatabase" localSheetId="44" hidden="1">'1635 Doncaster'!$A$1:$AG$111</definedName>
    <definedName name="_xlnm._FilterDatabase" localSheetId="45" hidden="1">'1640 Kelso'!$A$1:$AG$111</definedName>
    <definedName name="_xlnm._FilterDatabase" localSheetId="46" hidden="1">'1650 Leopardstown'!$A$1:$AG$111</definedName>
    <definedName name="_xlnm._FilterDatabase" localSheetId="47" hidden="1">'1655 Cheltenham'!$A$1:$AG$111</definedName>
    <definedName name="_xlnm._FilterDatabase" localSheetId="48" hidden="1">'1700 Galway'!$A$1:$AG$111</definedName>
    <definedName name="_xlnm._FilterDatabase" localSheetId="49" hidden="1">'1705 Newbury'!$A$1:$AG$111</definedName>
    <definedName name="_xlnm._FilterDatabase" localSheetId="50" hidden="1">'1710 Doncaster'!$A$1:$AG$111</definedName>
    <definedName name="_xlnm._FilterDatabase" localSheetId="51" hidden="1">'1715 Kelso'!$A$1:$AG$111</definedName>
    <definedName name="_xlnm._FilterDatabase" localSheetId="52" hidden="1">'1730 Cheltenham'!$A$1:$AG$111</definedName>
    <definedName name="_xlnm._FilterDatabase" localSheetId="53" hidden="1">'1735 Galway'!$A$1:$AG$111</definedName>
    <definedName name="_xlnm._FilterDatabase" localSheetId="54" hidden="1">'1745 Kempton'!$A$1:$AG$111</definedName>
    <definedName name="_xlnm._FilterDatabase" localSheetId="55" hidden="1">'1815 Kempton'!$A$1:$AG$111</definedName>
    <definedName name="_xlnm._FilterDatabase" localSheetId="56" hidden="1">'1845 Kempton'!$A$1:$AG$111</definedName>
    <definedName name="_xlnm._FilterDatabase" localSheetId="57" hidden="1">'1915 Kempton'!$A$1:$AG$111</definedName>
    <definedName name="_xlnm._FilterDatabase" localSheetId="58" hidden="1">'1945 Kempton'!$A$1:$AG$111</definedName>
    <definedName name="_xlnm._FilterDatabase" localSheetId="3" hidden="1">'2 Year Olds'!$A$1:$AG$176</definedName>
    <definedName name="_xlnm._FilterDatabase" localSheetId="59" hidden="1">'2015 Kempton'!$A$1:$AG$111</definedName>
    <definedName name="_xlnm._FilterDatabase" localSheetId="60" hidden="1">'2045 Kempton'!$A$1:$AG$111</definedName>
    <definedName name="_xlnm._FilterDatabase" localSheetId="9" hidden="1">Calculations!$A$1:$AG$101</definedName>
    <definedName name="_xlnm._FilterDatabase" localSheetId="7" hidden="1">DelDupe!$A$1:$C$3000</definedName>
    <definedName name="_xlnm._FilterDatabase" localSheetId="6" hidden="1">Headers!$A$1:$AK$1</definedName>
    <definedName name="_xlnm._FilterDatabase" localSheetId="5" hidden="1">Main!$A$1:$AK$606</definedName>
    <definedName name="_xlnm._FilterDatabase" localSheetId="8" hidden="1">Sheet1!$A$1:$Z$84</definedName>
    <definedName name="_xlnm._FilterDatabase" localSheetId="61" hidden="1">Sheets!$C$6:$D$103</definedName>
    <definedName name="_xlnm._FilterDatabase" localSheetId="4" hidden="1">Sprints!$A$1:$AG$281</definedName>
    <definedName name="_xlnm._FilterDatabase" localSheetId="2" hidden="1">Today!$A$1:$AK$1</definedName>
    <definedName name="_xlnm._FilterDatabase" localSheetId="1" hidden="1">TopRated!$A$1:$AK$1000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605" i="79" l="1"/>
  <c r="AL604" i="79"/>
  <c r="AL603" i="79"/>
  <c r="AL602" i="79"/>
  <c r="AL601" i="79"/>
  <c r="AL600" i="79"/>
  <c r="AL599" i="79"/>
  <c r="AL598" i="79"/>
  <c r="AL597" i="79"/>
  <c r="AL596" i="79"/>
  <c r="AL595" i="79"/>
  <c r="AL594" i="79"/>
  <c r="AL593" i="79"/>
  <c r="AL592" i="79"/>
  <c r="AL591" i="79"/>
  <c r="AL590" i="79"/>
  <c r="AL589" i="79"/>
  <c r="AL588" i="79"/>
  <c r="AL587" i="79"/>
  <c r="AL586" i="79"/>
  <c r="AL585" i="79"/>
  <c r="AL584" i="79"/>
  <c r="AL583" i="79"/>
  <c r="AL582" i="79"/>
  <c r="AL581" i="79"/>
  <c r="AL580" i="79"/>
  <c r="AL579" i="79"/>
  <c r="AL578" i="79"/>
  <c r="AL577" i="79"/>
  <c r="AL576" i="79"/>
  <c r="AL575" i="79"/>
  <c r="AL574" i="79"/>
  <c r="AL573" i="79"/>
  <c r="AL572" i="79"/>
  <c r="AL571" i="79"/>
  <c r="AL570" i="79"/>
  <c r="AL569" i="79"/>
  <c r="AL568" i="79"/>
  <c r="AL567" i="79"/>
  <c r="AL566" i="79"/>
  <c r="AL565" i="79"/>
  <c r="AL564" i="79"/>
  <c r="AL563" i="79"/>
  <c r="AL562" i="79"/>
  <c r="AL561" i="79"/>
  <c r="AL560" i="79"/>
  <c r="AL559" i="79"/>
  <c r="AL558" i="79"/>
  <c r="AL557" i="79"/>
  <c r="AL556" i="79"/>
  <c r="AL555" i="79"/>
  <c r="AL554" i="79"/>
  <c r="AL553" i="79"/>
  <c r="AL552" i="79"/>
  <c r="AL551" i="79"/>
  <c r="AL550" i="79"/>
  <c r="AL549" i="79"/>
  <c r="AL548" i="79"/>
  <c r="AL547" i="79"/>
  <c r="AL546" i="79"/>
  <c r="AL545" i="79"/>
  <c r="AL544" i="79"/>
  <c r="AL543" i="79"/>
  <c r="AL542" i="79"/>
  <c r="AL541" i="79"/>
  <c r="AL540" i="79"/>
  <c r="AL539" i="79"/>
  <c r="AL538" i="79"/>
  <c r="AL537" i="79"/>
  <c r="AL536" i="79"/>
  <c r="AL535" i="79"/>
  <c r="AL534" i="79"/>
  <c r="AL533" i="79"/>
  <c r="AL532" i="79"/>
  <c r="AL531" i="79"/>
  <c r="AL530" i="79"/>
  <c r="AL529" i="79"/>
  <c r="AL528" i="79"/>
  <c r="AL527" i="79"/>
  <c r="AL526" i="79"/>
  <c r="AL525" i="79"/>
  <c r="AL524" i="79"/>
  <c r="AL523" i="79"/>
  <c r="AL522" i="79"/>
  <c r="AL521" i="79"/>
  <c r="AL520" i="79"/>
  <c r="AL519" i="79"/>
  <c r="AL518" i="79"/>
  <c r="AL517" i="79"/>
  <c r="AL516" i="79"/>
  <c r="AL515" i="79"/>
  <c r="AL514" i="79"/>
  <c r="AL513" i="79"/>
  <c r="AL512" i="79"/>
  <c r="AL511" i="79"/>
  <c r="AL510" i="79"/>
  <c r="AL509" i="79"/>
  <c r="AL508" i="79"/>
  <c r="AL507" i="79"/>
  <c r="AL506" i="79"/>
  <c r="AL505" i="79"/>
  <c r="AL504" i="79"/>
  <c r="AL503" i="79"/>
  <c r="AL502" i="79"/>
  <c r="AL501" i="79"/>
  <c r="AL500" i="79"/>
  <c r="AL499" i="79"/>
  <c r="AL498" i="79"/>
  <c r="AL497" i="79"/>
  <c r="AL496" i="79"/>
  <c r="AL495" i="79"/>
  <c r="AL494" i="79"/>
  <c r="AL493" i="79"/>
  <c r="AL492" i="79"/>
  <c r="AL491" i="79"/>
  <c r="AL490" i="79"/>
  <c r="AL489" i="79"/>
  <c r="AL488" i="79"/>
  <c r="AL487" i="79"/>
  <c r="AL486" i="79"/>
  <c r="AL485" i="79"/>
  <c r="AL484" i="79"/>
  <c r="AL483" i="79"/>
  <c r="AL482" i="79"/>
  <c r="AL481" i="79"/>
  <c r="AL480" i="79"/>
  <c r="AL479" i="79"/>
  <c r="AL478" i="79"/>
  <c r="AL477" i="79"/>
  <c r="AL476" i="79"/>
  <c r="AL475" i="79"/>
  <c r="AL474" i="79"/>
  <c r="AL473" i="79"/>
  <c r="AL472" i="79"/>
  <c r="AL471" i="79"/>
  <c r="AL470" i="79"/>
  <c r="AL469" i="79"/>
  <c r="AL468" i="79"/>
  <c r="AL467" i="79"/>
  <c r="AL466" i="79"/>
  <c r="AL465" i="79"/>
  <c r="AL464" i="79"/>
  <c r="AL463" i="79"/>
  <c r="AL462" i="79"/>
  <c r="AL461" i="79"/>
  <c r="AL460" i="79"/>
  <c r="AL459" i="79"/>
  <c r="AL458" i="79"/>
  <c r="AL457" i="79"/>
  <c r="AL456" i="79"/>
  <c r="AL455" i="79"/>
  <c r="AL454" i="79"/>
  <c r="AL453" i="79"/>
  <c r="AL452" i="79"/>
  <c r="AL451" i="79"/>
  <c r="AL450" i="79"/>
  <c r="AL449" i="79"/>
  <c r="AL448" i="79"/>
  <c r="AL447" i="79"/>
  <c r="AL446" i="79"/>
  <c r="AL445" i="79"/>
  <c r="AL444" i="79"/>
  <c r="AL443" i="79"/>
  <c r="AL442" i="79"/>
  <c r="AL441" i="79"/>
  <c r="AL440" i="79"/>
  <c r="AL439" i="79"/>
  <c r="AL438" i="79"/>
  <c r="AL437" i="79"/>
  <c r="AL436" i="79"/>
  <c r="AL435" i="79"/>
  <c r="AL434" i="79"/>
  <c r="AL433" i="79"/>
  <c r="AL432" i="79"/>
  <c r="AL431" i="79"/>
  <c r="AL430" i="79"/>
  <c r="AL429" i="79"/>
  <c r="AL428" i="79"/>
  <c r="AL427" i="79"/>
  <c r="AL426" i="79"/>
  <c r="AL425" i="79"/>
  <c r="AL424" i="79"/>
  <c r="AL423" i="79"/>
  <c r="AL422" i="79"/>
  <c r="AL421" i="79"/>
  <c r="AL420" i="79"/>
  <c r="AL419" i="79"/>
  <c r="AL418" i="79"/>
  <c r="AL417" i="79"/>
  <c r="AL416" i="79"/>
  <c r="AL415" i="79"/>
  <c r="AL414" i="79"/>
  <c r="AL413" i="79"/>
  <c r="AL412" i="79"/>
  <c r="AL411" i="79"/>
  <c r="AL410" i="79"/>
  <c r="AL409" i="79"/>
  <c r="AL408" i="79"/>
  <c r="AL407" i="79"/>
  <c r="AL406" i="79"/>
  <c r="AL405" i="79"/>
  <c r="AL404" i="79"/>
  <c r="AL403" i="79"/>
  <c r="AL402" i="79"/>
  <c r="AL401" i="79"/>
  <c r="AL400" i="79"/>
  <c r="AL399" i="79"/>
  <c r="AL398" i="79"/>
  <c r="AL397" i="79"/>
  <c r="AL396" i="79"/>
  <c r="AL395" i="79"/>
  <c r="AL394" i="79"/>
  <c r="AL393" i="79"/>
  <c r="AL392" i="79"/>
  <c r="AL391" i="79"/>
  <c r="AL390" i="79"/>
  <c r="AL389" i="79"/>
  <c r="AL388" i="79"/>
  <c r="AL387" i="79"/>
  <c r="AL386" i="79"/>
  <c r="AL385" i="79"/>
  <c r="AL384" i="79"/>
  <c r="AL383" i="79"/>
  <c r="AL382" i="79"/>
  <c r="AL381" i="79"/>
  <c r="AL380" i="79"/>
  <c r="AL379" i="79"/>
  <c r="AL378" i="79"/>
  <c r="AL377" i="79"/>
  <c r="AL376" i="79"/>
  <c r="AL375" i="79"/>
  <c r="AL374" i="79"/>
  <c r="AL373" i="79"/>
  <c r="AL372" i="79"/>
  <c r="AL371" i="79"/>
  <c r="AL370" i="79"/>
  <c r="AL369" i="79"/>
  <c r="AL368" i="79"/>
  <c r="AL367" i="79"/>
  <c r="AL366" i="79"/>
  <c r="AL365" i="79"/>
  <c r="AL364" i="79"/>
  <c r="AL363" i="79"/>
  <c r="AL362" i="79"/>
  <c r="AL361" i="79"/>
  <c r="AL360" i="79"/>
  <c r="AL359" i="79"/>
  <c r="AL358" i="79"/>
  <c r="AL357" i="79"/>
  <c r="AL356" i="79"/>
  <c r="AL355" i="79"/>
  <c r="AL354" i="79"/>
  <c r="AL353" i="79"/>
  <c r="AL352" i="79"/>
  <c r="AL351" i="79"/>
  <c r="AL350" i="79"/>
  <c r="AL349" i="79"/>
  <c r="AL348" i="79"/>
  <c r="AL347" i="79"/>
  <c r="AL346" i="79"/>
  <c r="AL345" i="79"/>
  <c r="AL344" i="79"/>
  <c r="AL343" i="79"/>
  <c r="AL342" i="79"/>
  <c r="AL341" i="79"/>
  <c r="AL340" i="79"/>
  <c r="AL339" i="79"/>
  <c r="AL338" i="79"/>
  <c r="AL337" i="79"/>
  <c r="AL336" i="79"/>
  <c r="AL335" i="79"/>
  <c r="AL334" i="79"/>
  <c r="AL333" i="79"/>
  <c r="AL332" i="79"/>
  <c r="AL331" i="79"/>
  <c r="AL330" i="79"/>
  <c r="AL329" i="79"/>
  <c r="AL328" i="79"/>
  <c r="AL327" i="79"/>
  <c r="AL326" i="79"/>
  <c r="AL325" i="79"/>
  <c r="AL324" i="79"/>
  <c r="AL323" i="79"/>
  <c r="AL322" i="79"/>
  <c r="AL321" i="79"/>
  <c r="AL320" i="79"/>
  <c r="AL319" i="79"/>
  <c r="AL318" i="79"/>
  <c r="AL317" i="79"/>
  <c r="AL316" i="79"/>
  <c r="AL315" i="79"/>
  <c r="AL314" i="79"/>
  <c r="AL313" i="79"/>
  <c r="AL312" i="79"/>
  <c r="AL311" i="79"/>
  <c r="AL310" i="79"/>
  <c r="AL309" i="79"/>
  <c r="AL308" i="79"/>
  <c r="AL307" i="79"/>
  <c r="AL306" i="79"/>
  <c r="AL305" i="79"/>
  <c r="AL304" i="79"/>
  <c r="AL303" i="79"/>
  <c r="AL302" i="79"/>
  <c r="AL301" i="79"/>
  <c r="AL300" i="79"/>
  <c r="AL299" i="79"/>
  <c r="AL298" i="79"/>
  <c r="AL297" i="79"/>
  <c r="AL296" i="79"/>
  <c r="AL295" i="79"/>
  <c r="AL294" i="79"/>
  <c r="AL293" i="79"/>
  <c r="AL292" i="79"/>
  <c r="AL291" i="79"/>
  <c r="AL290" i="79"/>
  <c r="AL289" i="79"/>
  <c r="AL288" i="79"/>
  <c r="AL287" i="79"/>
  <c r="AL286" i="79"/>
  <c r="AL285" i="79"/>
  <c r="AL284" i="79"/>
  <c r="AL283" i="79"/>
  <c r="AL282" i="79"/>
  <c r="AL281" i="79"/>
  <c r="AL280" i="79"/>
  <c r="AL279" i="79"/>
  <c r="AL278" i="79"/>
  <c r="AL277" i="79"/>
  <c r="AL276" i="79"/>
  <c r="AL275" i="79"/>
  <c r="AL274" i="79"/>
  <c r="AL273" i="79"/>
  <c r="AL272" i="79"/>
  <c r="AL271" i="79"/>
  <c r="AL270" i="79"/>
  <c r="AL269" i="79"/>
  <c r="AL268" i="79"/>
  <c r="AL267" i="79"/>
  <c r="AL266" i="79"/>
  <c r="AL265" i="79"/>
  <c r="AL264" i="79"/>
  <c r="AL263" i="79"/>
  <c r="AL262" i="79"/>
  <c r="AL261" i="79"/>
  <c r="AL260" i="79"/>
  <c r="AL259" i="79"/>
  <c r="AL258" i="79"/>
  <c r="AL257" i="79"/>
  <c r="AL256" i="79"/>
  <c r="AL255" i="79"/>
  <c r="AL254" i="79"/>
  <c r="AL253" i="79"/>
  <c r="AL252" i="79"/>
  <c r="AL251" i="79"/>
  <c r="AL250" i="79"/>
  <c r="AL249" i="79"/>
  <c r="AL248" i="79"/>
  <c r="AL247" i="79"/>
  <c r="AL246" i="79"/>
  <c r="AL245" i="79"/>
  <c r="AL244" i="79"/>
  <c r="AL243" i="79"/>
  <c r="AL242" i="79"/>
  <c r="AL241" i="79"/>
  <c r="AL240" i="79"/>
  <c r="AL239" i="79"/>
  <c r="AL238" i="79"/>
  <c r="AL237" i="79"/>
  <c r="AL236" i="79"/>
  <c r="AL235" i="79"/>
  <c r="AL234" i="79"/>
  <c r="AL233" i="79"/>
  <c r="AL232" i="79"/>
  <c r="AL231" i="79"/>
  <c r="AL230" i="79"/>
  <c r="AL229" i="79"/>
  <c r="AL228" i="79"/>
  <c r="AL227" i="79"/>
  <c r="AL226" i="79"/>
  <c r="AL225" i="79"/>
  <c r="AL224" i="79"/>
  <c r="AL223" i="79"/>
  <c r="AL222" i="79"/>
  <c r="AL221" i="79"/>
  <c r="AL220" i="79"/>
  <c r="AL219" i="79"/>
  <c r="AL218" i="79"/>
  <c r="AL217" i="79"/>
  <c r="AL216" i="79"/>
  <c r="AL215" i="79"/>
  <c r="AL214" i="79"/>
  <c r="AL213" i="79"/>
  <c r="AL212" i="79"/>
  <c r="AL211" i="79"/>
  <c r="AL210" i="79"/>
  <c r="AL209" i="79"/>
  <c r="AL208" i="79"/>
  <c r="AL207" i="79"/>
  <c r="AL206" i="79"/>
  <c r="AL205" i="79"/>
  <c r="AL204" i="79"/>
  <c r="AL203" i="79"/>
  <c r="AL202" i="79"/>
  <c r="AL201" i="79"/>
  <c r="AL200" i="79"/>
  <c r="AL199" i="79"/>
  <c r="AL198" i="79"/>
  <c r="AL197" i="79"/>
  <c r="AL196" i="79"/>
  <c r="AL195" i="79"/>
  <c r="AL194" i="79"/>
  <c r="AL193" i="79"/>
  <c r="AL192" i="79"/>
  <c r="AL191" i="79"/>
  <c r="AL190" i="79"/>
  <c r="AL189" i="79"/>
  <c r="AL188" i="79"/>
  <c r="AL187" i="79"/>
  <c r="AL186" i="79"/>
  <c r="AL185" i="79"/>
  <c r="AL184" i="79"/>
  <c r="AL183" i="79"/>
  <c r="AL182" i="79"/>
  <c r="AL181" i="79"/>
  <c r="AL180" i="79"/>
  <c r="AL179" i="79"/>
  <c r="AL178" i="79"/>
  <c r="AL177" i="79"/>
  <c r="AL176" i="79"/>
  <c r="AL175" i="79"/>
  <c r="AL174" i="79"/>
  <c r="AL173" i="79"/>
  <c r="AL172" i="79"/>
  <c r="AL171" i="79"/>
  <c r="AL170" i="79"/>
  <c r="AL169" i="79"/>
  <c r="AL168" i="79"/>
  <c r="AL167" i="79"/>
  <c r="AL166" i="79"/>
  <c r="AL165" i="79"/>
  <c r="AL164" i="79"/>
  <c r="AL163" i="79"/>
  <c r="AL162" i="79"/>
  <c r="AL161" i="79"/>
  <c r="AL160" i="79"/>
  <c r="AL159" i="79"/>
  <c r="AL158" i="79"/>
  <c r="AL157" i="79"/>
  <c r="AL156" i="79"/>
  <c r="AL155" i="79"/>
  <c r="AL154" i="79"/>
  <c r="AL153" i="79"/>
  <c r="AL152" i="79"/>
  <c r="AL151" i="79"/>
  <c r="AL150" i="79"/>
  <c r="AL149" i="79"/>
  <c r="AL148" i="79"/>
  <c r="AL147" i="79"/>
  <c r="AL146" i="79"/>
  <c r="AL145" i="79"/>
  <c r="AL144" i="79"/>
  <c r="AL143" i="79"/>
  <c r="AL142" i="79"/>
  <c r="AL141" i="79"/>
  <c r="AL140" i="79"/>
  <c r="AL139" i="79"/>
  <c r="AL138" i="79"/>
  <c r="AL137" i="79"/>
  <c r="AL136" i="79"/>
  <c r="AL135" i="79"/>
  <c r="AL134" i="79"/>
  <c r="AL133" i="79"/>
  <c r="AL132" i="79"/>
  <c r="AL131" i="79"/>
  <c r="AL130" i="79"/>
  <c r="AL129" i="79"/>
  <c r="AL128" i="79"/>
  <c r="AL127" i="79"/>
  <c r="AL126" i="79"/>
  <c r="AL125" i="79"/>
  <c r="AL124" i="79"/>
  <c r="AL123" i="79"/>
  <c r="AL122" i="79"/>
  <c r="AL121" i="79"/>
  <c r="AL120" i="79"/>
  <c r="AL119" i="79"/>
  <c r="AL118" i="79"/>
  <c r="AL117" i="79"/>
  <c r="AL116" i="79"/>
  <c r="AL115" i="79"/>
  <c r="AL114" i="79"/>
  <c r="AL113" i="79"/>
  <c r="AL112" i="79"/>
  <c r="AL111" i="79"/>
  <c r="AL110" i="79"/>
  <c r="AL109" i="79"/>
  <c r="AL108" i="79"/>
  <c r="AL107" i="79"/>
  <c r="AL106" i="79"/>
  <c r="AL105" i="79"/>
  <c r="AL104" i="79"/>
  <c r="AL103" i="79"/>
  <c r="AL102" i="79"/>
  <c r="AL101" i="79"/>
  <c r="AL100" i="79"/>
  <c r="AL99" i="79"/>
  <c r="AL98" i="79"/>
  <c r="AL97" i="79"/>
  <c r="AL96" i="79"/>
  <c r="AL95" i="79"/>
  <c r="AL94" i="79"/>
  <c r="AL93" i="79"/>
  <c r="AL92" i="79"/>
  <c r="AL91" i="79"/>
  <c r="AL90" i="79"/>
  <c r="AL89" i="79"/>
  <c r="AL88" i="79"/>
  <c r="AL87" i="79"/>
  <c r="AL86" i="79"/>
  <c r="AL85" i="79"/>
  <c r="AL84" i="79"/>
  <c r="AL83" i="79"/>
  <c r="AL82" i="79"/>
  <c r="AL81" i="79"/>
  <c r="AL80" i="79"/>
  <c r="AL79" i="79"/>
  <c r="AL78" i="79"/>
  <c r="AL77" i="79"/>
  <c r="AL76" i="79"/>
  <c r="AL75" i="79"/>
  <c r="AL74" i="79"/>
  <c r="AL73" i="79"/>
  <c r="AL72" i="79"/>
  <c r="AL71" i="79"/>
  <c r="AL70" i="79"/>
  <c r="AL69" i="79"/>
  <c r="AL68" i="79"/>
  <c r="AL67" i="79"/>
  <c r="AL66" i="79"/>
  <c r="AL65" i="79"/>
  <c r="AL64" i="79"/>
  <c r="AL63" i="79"/>
  <c r="AL62" i="79"/>
  <c r="AL61" i="79"/>
  <c r="AL60" i="79"/>
  <c r="AL59" i="79"/>
  <c r="AL58" i="79"/>
  <c r="AL57" i="79"/>
  <c r="AL56" i="79"/>
  <c r="AL55" i="79"/>
  <c r="AL54" i="79"/>
  <c r="AL53" i="79"/>
  <c r="AL52" i="79"/>
  <c r="AL51" i="79"/>
  <c r="AL50" i="79"/>
  <c r="AL49" i="79"/>
  <c r="AL48" i="79"/>
  <c r="AL47" i="79"/>
  <c r="AL46" i="79"/>
  <c r="AL45" i="79"/>
  <c r="AL44" i="79"/>
  <c r="AL43" i="79"/>
  <c r="AL42" i="79"/>
  <c r="AL41" i="79"/>
  <c r="AL40" i="79"/>
  <c r="AL39" i="79"/>
  <c r="AL38" i="79"/>
  <c r="AL37" i="79"/>
  <c r="AL36" i="79"/>
  <c r="AL35" i="79"/>
  <c r="AL34" i="79"/>
  <c r="AL33" i="79"/>
  <c r="AL32" i="79"/>
  <c r="AL31" i="79"/>
  <c r="AL30" i="79"/>
  <c r="AL29" i="79"/>
  <c r="AL28" i="79"/>
  <c r="AL27" i="79"/>
  <c r="AL26" i="79"/>
  <c r="AL25" i="79"/>
  <c r="AL24" i="79"/>
  <c r="AL23" i="79"/>
  <c r="AL22" i="79"/>
  <c r="AL21" i="79"/>
  <c r="AL20" i="79"/>
  <c r="AL19" i="79"/>
  <c r="AL18" i="79"/>
  <c r="AL17" i="79"/>
  <c r="AL16" i="79"/>
  <c r="AL15" i="79"/>
  <c r="AL14" i="79"/>
  <c r="AL13" i="79"/>
  <c r="AL12" i="79"/>
  <c r="AL11" i="79"/>
  <c r="AL10" i="79"/>
  <c r="AL9" i="79"/>
  <c r="AL8" i="79"/>
  <c r="AL7" i="79"/>
  <c r="AL6" i="79"/>
  <c r="AL5" i="79"/>
  <c r="AL4" i="79"/>
  <c r="AL3" i="79"/>
  <c r="AL2" i="79"/>
  <c r="A51" i="134"/>
  <c r="B101" i="134"/>
  <c r="B96" i="134"/>
  <c r="B97" i="134"/>
  <c r="B98" i="134"/>
  <c r="B99" i="134"/>
  <c r="B100" i="134"/>
  <c r="D101" i="134"/>
  <c r="E101" i="134"/>
  <c r="B94" i="134"/>
  <c r="C101" i="134"/>
  <c r="F101" i="134"/>
  <c r="D100" i="134"/>
  <c r="E100" i="134"/>
  <c r="C100" i="134"/>
  <c r="F100" i="134"/>
  <c r="D99" i="134"/>
  <c r="E99" i="134"/>
  <c r="C99" i="134"/>
  <c r="F99" i="134"/>
  <c r="D98" i="134"/>
  <c r="E98" i="134"/>
  <c r="C98" i="134"/>
  <c r="F98" i="134"/>
  <c r="D97" i="134"/>
  <c r="E97" i="134"/>
  <c r="C97" i="134"/>
  <c r="F97" i="134"/>
  <c r="D96" i="134"/>
  <c r="E96" i="134"/>
  <c r="G96" i="134"/>
  <c r="C96" i="134"/>
  <c r="F96" i="134"/>
  <c r="B95" i="134"/>
  <c r="C77" i="134"/>
  <c r="E77" i="134"/>
  <c r="F77" i="134"/>
  <c r="G77" i="134"/>
  <c r="D77" i="134"/>
  <c r="B79" i="134"/>
  <c r="H77" i="134"/>
  <c r="B78" i="134"/>
  <c r="C78" i="134"/>
  <c r="C79" i="134"/>
  <c r="D79" i="134"/>
  <c r="D80" i="134"/>
  <c r="B81" i="134"/>
  <c r="B80" i="134"/>
  <c r="C80" i="134"/>
  <c r="C81" i="134"/>
  <c r="D81" i="134"/>
  <c r="B83" i="134"/>
  <c r="B82" i="134"/>
  <c r="C82" i="134"/>
  <c r="C83" i="134"/>
  <c r="D83" i="134"/>
  <c r="B85" i="134"/>
  <c r="B84" i="134"/>
  <c r="C84" i="134"/>
  <c r="C85" i="134"/>
  <c r="D85" i="134"/>
  <c r="B87" i="134"/>
  <c r="B86" i="134"/>
  <c r="C86" i="134"/>
  <c r="C87" i="134"/>
  <c r="D87" i="134"/>
  <c r="D92" i="134"/>
  <c r="B89" i="134"/>
  <c r="B88" i="134"/>
  <c r="C88" i="134"/>
  <c r="C89" i="134"/>
  <c r="D89" i="134"/>
  <c r="B91" i="134"/>
  <c r="B90" i="134"/>
  <c r="C90" i="134"/>
  <c r="C91" i="134"/>
  <c r="D91" i="134"/>
  <c r="E92" i="134"/>
  <c r="C92" i="134"/>
  <c r="F92" i="134"/>
  <c r="S91" i="134"/>
  <c r="R91" i="134"/>
  <c r="Q91" i="134"/>
  <c r="P91" i="134"/>
  <c r="O91" i="134"/>
  <c r="N91" i="134"/>
  <c r="M91" i="134"/>
  <c r="L91" i="134"/>
  <c r="K91" i="134"/>
  <c r="H91" i="134"/>
  <c r="G91" i="134"/>
  <c r="S90" i="134"/>
  <c r="R90" i="134"/>
  <c r="Q90" i="134"/>
  <c r="P90" i="134"/>
  <c r="O90" i="134"/>
  <c r="N90" i="134"/>
  <c r="M90" i="134"/>
  <c r="L90" i="134"/>
  <c r="K90" i="134"/>
  <c r="S89" i="134"/>
  <c r="R89" i="134"/>
  <c r="Q89" i="134"/>
  <c r="P89" i="134"/>
  <c r="O89" i="134"/>
  <c r="N89" i="134"/>
  <c r="M89" i="134"/>
  <c r="L89" i="134"/>
  <c r="K89" i="134"/>
  <c r="H89" i="134"/>
  <c r="G89" i="134"/>
  <c r="S88" i="134"/>
  <c r="R88" i="134"/>
  <c r="Q88" i="134"/>
  <c r="P88" i="134"/>
  <c r="O88" i="134"/>
  <c r="N88" i="134"/>
  <c r="M88" i="134"/>
  <c r="L88" i="134"/>
  <c r="K88" i="134"/>
  <c r="H88" i="134"/>
  <c r="S87" i="134"/>
  <c r="R87" i="134"/>
  <c r="Q87" i="134"/>
  <c r="P87" i="134"/>
  <c r="O87" i="134"/>
  <c r="N87" i="134"/>
  <c r="M87" i="134"/>
  <c r="L87" i="134"/>
  <c r="K87" i="134"/>
  <c r="H87" i="134"/>
  <c r="G87" i="134"/>
  <c r="S86" i="134"/>
  <c r="R86" i="134"/>
  <c r="Q86" i="134"/>
  <c r="P86" i="134"/>
  <c r="O86" i="134"/>
  <c r="N86" i="134"/>
  <c r="M86" i="134"/>
  <c r="L86" i="134"/>
  <c r="K86" i="134"/>
  <c r="S85" i="134"/>
  <c r="R85" i="134"/>
  <c r="Q85" i="134"/>
  <c r="P85" i="134"/>
  <c r="O85" i="134"/>
  <c r="N85" i="134"/>
  <c r="M85" i="134"/>
  <c r="L85" i="134"/>
  <c r="K85" i="134"/>
  <c r="H85" i="134"/>
  <c r="E85" i="134"/>
  <c r="G85" i="134"/>
  <c r="S84" i="134"/>
  <c r="R84" i="134"/>
  <c r="Q84" i="134"/>
  <c r="P84" i="134"/>
  <c r="O84" i="134"/>
  <c r="N84" i="134"/>
  <c r="M84" i="134"/>
  <c r="L84" i="134"/>
  <c r="K84" i="134"/>
  <c r="S83" i="134"/>
  <c r="R83" i="134"/>
  <c r="Q83" i="134"/>
  <c r="P83" i="134"/>
  <c r="O83" i="134"/>
  <c r="N83" i="134"/>
  <c r="M83" i="134"/>
  <c r="L83" i="134"/>
  <c r="K83" i="134"/>
  <c r="H83" i="134"/>
  <c r="G83" i="134"/>
  <c r="S82" i="134"/>
  <c r="R82" i="134"/>
  <c r="Q82" i="134"/>
  <c r="P82" i="134"/>
  <c r="O82" i="134"/>
  <c r="N82" i="134"/>
  <c r="M82" i="134"/>
  <c r="L82" i="134"/>
  <c r="K82" i="134"/>
  <c r="S81" i="134"/>
  <c r="R81" i="134"/>
  <c r="Q81" i="134"/>
  <c r="P81" i="134"/>
  <c r="O81" i="134"/>
  <c r="N81" i="134"/>
  <c r="M81" i="134"/>
  <c r="L81" i="134"/>
  <c r="K81" i="134"/>
  <c r="H81" i="134"/>
  <c r="G81" i="134"/>
  <c r="H63" i="134"/>
  <c r="AF80" i="134"/>
  <c r="AE80" i="134"/>
  <c r="AD80" i="134"/>
  <c r="AC80" i="134"/>
  <c r="AB80" i="134"/>
  <c r="AA80" i="134"/>
  <c r="Z80" i="134"/>
  <c r="Y80" i="134"/>
  <c r="V80" i="134"/>
  <c r="W80" i="134"/>
  <c r="X80" i="134"/>
  <c r="S80" i="134"/>
  <c r="R80" i="134"/>
  <c r="Q80" i="134"/>
  <c r="P80" i="134"/>
  <c r="O80" i="134"/>
  <c r="N80" i="134"/>
  <c r="M80" i="134"/>
  <c r="L80" i="134"/>
  <c r="K80" i="134"/>
  <c r="AF79" i="134"/>
  <c r="AE79" i="134"/>
  <c r="AD79" i="134"/>
  <c r="AC79" i="134"/>
  <c r="AB79" i="134"/>
  <c r="AA79" i="134"/>
  <c r="Z79" i="134"/>
  <c r="Y79" i="134"/>
  <c r="V79" i="134"/>
  <c r="W79" i="134"/>
  <c r="X79" i="134"/>
  <c r="S79" i="134"/>
  <c r="R79" i="134"/>
  <c r="Q79" i="134"/>
  <c r="P79" i="134"/>
  <c r="O79" i="134"/>
  <c r="N79" i="134"/>
  <c r="M79" i="134"/>
  <c r="L79" i="134"/>
  <c r="K79" i="134"/>
  <c r="H79" i="134"/>
  <c r="G79" i="134"/>
  <c r="AF78" i="134"/>
  <c r="AE78" i="134"/>
  <c r="AD78" i="134"/>
  <c r="AC78" i="134"/>
  <c r="AB78" i="134"/>
  <c r="AA78" i="134"/>
  <c r="Z78" i="134"/>
  <c r="Y78" i="134"/>
  <c r="V78" i="134"/>
  <c r="W78" i="134"/>
  <c r="X78" i="134"/>
  <c r="S78" i="134"/>
  <c r="R78" i="134"/>
  <c r="Q78" i="134"/>
  <c r="P78" i="134"/>
  <c r="O78" i="134"/>
  <c r="N78" i="134"/>
  <c r="M78" i="134"/>
  <c r="L78" i="134"/>
  <c r="K78" i="134"/>
  <c r="AF77" i="134"/>
  <c r="AE77" i="134"/>
  <c r="AD77" i="134"/>
  <c r="AC77" i="134"/>
  <c r="AB77" i="134"/>
  <c r="AA77" i="134"/>
  <c r="Z77" i="134"/>
  <c r="Y77" i="134"/>
  <c r="V77" i="134"/>
  <c r="W77" i="134"/>
  <c r="X77" i="134"/>
  <c r="S77" i="134"/>
  <c r="R77" i="134"/>
  <c r="Q77" i="134"/>
  <c r="P77" i="134"/>
  <c r="O77" i="134"/>
  <c r="N77" i="134"/>
  <c r="M77" i="134"/>
  <c r="L77" i="134"/>
  <c r="K77" i="134"/>
  <c r="B77" i="134"/>
  <c r="AF76" i="134"/>
  <c r="AE76" i="134"/>
  <c r="AD76" i="134"/>
  <c r="AC76" i="134"/>
  <c r="AB76" i="134"/>
  <c r="AA76" i="134"/>
  <c r="Z76" i="134"/>
  <c r="Y76" i="134"/>
  <c r="V76" i="134"/>
  <c r="W76" i="134"/>
  <c r="X76" i="134"/>
  <c r="S76" i="134"/>
  <c r="R76" i="134"/>
  <c r="Q76" i="134"/>
  <c r="P76" i="134"/>
  <c r="O76" i="134"/>
  <c r="N76" i="134"/>
  <c r="M76" i="134"/>
  <c r="L76" i="134"/>
  <c r="K76" i="134"/>
  <c r="G68" i="134"/>
  <c r="C54" i="134"/>
  <c r="C73" i="134"/>
  <c r="C55" i="134"/>
  <c r="C74" i="134"/>
  <c r="D73" i="134"/>
  <c r="H53" i="134"/>
  <c r="E72" i="134"/>
  <c r="F72" i="134"/>
  <c r="H54" i="134"/>
  <c r="E73" i="134"/>
  <c r="F73" i="134"/>
  <c r="B76" i="134"/>
  <c r="AF75" i="134"/>
  <c r="AE75" i="134"/>
  <c r="AD75" i="134"/>
  <c r="AC75" i="134"/>
  <c r="AB75" i="134"/>
  <c r="AA75" i="134"/>
  <c r="Z75" i="134"/>
  <c r="Y75" i="134"/>
  <c r="V75" i="134"/>
  <c r="W75" i="134"/>
  <c r="X75" i="134"/>
  <c r="S75" i="134"/>
  <c r="R75" i="134"/>
  <c r="Q75" i="134"/>
  <c r="P75" i="134"/>
  <c r="O75" i="134"/>
  <c r="N75" i="134"/>
  <c r="M75" i="134"/>
  <c r="L75" i="134"/>
  <c r="K75" i="134"/>
  <c r="B75" i="134"/>
  <c r="AF74" i="134"/>
  <c r="AE74" i="134"/>
  <c r="AD74" i="134"/>
  <c r="AC74" i="134"/>
  <c r="AB74" i="134"/>
  <c r="AA74" i="134"/>
  <c r="Z74" i="134"/>
  <c r="Y74" i="134"/>
  <c r="V74" i="134"/>
  <c r="W74" i="134"/>
  <c r="X74" i="134"/>
  <c r="S74" i="134"/>
  <c r="R74" i="134"/>
  <c r="Q74" i="134"/>
  <c r="P74" i="134"/>
  <c r="O74" i="134"/>
  <c r="N74" i="134"/>
  <c r="M74" i="134"/>
  <c r="L74" i="134"/>
  <c r="K74" i="134"/>
  <c r="H55" i="134"/>
  <c r="E74" i="134"/>
  <c r="B55" i="134"/>
  <c r="B74" i="134"/>
  <c r="AF73" i="134"/>
  <c r="AE73" i="134"/>
  <c r="AD73" i="134"/>
  <c r="AC73" i="134"/>
  <c r="AB73" i="134"/>
  <c r="AA73" i="134"/>
  <c r="Z73" i="134"/>
  <c r="Y73" i="134"/>
  <c r="V73" i="134"/>
  <c r="W73" i="134"/>
  <c r="X73" i="134"/>
  <c r="S73" i="134"/>
  <c r="R73" i="134"/>
  <c r="Q73" i="134"/>
  <c r="P73" i="134"/>
  <c r="O73" i="134"/>
  <c r="N73" i="134"/>
  <c r="M73" i="134"/>
  <c r="L73" i="134"/>
  <c r="K73" i="134"/>
  <c r="B54" i="134"/>
  <c r="B73" i="134"/>
  <c r="AF72" i="134"/>
  <c r="AE72" i="134"/>
  <c r="AD72" i="134"/>
  <c r="AC72" i="134"/>
  <c r="AB72" i="134"/>
  <c r="AA72" i="134"/>
  <c r="Z72" i="134"/>
  <c r="Y72" i="134"/>
  <c r="V72" i="134"/>
  <c r="W72" i="134"/>
  <c r="X72" i="134"/>
  <c r="S72" i="134"/>
  <c r="R72" i="134"/>
  <c r="Q72" i="134"/>
  <c r="P72" i="134"/>
  <c r="O72" i="134"/>
  <c r="N72" i="134"/>
  <c r="M72" i="134"/>
  <c r="L72" i="134"/>
  <c r="K72" i="134"/>
  <c r="C53" i="134"/>
  <c r="C72" i="134"/>
  <c r="D72" i="134"/>
  <c r="B53" i="134"/>
  <c r="B72" i="134"/>
  <c r="AF71" i="134"/>
  <c r="AE71" i="134"/>
  <c r="AD71" i="134"/>
  <c r="AC71" i="134"/>
  <c r="AB71" i="134"/>
  <c r="AA71" i="134"/>
  <c r="Z71" i="134"/>
  <c r="Y71" i="134"/>
  <c r="V71" i="134"/>
  <c r="W71" i="134"/>
  <c r="X71" i="134"/>
  <c r="S71" i="134"/>
  <c r="R71" i="134"/>
  <c r="Q71" i="134"/>
  <c r="P71" i="134"/>
  <c r="O71" i="134"/>
  <c r="N71" i="134"/>
  <c r="M71" i="134"/>
  <c r="L71" i="134"/>
  <c r="K71" i="134"/>
  <c r="AF70" i="134"/>
  <c r="AE70" i="134"/>
  <c r="AD70" i="134"/>
  <c r="AC70" i="134"/>
  <c r="AB70" i="134"/>
  <c r="AA70" i="134"/>
  <c r="Z70" i="134"/>
  <c r="Y70" i="134"/>
  <c r="V70" i="134"/>
  <c r="W70" i="134"/>
  <c r="X70" i="134"/>
  <c r="S70" i="134"/>
  <c r="R70" i="134"/>
  <c r="Q70" i="134"/>
  <c r="P70" i="134"/>
  <c r="O70" i="134"/>
  <c r="N70" i="134"/>
  <c r="M70" i="134"/>
  <c r="L70" i="134"/>
  <c r="K70" i="134"/>
  <c r="G66" i="134"/>
  <c r="AF69" i="134"/>
  <c r="AE69" i="134"/>
  <c r="AD69" i="134"/>
  <c r="AC69" i="134"/>
  <c r="AB69" i="134"/>
  <c r="AA69" i="134"/>
  <c r="Z69" i="134"/>
  <c r="Y69" i="134"/>
  <c r="V69" i="134"/>
  <c r="W69" i="134"/>
  <c r="X69" i="134"/>
  <c r="S69" i="134"/>
  <c r="R69" i="134"/>
  <c r="Q69" i="134"/>
  <c r="P69" i="134"/>
  <c r="O69" i="134"/>
  <c r="N69" i="134"/>
  <c r="M69" i="134"/>
  <c r="L69" i="134"/>
  <c r="K69" i="134"/>
  <c r="AF68" i="134"/>
  <c r="AE68" i="134"/>
  <c r="AD68" i="134"/>
  <c r="AC68" i="134"/>
  <c r="AB68" i="134"/>
  <c r="AA68" i="134"/>
  <c r="Z68" i="134"/>
  <c r="Y68" i="134"/>
  <c r="V68" i="134"/>
  <c r="W68" i="134"/>
  <c r="X68" i="134"/>
  <c r="S68" i="134"/>
  <c r="R68" i="134"/>
  <c r="Q68" i="134"/>
  <c r="P68" i="134"/>
  <c r="O68" i="134"/>
  <c r="N68" i="134"/>
  <c r="M68" i="134"/>
  <c r="L68" i="134"/>
  <c r="K68" i="134"/>
  <c r="AF67" i="134"/>
  <c r="AE67" i="134"/>
  <c r="AD67" i="134"/>
  <c r="AC67" i="134"/>
  <c r="AB67" i="134"/>
  <c r="AA67" i="134"/>
  <c r="Z67" i="134"/>
  <c r="Y67" i="134"/>
  <c r="V67" i="134"/>
  <c r="W67" i="134"/>
  <c r="X67" i="134"/>
  <c r="S67" i="134"/>
  <c r="R67" i="134"/>
  <c r="Q67" i="134"/>
  <c r="P67" i="134"/>
  <c r="O67" i="134"/>
  <c r="N67" i="134"/>
  <c r="M67" i="134"/>
  <c r="L67" i="134"/>
  <c r="K67" i="134"/>
  <c r="G53" i="134"/>
  <c r="C56" i="134"/>
  <c r="B56" i="134"/>
  <c r="E56" i="134"/>
  <c r="G56" i="134"/>
  <c r="C57" i="134"/>
  <c r="B57" i="134"/>
  <c r="C58" i="134"/>
  <c r="B58" i="134"/>
  <c r="C59" i="134"/>
  <c r="B59" i="134"/>
  <c r="C60" i="134"/>
  <c r="B60" i="134"/>
  <c r="C61" i="134"/>
  <c r="B61" i="134"/>
  <c r="E57" i="134"/>
  <c r="G57" i="134"/>
  <c r="E58" i="134"/>
  <c r="G58" i="134"/>
  <c r="E59" i="134"/>
  <c r="G59" i="134"/>
  <c r="E60" i="134"/>
  <c r="G60" i="134"/>
  <c r="E61" i="134"/>
  <c r="G61" i="134"/>
  <c r="F53" i="134"/>
  <c r="B62" i="134"/>
  <c r="B63" i="134"/>
  <c r="B64" i="134"/>
  <c r="F54" i="134"/>
  <c r="F55" i="134"/>
  <c r="H66" i="134"/>
  <c r="H67" i="134"/>
  <c r="G67" i="134"/>
  <c r="B65" i="134"/>
  <c r="B66" i="134"/>
  <c r="F65" i="134"/>
  <c r="F66" i="134"/>
  <c r="F67" i="134"/>
  <c r="B67" i="134"/>
  <c r="AF66" i="134"/>
  <c r="AE66" i="134"/>
  <c r="AD66" i="134"/>
  <c r="AC66" i="134"/>
  <c r="AB66" i="134"/>
  <c r="AA66" i="134"/>
  <c r="Z66" i="134"/>
  <c r="Y66" i="134"/>
  <c r="V66" i="134"/>
  <c r="W66" i="134"/>
  <c r="X66" i="134"/>
  <c r="S66" i="134"/>
  <c r="R66" i="134"/>
  <c r="Q66" i="134"/>
  <c r="P66" i="134"/>
  <c r="O66" i="134"/>
  <c r="N66" i="134"/>
  <c r="M66" i="134"/>
  <c r="L66" i="134"/>
  <c r="K66" i="134"/>
  <c r="C66" i="134"/>
  <c r="AF65" i="134"/>
  <c r="AE65" i="134"/>
  <c r="AD65" i="134"/>
  <c r="AC65" i="134"/>
  <c r="AB65" i="134"/>
  <c r="AA65" i="134"/>
  <c r="Z65" i="134"/>
  <c r="Y65" i="134"/>
  <c r="V65" i="134"/>
  <c r="W65" i="134"/>
  <c r="X65" i="134"/>
  <c r="S65" i="134"/>
  <c r="R65" i="134"/>
  <c r="Q65" i="134"/>
  <c r="P65" i="134"/>
  <c r="O65" i="134"/>
  <c r="N65" i="134"/>
  <c r="M65" i="134"/>
  <c r="L65" i="134"/>
  <c r="K65" i="134"/>
  <c r="H65" i="134"/>
  <c r="G65" i="134"/>
  <c r="C65" i="134"/>
  <c r="AF64" i="134"/>
  <c r="AE64" i="134"/>
  <c r="AD64" i="134"/>
  <c r="AC64" i="134"/>
  <c r="AB64" i="134"/>
  <c r="AA64" i="134"/>
  <c r="Z64" i="134"/>
  <c r="Y64" i="134"/>
  <c r="V64" i="134"/>
  <c r="W64" i="134"/>
  <c r="X64" i="134"/>
  <c r="S64" i="134"/>
  <c r="R64" i="134"/>
  <c r="Q64" i="134"/>
  <c r="P64" i="134"/>
  <c r="O64" i="134"/>
  <c r="N64" i="134"/>
  <c r="M64" i="134"/>
  <c r="L64" i="134"/>
  <c r="K64" i="134"/>
  <c r="G64" i="134"/>
  <c r="E64" i="134"/>
  <c r="C64" i="134"/>
  <c r="AF63" i="134"/>
  <c r="AE63" i="134"/>
  <c r="AD63" i="134"/>
  <c r="AC63" i="134"/>
  <c r="AB63" i="134"/>
  <c r="AA63" i="134"/>
  <c r="Z63" i="134"/>
  <c r="Y63" i="134"/>
  <c r="V63" i="134"/>
  <c r="W63" i="134"/>
  <c r="X63" i="134"/>
  <c r="S63" i="134"/>
  <c r="R63" i="134"/>
  <c r="Q63" i="134"/>
  <c r="P63" i="134"/>
  <c r="O63" i="134"/>
  <c r="N63" i="134"/>
  <c r="M63" i="134"/>
  <c r="L63" i="134"/>
  <c r="K63" i="134"/>
  <c r="D53" i="134"/>
  <c r="E53" i="134"/>
  <c r="D54" i="134"/>
  <c r="E54" i="134"/>
  <c r="D55" i="134"/>
  <c r="E55" i="134"/>
  <c r="D63" i="134"/>
  <c r="C63" i="134"/>
  <c r="AF62" i="134"/>
  <c r="AE62" i="134"/>
  <c r="AD62" i="134"/>
  <c r="AC62" i="134"/>
  <c r="AB62" i="134"/>
  <c r="AA62" i="134"/>
  <c r="Z62" i="134"/>
  <c r="Y62" i="134"/>
  <c r="V62" i="134"/>
  <c r="W62" i="134"/>
  <c r="X62" i="134"/>
  <c r="S62" i="134"/>
  <c r="R62" i="134"/>
  <c r="Q62" i="134"/>
  <c r="P62" i="134"/>
  <c r="O62" i="134"/>
  <c r="N62" i="134"/>
  <c r="M62" i="134"/>
  <c r="L62" i="134"/>
  <c r="K62" i="134"/>
  <c r="AF61" i="134"/>
  <c r="AE61" i="134"/>
  <c r="AD61" i="134"/>
  <c r="AC61" i="134"/>
  <c r="AB61" i="134"/>
  <c r="AA61" i="134"/>
  <c r="Z61" i="134"/>
  <c r="Y61" i="134"/>
  <c r="V61" i="134"/>
  <c r="W61" i="134"/>
  <c r="X61" i="134"/>
  <c r="S61" i="134"/>
  <c r="R61" i="134"/>
  <c r="Q61" i="134"/>
  <c r="P61" i="134"/>
  <c r="O61" i="134"/>
  <c r="N61" i="134"/>
  <c r="M61" i="134"/>
  <c r="L61" i="134"/>
  <c r="K61" i="134"/>
  <c r="H61" i="134"/>
  <c r="AF60" i="134"/>
  <c r="AE60" i="134"/>
  <c r="AD60" i="134"/>
  <c r="AC60" i="134"/>
  <c r="AB60" i="134"/>
  <c r="AA60" i="134"/>
  <c r="Z60" i="134"/>
  <c r="Y60" i="134"/>
  <c r="V60" i="134"/>
  <c r="W60" i="134"/>
  <c r="X60" i="134"/>
  <c r="S60" i="134"/>
  <c r="R60" i="134"/>
  <c r="Q60" i="134"/>
  <c r="P60" i="134"/>
  <c r="O60" i="134"/>
  <c r="N60" i="134"/>
  <c r="M60" i="134"/>
  <c r="L60" i="134"/>
  <c r="K60" i="134"/>
  <c r="H60" i="134"/>
  <c r="AF59" i="134"/>
  <c r="AE59" i="134"/>
  <c r="AD59" i="134"/>
  <c r="AC59" i="134"/>
  <c r="AB59" i="134"/>
  <c r="AA59" i="134"/>
  <c r="Z59" i="134"/>
  <c r="Y59" i="134"/>
  <c r="V59" i="134"/>
  <c r="W59" i="134"/>
  <c r="X59" i="134"/>
  <c r="S59" i="134"/>
  <c r="R59" i="134"/>
  <c r="Q59" i="134"/>
  <c r="P59" i="134"/>
  <c r="O59" i="134"/>
  <c r="N59" i="134"/>
  <c r="M59" i="134"/>
  <c r="L59" i="134"/>
  <c r="K59" i="134"/>
  <c r="H59" i="134"/>
  <c r="AF58" i="134"/>
  <c r="AE58" i="134"/>
  <c r="AD58" i="134"/>
  <c r="AC58" i="134"/>
  <c r="AB58" i="134"/>
  <c r="AA58" i="134"/>
  <c r="Z58" i="134"/>
  <c r="Y58" i="134"/>
  <c r="V58" i="134"/>
  <c r="W58" i="134"/>
  <c r="X58" i="134"/>
  <c r="S58" i="134"/>
  <c r="R58" i="134"/>
  <c r="Q58" i="134"/>
  <c r="P58" i="134"/>
  <c r="O58" i="134"/>
  <c r="N58" i="134"/>
  <c r="M58" i="134"/>
  <c r="L58" i="134"/>
  <c r="K58" i="134"/>
  <c r="H58" i="134"/>
  <c r="AF57" i="134"/>
  <c r="AE57" i="134"/>
  <c r="AD57" i="134"/>
  <c r="AC57" i="134"/>
  <c r="AB57" i="134"/>
  <c r="AA57" i="134"/>
  <c r="Z57" i="134"/>
  <c r="Y57" i="134"/>
  <c r="V57" i="134"/>
  <c r="W57" i="134"/>
  <c r="X57" i="134"/>
  <c r="S57" i="134"/>
  <c r="R57" i="134"/>
  <c r="Q57" i="134"/>
  <c r="P57" i="134"/>
  <c r="O57" i="134"/>
  <c r="N57" i="134"/>
  <c r="M57" i="134"/>
  <c r="L57" i="134"/>
  <c r="K57" i="134"/>
  <c r="H57" i="134"/>
  <c r="AF56" i="134"/>
  <c r="AE56" i="134"/>
  <c r="AD56" i="134"/>
  <c r="AC56" i="134"/>
  <c r="AB56" i="134"/>
  <c r="AA56" i="134"/>
  <c r="Z56" i="134"/>
  <c r="Y56" i="134"/>
  <c r="V56" i="134"/>
  <c r="W56" i="134"/>
  <c r="X56" i="134"/>
  <c r="S56" i="134"/>
  <c r="R56" i="134"/>
  <c r="Q56" i="134"/>
  <c r="P56" i="134"/>
  <c r="O56" i="134"/>
  <c r="N56" i="134"/>
  <c r="M56" i="134"/>
  <c r="L56" i="134"/>
  <c r="K56" i="134"/>
  <c r="H56" i="134"/>
  <c r="AF55" i="134"/>
  <c r="AE55" i="134"/>
  <c r="AD55" i="134"/>
  <c r="AC55" i="134"/>
  <c r="AB55" i="134"/>
  <c r="AA55" i="134"/>
  <c r="Z55" i="134"/>
  <c r="Y55" i="134"/>
  <c r="V55" i="134"/>
  <c r="W55" i="134"/>
  <c r="X55" i="134"/>
  <c r="S55" i="134"/>
  <c r="R55" i="134"/>
  <c r="Q55" i="134"/>
  <c r="P55" i="134"/>
  <c r="O55" i="134"/>
  <c r="N55" i="134"/>
  <c r="M55" i="134"/>
  <c r="L55" i="134"/>
  <c r="K55" i="134"/>
  <c r="AF54" i="134"/>
  <c r="AE54" i="134"/>
  <c r="AD54" i="134"/>
  <c r="AC54" i="134"/>
  <c r="AB54" i="134"/>
  <c r="AA54" i="134"/>
  <c r="Z54" i="134"/>
  <c r="Y54" i="134"/>
  <c r="V54" i="134"/>
  <c r="W54" i="134"/>
  <c r="X54" i="134"/>
  <c r="S54" i="134"/>
  <c r="R54" i="134"/>
  <c r="Q54" i="134"/>
  <c r="P54" i="134"/>
  <c r="O54" i="134"/>
  <c r="N54" i="134"/>
  <c r="M54" i="134"/>
  <c r="L54" i="134"/>
  <c r="K54" i="134"/>
  <c r="AF53" i="134"/>
  <c r="AE53" i="134"/>
  <c r="AD53" i="134"/>
  <c r="AC53" i="134"/>
  <c r="AB53" i="134"/>
  <c r="AA53" i="134"/>
  <c r="Z53" i="134"/>
  <c r="Y53" i="134"/>
  <c r="V53" i="134"/>
  <c r="W53" i="134"/>
  <c r="X53" i="134"/>
  <c r="S53" i="134"/>
  <c r="R53" i="134"/>
  <c r="Q53" i="134"/>
  <c r="P53" i="134"/>
  <c r="O53" i="134"/>
  <c r="N53" i="134"/>
  <c r="M53" i="134"/>
  <c r="L53" i="134"/>
  <c r="K53" i="134"/>
  <c r="Y52" i="134"/>
  <c r="Z52" i="134"/>
  <c r="AA52" i="134"/>
  <c r="AB52" i="134"/>
  <c r="AC52" i="134"/>
  <c r="AD52" i="134"/>
  <c r="AE52" i="134"/>
  <c r="AF52" i="134"/>
  <c r="V52" i="134"/>
  <c r="W52" i="134"/>
  <c r="X52" i="134"/>
  <c r="AG52" i="134"/>
  <c r="S52" i="134"/>
  <c r="R52" i="134"/>
  <c r="Q52" i="134"/>
  <c r="P52" i="134"/>
  <c r="O52" i="134"/>
  <c r="N52" i="134"/>
  <c r="M52" i="134"/>
  <c r="L52" i="134"/>
  <c r="K52" i="134"/>
  <c r="B51" i="134"/>
  <c r="A51" i="133"/>
  <c r="B101" i="133"/>
  <c r="B96" i="133"/>
  <c r="B97" i="133"/>
  <c r="B98" i="133"/>
  <c r="B99" i="133"/>
  <c r="B100" i="133"/>
  <c r="D101" i="133"/>
  <c r="E101" i="133"/>
  <c r="B94" i="133"/>
  <c r="C101" i="133"/>
  <c r="F101" i="133"/>
  <c r="D100" i="133"/>
  <c r="E100" i="133"/>
  <c r="C100" i="133"/>
  <c r="F100" i="133"/>
  <c r="D99" i="133"/>
  <c r="E99" i="133"/>
  <c r="C99" i="133"/>
  <c r="F99" i="133"/>
  <c r="D98" i="133"/>
  <c r="E98" i="133"/>
  <c r="C98" i="133"/>
  <c r="F98" i="133"/>
  <c r="D97" i="133"/>
  <c r="E97" i="133"/>
  <c r="C97" i="133"/>
  <c r="F97" i="133"/>
  <c r="D96" i="133"/>
  <c r="E96" i="133"/>
  <c r="G96" i="133"/>
  <c r="C96" i="133"/>
  <c r="F96" i="133"/>
  <c r="B95" i="133"/>
  <c r="C77" i="133"/>
  <c r="E77" i="133"/>
  <c r="F77" i="133"/>
  <c r="G77" i="133"/>
  <c r="D77" i="133"/>
  <c r="B79" i="133"/>
  <c r="H77" i="133"/>
  <c r="B78" i="133"/>
  <c r="C78" i="133"/>
  <c r="C79" i="133"/>
  <c r="D79" i="133"/>
  <c r="D80" i="133"/>
  <c r="B81" i="133"/>
  <c r="B80" i="133"/>
  <c r="C80" i="133"/>
  <c r="C81" i="133"/>
  <c r="D81" i="133"/>
  <c r="B83" i="133"/>
  <c r="B82" i="133"/>
  <c r="C82" i="133"/>
  <c r="C83" i="133"/>
  <c r="D83" i="133"/>
  <c r="B85" i="133"/>
  <c r="B84" i="133"/>
  <c r="C84" i="133"/>
  <c r="C85" i="133"/>
  <c r="D85" i="133"/>
  <c r="B87" i="133"/>
  <c r="B86" i="133"/>
  <c r="C86" i="133"/>
  <c r="C87" i="133"/>
  <c r="D87" i="133"/>
  <c r="D92" i="133"/>
  <c r="B89" i="133"/>
  <c r="B88" i="133"/>
  <c r="C88" i="133"/>
  <c r="C89" i="133"/>
  <c r="D89" i="133"/>
  <c r="B91" i="133"/>
  <c r="B90" i="133"/>
  <c r="C90" i="133"/>
  <c r="C91" i="133"/>
  <c r="D91" i="133"/>
  <c r="E92" i="133"/>
  <c r="C92" i="133"/>
  <c r="F92" i="133"/>
  <c r="S91" i="133"/>
  <c r="R91" i="133"/>
  <c r="Q91" i="133"/>
  <c r="P91" i="133"/>
  <c r="O91" i="133"/>
  <c r="N91" i="133"/>
  <c r="M91" i="133"/>
  <c r="L91" i="133"/>
  <c r="K91" i="133"/>
  <c r="H91" i="133"/>
  <c r="G91" i="133"/>
  <c r="S90" i="133"/>
  <c r="R90" i="133"/>
  <c r="Q90" i="133"/>
  <c r="P90" i="133"/>
  <c r="O90" i="133"/>
  <c r="N90" i="133"/>
  <c r="M90" i="133"/>
  <c r="L90" i="133"/>
  <c r="K90" i="133"/>
  <c r="S89" i="133"/>
  <c r="R89" i="133"/>
  <c r="Q89" i="133"/>
  <c r="P89" i="133"/>
  <c r="O89" i="133"/>
  <c r="N89" i="133"/>
  <c r="M89" i="133"/>
  <c r="L89" i="133"/>
  <c r="K89" i="133"/>
  <c r="H89" i="133"/>
  <c r="H88" i="133"/>
  <c r="G89" i="133"/>
  <c r="S88" i="133"/>
  <c r="R88" i="133"/>
  <c r="Q88" i="133"/>
  <c r="P88" i="133"/>
  <c r="O88" i="133"/>
  <c r="N88" i="133"/>
  <c r="M88" i="133"/>
  <c r="L88" i="133"/>
  <c r="K88" i="133"/>
  <c r="S87" i="133"/>
  <c r="R87" i="133"/>
  <c r="Q87" i="133"/>
  <c r="P87" i="133"/>
  <c r="O87" i="133"/>
  <c r="N87" i="133"/>
  <c r="M87" i="133"/>
  <c r="L87" i="133"/>
  <c r="K87" i="133"/>
  <c r="H87" i="133"/>
  <c r="G87" i="133"/>
  <c r="S86" i="133"/>
  <c r="R86" i="133"/>
  <c r="Q86" i="133"/>
  <c r="P86" i="133"/>
  <c r="O86" i="133"/>
  <c r="N86" i="133"/>
  <c r="M86" i="133"/>
  <c r="L86" i="133"/>
  <c r="K86" i="133"/>
  <c r="S85" i="133"/>
  <c r="R85" i="133"/>
  <c r="Q85" i="133"/>
  <c r="P85" i="133"/>
  <c r="O85" i="133"/>
  <c r="N85" i="133"/>
  <c r="M85" i="133"/>
  <c r="L85" i="133"/>
  <c r="K85" i="133"/>
  <c r="H85" i="133"/>
  <c r="E85" i="133"/>
  <c r="G85" i="133"/>
  <c r="S84" i="133"/>
  <c r="R84" i="133"/>
  <c r="Q84" i="133"/>
  <c r="P84" i="133"/>
  <c r="O84" i="133"/>
  <c r="N84" i="133"/>
  <c r="M84" i="133"/>
  <c r="L84" i="133"/>
  <c r="K84" i="133"/>
  <c r="S83" i="133"/>
  <c r="R83" i="133"/>
  <c r="Q83" i="133"/>
  <c r="P83" i="133"/>
  <c r="O83" i="133"/>
  <c r="N83" i="133"/>
  <c r="M83" i="133"/>
  <c r="L83" i="133"/>
  <c r="K83" i="133"/>
  <c r="H83" i="133"/>
  <c r="G83" i="133"/>
  <c r="S82" i="133"/>
  <c r="R82" i="133"/>
  <c r="Q82" i="133"/>
  <c r="P82" i="133"/>
  <c r="O82" i="133"/>
  <c r="N82" i="133"/>
  <c r="M82" i="133"/>
  <c r="L82" i="133"/>
  <c r="K82" i="133"/>
  <c r="S81" i="133"/>
  <c r="R81" i="133"/>
  <c r="Q81" i="133"/>
  <c r="P81" i="133"/>
  <c r="O81" i="133"/>
  <c r="N81" i="133"/>
  <c r="M81" i="133"/>
  <c r="L81" i="133"/>
  <c r="K81" i="133"/>
  <c r="H81" i="133"/>
  <c r="G81" i="133"/>
  <c r="H63" i="133"/>
  <c r="AF80" i="133"/>
  <c r="AE80" i="133"/>
  <c r="AD80" i="133"/>
  <c r="AC80" i="133"/>
  <c r="AB80" i="133"/>
  <c r="AA80" i="133"/>
  <c r="Z80" i="133"/>
  <c r="Y80" i="133"/>
  <c r="V80" i="133"/>
  <c r="W80" i="133"/>
  <c r="X80" i="133"/>
  <c r="S80" i="133"/>
  <c r="R80" i="133"/>
  <c r="Q80" i="133"/>
  <c r="P80" i="133"/>
  <c r="O80" i="133"/>
  <c r="N80" i="133"/>
  <c r="M80" i="133"/>
  <c r="L80" i="133"/>
  <c r="K80" i="133"/>
  <c r="AF79" i="133"/>
  <c r="AE79" i="133"/>
  <c r="AD79" i="133"/>
  <c r="AC79" i="133"/>
  <c r="AB79" i="133"/>
  <c r="AA79" i="133"/>
  <c r="Z79" i="133"/>
  <c r="Y79" i="133"/>
  <c r="V79" i="133"/>
  <c r="W79" i="133"/>
  <c r="X79" i="133"/>
  <c r="S79" i="133"/>
  <c r="R79" i="133"/>
  <c r="Q79" i="133"/>
  <c r="P79" i="133"/>
  <c r="O79" i="133"/>
  <c r="N79" i="133"/>
  <c r="M79" i="133"/>
  <c r="L79" i="133"/>
  <c r="K79" i="133"/>
  <c r="H79" i="133"/>
  <c r="G79" i="133"/>
  <c r="AF78" i="133"/>
  <c r="AE78" i="133"/>
  <c r="AD78" i="133"/>
  <c r="AC78" i="133"/>
  <c r="AB78" i="133"/>
  <c r="AA78" i="133"/>
  <c r="Z78" i="133"/>
  <c r="Y78" i="133"/>
  <c r="V78" i="133"/>
  <c r="W78" i="133"/>
  <c r="X78" i="133"/>
  <c r="S78" i="133"/>
  <c r="R78" i="133"/>
  <c r="Q78" i="133"/>
  <c r="P78" i="133"/>
  <c r="O78" i="133"/>
  <c r="N78" i="133"/>
  <c r="M78" i="133"/>
  <c r="L78" i="133"/>
  <c r="K78" i="133"/>
  <c r="AF77" i="133"/>
  <c r="AE77" i="133"/>
  <c r="AD77" i="133"/>
  <c r="AC77" i="133"/>
  <c r="AB77" i="133"/>
  <c r="AA77" i="133"/>
  <c r="Z77" i="133"/>
  <c r="Y77" i="133"/>
  <c r="V77" i="133"/>
  <c r="W77" i="133"/>
  <c r="X77" i="133"/>
  <c r="S77" i="133"/>
  <c r="R77" i="133"/>
  <c r="Q77" i="133"/>
  <c r="P77" i="133"/>
  <c r="O77" i="133"/>
  <c r="N77" i="133"/>
  <c r="M77" i="133"/>
  <c r="L77" i="133"/>
  <c r="K77" i="133"/>
  <c r="B77" i="133"/>
  <c r="AF76" i="133"/>
  <c r="AE76" i="133"/>
  <c r="AD76" i="133"/>
  <c r="AC76" i="133"/>
  <c r="AB76" i="133"/>
  <c r="AA76" i="133"/>
  <c r="Z76" i="133"/>
  <c r="Y76" i="133"/>
  <c r="V76" i="133"/>
  <c r="W76" i="133"/>
  <c r="X76" i="133"/>
  <c r="S76" i="133"/>
  <c r="R76" i="133"/>
  <c r="Q76" i="133"/>
  <c r="P76" i="133"/>
  <c r="O76" i="133"/>
  <c r="N76" i="133"/>
  <c r="M76" i="133"/>
  <c r="L76" i="133"/>
  <c r="K76" i="133"/>
  <c r="G68" i="133"/>
  <c r="C54" i="133"/>
  <c r="C73" i="133"/>
  <c r="C55" i="133"/>
  <c r="C74" i="133"/>
  <c r="D73" i="133"/>
  <c r="H53" i="133"/>
  <c r="E72" i="133"/>
  <c r="F72" i="133"/>
  <c r="H54" i="133"/>
  <c r="E73" i="133"/>
  <c r="F73" i="133"/>
  <c r="B76" i="133"/>
  <c r="AF75" i="133"/>
  <c r="AE75" i="133"/>
  <c r="AD75" i="133"/>
  <c r="AC75" i="133"/>
  <c r="AB75" i="133"/>
  <c r="AA75" i="133"/>
  <c r="Z75" i="133"/>
  <c r="Y75" i="133"/>
  <c r="V75" i="133"/>
  <c r="W75" i="133"/>
  <c r="X75" i="133"/>
  <c r="S75" i="133"/>
  <c r="R75" i="133"/>
  <c r="Q75" i="133"/>
  <c r="P75" i="133"/>
  <c r="O75" i="133"/>
  <c r="N75" i="133"/>
  <c r="M75" i="133"/>
  <c r="L75" i="133"/>
  <c r="K75" i="133"/>
  <c r="B75" i="133"/>
  <c r="AF74" i="133"/>
  <c r="AE74" i="133"/>
  <c r="AD74" i="133"/>
  <c r="AC74" i="133"/>
  <c r="AB74" i="133"/>
  <c r="AA74" i="133"/>
  <c r="Z74" i="133"/>
  <c r="Y74" i="133"/>
  <c r="V74" i="133"/>
  <c r="W74" i="133"/>
  <c r="X74" i="133"/>
  <c r="S74" i="133"/>
  <c r="R74" i="133"/>
  <c r="Q74" i="133"/>
  <c r="P74" i="133"/>
  <c r="O74" i="133"/>
  <c r="N74" i="133"/>
  <c r="M74" i="133"/>
  <c r="L74" i="133"/>
  <c r="K74" i="133"/>
  <c r="H55" i="133"/>
  <c r="E74" i="133"/>
  <c r="B55" i="133"/>
  <c r="B74" i="133"/>
  <c r="AF73" i="133"/>
  <c r="AE73" i="133"/>
  <c r="AD73" i="133"/>
  <c r="AC73" i="133"/>
  <c r="AB73" i="133"/>
  <c r="AA73" i="133"/>
  <c r="Z73" i="133"/>
  <c r="Y73" i="133"/>
  <c r="V73" i="133"/>
  <c r="W73" i="133"/>
  <c r="X73" i="133"/>
  <c r="S73" i="133"/>
  <c r="R73" i="133"/>
  <c r="Q73" i="133"/>
  <c r="P73" i="133"/>
  <c r="O73" i="133"/>
  <c r="N73" i="133"/>
  <c r="M73" i="133"/>
  <c r="L73" i="133"/>
  <c r="K73" i="133"/>
  <c r="B54" i="133"/>
  <c r="B73" i="133"/>
  <c r="AF72" i="133"/>
  <c r="AE72" i="133"/>
  <c r="AD72" i="133"/>
  <c r="AC72" i="133"/>
  <c r="AB72" i="133"/>
  <c r="AA72" i="133"/>
  <c r="Z72" i="133"/>
  <c r="Y72" i="133"/>
  <c r="V72" i="133"/>
  <c r="W72" i="133"/>
  <c r="X72" i="133"/>
  <c r="S72" i="133"/>
  <c r="R72" i="133"/>
  <c r="Q72" i="133"/>
  <c r="P72" i="133"/>
  <c r="O72" i="133"/>
  <c r="N72" i="133"/>
  <c r="M72" i="133"/>
  <c r="L72" i="133"/>
  <c r="K72" i="133"/>
  <c r="C53" i="133"/>
  <c r="C72" i="133"/>
  <c r="D72" i="133"/>
  <c r="B53" i="133"/>
  <c r="B72" i="133"/>
  <c r="AF71" i="133"/>
  <c r="AE71" i="133"/>
  <c r="AD71" i="133"/>
  <c r="AC71" i="133"/>
  <c r="AB71" i="133"/>
  <c r="AA71" i="133"/>
  <c r="Z71" i="133"/>
  <c r="Y71" i="133"/>
  <c r="V71" i="133"/>
  <c r="W71" i="133"/>
  <c r="X71" i="133"/>
  <c r="S71" i="133"/>
  <c r="R71" i="133"/>
  <c r="Q71" i="133"/>
  <c r="P71" i="133"/>
  <c r="O71" i="133"/>
  <c r="N71" i="133"/>
  <c r="M71" i="133"/>
  <c r="L71" i="133"/>
  <c r="K71" i="133"/>
  <c r="AF70" i="133"/>
  <c r="AE70" i="133"/>
  <c r="AD70" i="133"/>
  <c r="AC70" i="133"/>
  <c r="AB70" i="133"/>
  <c r="AA70" i="133"/>
  <c r="Z70" i="133"/>
  <c r="Y70" i="133"/>
  <c r="V70" i="133"/>
  <c r="W70" i="133"/>
  <c r="X70" i="133"/>
  <c r="S70" i="133"/>
  <c r="R70" i="133"/>
  <c r="Q70" i="133"/>
  <c r="P70" i="133"/>
  <c r="O70" i="133"/>
  <c r="N70" i="133"/>
  <c r="M70" i="133"/>
  <c r="L70" i="133"/>
  <c r="K70" i="133"/>
  <c r="G66" i="133"/>
  <c r="AF69" i="133"/>
  <c r="AE69" i="133"/>
  <c r="AD69" i="133"/>
  <c r="AC69" i="133"/>
  <c r="AB69" i="133"/>
  <c r="AA69" i="133"/>
  <c r="Z69" i="133"/>
  <c r="Y69" i="133"/>
  <c r="V69" i="133"/>
  <c r="W69" i="133"/>
  <c r="X69" i="133"/>
  <c r="S69" i="133"/>
  <c r="R69" i="133"/>
  <c r="Q69" i="133"/>
  <c r="P69" i="133"/>
  <c r="O69" i="133"/>
  <c r="N69" i="133"/>
  <c r="M69" i="133"/>
  <c r="L69" i="133"/>
  <c r="K69" i="133"/>
  <c r="AF68" i="133"/>
  <c r="AE68" i="133"/>
  <c r="AD68" i="133"/>
  <c r="AC68" i="133"/>
  <c r="AB68" i="133"/>
  <c r="AA68" i="133"/>
  <c r="Z68" i="133"/>
  <c r="Y68" i="133"/>
  <c r="V68" i="133"/>
  <c r="W68" i="133"/>
  <c r="X68" i="133"/>
  <c r="S68" i="133"/>
  <c r="R68" i="133"/>
  <c r="Q68" i="133"/>
  <c r="P68" i="133"/>
  <c r="O68" i="133"/>
  <c r="N68" i="133"/>
  <c r="M68" i="133"/>
  <c r="L68" i="133"/>
  <c r="K68" i="133"/>
  <c r="AF67" i="133"/>
  <c r="AE67" i="133"/>
  <c r="AD67" i="133"/>
  <c r="AC67" i="133"/>
  <c r="AB67" i="133"/>
  <c r="AA67" i="133"/>
  <c r="Z67" i="133"/>
  <c r="Y67" i="133"/>
  <c r="V67" i="133"/>
  <c r="W67" i="133"/>
  <c r="X67" i="133"/>
  <c r="S67" i="133"/>
  <c r="R67" i="133"/>
  <c r="Q67" i="133"/>
  <c r="P67" i="133"/>
  <c r="O67" i="133"/>
  <c r="N67" i="133"/>
  <c r="M67" i="133"/>
  <c r="L67" i="133"/>
  <c r="K67" i="133"/>
  <c r="G53" i="133"/>
  <c r="C56" i="133"/>
  <c r="B56" i="133"/>
  <c r="C57" i="133"/>
  <c r="B57" i="133"/>
  <c r="C58" i="133"/>
  <c r="B58" i="133"/>
  <c r="C59" i="133"/>
  <c r="B59" i="133"/>
  <c r="C60" i="133"/>
  <c r="B60" i="133"/>
  <c r="C61" i="133"/>
  <c r="B61" i="133"/>
  <c r="E56" i="133"/>
  <c r="G56" i="133"/>
  <c r="E57" i="133"/>
  <c r="G57" i="133"/>
  <c r="E58" i="133"/>
  <c r="G58" i="133"/>
  <c r="E59" i="133"/>
  <c r="G59" i="133"/>
  <c r="E60" i="133"/>
  <c r="G60" i="133"/>
  <c r="E61" i="133"/>
  <c r="G61" i="133"/>
  <c r="F53" i="133"/>
  <c r="B62" i="133"/>
  <c r="B63" i="133"/>
  <c r="B64" i="133"/>
  <c r="F54" i="133"/>
  <c r="G64" i="133"/>
  <c r="F55" i="133"/>
  <c r="H66" i="133"/>
  <c r="H67" i="133"/>
  <c r="G67" i="133"/>
  <c r="B65" i="133"/>
  <c r="B66" i="133"/>
  <c r="F65" i="133"/>
  <c r="F66" i="133"/>
  <c r="F67" i="133"/>
  <c r="B67" i="133"/>
  <c r="AF66" i="133"/>
  <c r="AE66" i="133"/>
  <c r="AD66" i="133"/>
  <c r="AC66" i="133"/>
  <c r="AB66" i="133"/>
  <c r="AA66" i="133"/>
  <c r="Z66" i="133"/>
  <c r="Y66" i="133"/>
  <c r="V66" i="133"/>
  <c r="W66" i="133"/>
  <c r="X66" i="133"/>
  <c r="S66" i="133"/>
  <c r="R66" i="133"/>
  <c r="Q66" i="133"/>
  <c r="P66" i="133"/>
  <c r="O66" i="133"/>
  <c r="N66" i="133"/>
  <c r="M66" i="133"/>
  <c r="L66" i="133"/>
  <c r="K66" i="133"/>
  <c r="C66" i="133"/>
  <c r="AF65" i="133"/>
  <c r="AE65" i="133"/>
  <c r="AD65" i="133"/>
  <c r="AC65" i="133"/>
  <c r="AB65" i="133"/>
  <c r="AA65" i="133"/>
  <c r="Z65" i="133"/>
  <c r="Y65" i="133"/>
  <c r="V65" i="133"/>
  <c r="W65" i="133"/>
  <c r="X65" i="133"/>
  <c r="S65" i="133"/>
  <c r="R65" i="133"/>
  <c r="Q65" i="133"/>
  <c r="P65" i="133"/>
  <c r="O65" i="133"/>
  <c r="N65" i="133"/>
  <c r="M65" i="133"/>
  <c r="L65" i="133"/>
  <c r="K65" i="133"/>
  <c r="H65" i="133"/>
  <c r="G65" i="133"/>
  <c r="C65" i="133"/>
  <c r="AF64" i="133"/>
  <c r="AE64" i="133"/>
  <c r="AD64" i="133"/>
  <c r="AC64" i="133"/>
  <c r="AB64" i="133"/>
  <c r="AA64" i="133"/>
  <c r="Z64" i="133"/>
  <c r="Y64" i="133"/>
  <c r="V64" i="133"/>
  <c r="W64" i="133"/>
  <c r="X64" i="133"/>
  <c r="S64" i="133"/>
  <c r="R64" i="133"/>
  <c r="Q64" i="133"/>
  <c r="P64" i="133"/>
  <c r="O64" i="133"/>
  <c r="N64" i="133"/>
  <c r="M64" i="133"/>
  <c r="L64" i="133"/>
  <c r="K64" i="133"/>
  <c r="E64" i="133"/>
  <c r="C64" i="133"/>
  <c r="AF63" i="133"/>
  <c r="AE63" i="133"/>
  <c r="AD63" i="133"/>
  <c r="AC63" i="133"/>
  <c r="AB63" i="133"/>
  <c r="AA63" i="133"/>
  <c r="Z63" i="133"/>
  <c r="Y63" i="133"/>
  <c r="V63" i="133"/>
  <c r="W63" i="133"/>
  <c r="X63" i="133"/>
  <c r="S63" i="133"/>
  <c r="R63" i="133"/>
  <c r="Q63" i="133"/>
  <c r="P63" i="133"/>
  <c r="O63" i="133"/>
  <c r="N63" i="133"/>
  <c r="M63" i="133"/>
  <c r="L63" i="133"/>
  <c r="K63" i="133"/>
  <c r="D53" i="133"/>
  <c r="E53" i="133"/>
  <c r="D54" i="133"/>
  <c r="E54" i="133"/>
  <c r="D55" i="133"/>
  <c r="E55" i="133"/>
  <c r="D63" i="133"/>
  <c r="C63" i="133"/>
  <c r="AF62" i="133"/>
  <c r="AE62" i="133"/>
  <c r="AD62" i="133"/>
  <c r="AC62" i="133"/>
  <c r="AB62" i="133"/>
  <c r="AA62" i="133"/>
  <c r="Z62" i="133"/>
  <c r="Y62" i="133"/>
  <c r="V62" i="133"/>
  <c r="W62" i="133"/>
  <c r="X62" i="133"/>
  <c r="S62" i="133"/>
  <c r="R62" i="133"/>
  <c r="Q62" i="133"/>
  <c r="P62" i="133"/>
  <c r="O62" i="133"/>
  <c r="N62" i="133"/>
  <c r="M62" i="133"/>
  <c r="L62" i="133"/>
  <c r="K62" i="133"/>
  <c r="AF61" i="133"/>
  <c r="AE61" i="133"/>
  <c r="AD61" i="133"/>
  <c r="AC61" i="133"/>
  <c r="AB61" i="133"/>
  <c r="AA61" i="133"/>
  <c r="Z61" i="133"/>
  <c r="Y61" i="133"/>
  <c r="V61" i="133"/>
  <c r="W61" i="133"/>
  <c r="X61" i="133"/>
  <c r="S61" i="133"/>
  <c r="R61" i="133"/>
  <c r="Q61" i="133"/>
  <c r="P61" i="133"/>
  <c r="O61" i="133"/>
  <c r="N61" i="133"/>
  <c r="M61" i="133"/>
  <c r="L61" i="133"/>
  <c r="K61" i="133"/>
  <c r="H61" i="133"/>
  <c r="AF60" i="133"/>
  <c r="AE60" i="133"/>
  <c r="AD60" i="133"/>
  <c r="AC60" i="133"/>
  <c r="AB60" i="133"/>
  <c r="AA60" i="133"/>
  <c r="Z60" i="133"/>
  <c r="Y60" i="133"/>
  <c r="V60" i="133"/>
  <c r="W60" i="133"/>
  <c r="X60" i="133"/>
  <c r="S60" i="133"/>
  <c r="R60" i="133"/>
  <c r="Q60" i="133"/>
  <c r="P60" i="133"/>
  <c r="O60" i="133"/>
  <c r="N60" i="133"/>
  <c r="M60" i="133"/>
  <c r="L60" i="133"/>
  <c r="K60" i="133"/>
  <c r="H60" i="133"/>
  <c r="AF59" i="133"/>
  <c r="AE59" i="133"/>
  <c r="AD59" i="133"/>
  <c r="AC59" i="133"/>
  <c r="AB59" i="133"/>
  <c r="AA59" i="133"/>
  <c r="Z59" i="133"/>
  <c r="Y59" i="133"/>
  <c r="V59" i="133"/>
  <c r="W59" i="133"/>
  <c r="X59" i="133"/>
  <c r="S59" i="133"/>
  <c r="R59" i="133"/>
  <c r="Q59" i="133"/>
  <c r="P59" i="133"/>
  <c r="O59" i="133"/>
  <c r="N59" i="133"/>
  <c r="M59" i="133"/>
  <c r="L59" i="133"/>
  <c r="K59" i="133"/>
  <c r="H59" i="133"/>
  <c r="AF58" i="133"/>
  <c r="AE58" i="133"/>
  <c r="AD58" i="133"/>
  <c r="AC58" i="133"/>
  <c r="AB58" i="133"/>
  <c r="AA58" i="133"/>
  <c r="Z58" i="133"/>
  <c r="Y58" i="133"/>
  <c r="V58" i="133"/>
  <c r="W58" i="133"/>
  <c r="X58" i="133"/>
  <c r="S58" i="133"/>
  <c r="R58" i="133"/>
  <c r="Q58" i="133"/>
  <c r="P58" i="133"/>
  <c r="O58" i="133"/>
  <c r="N58" i="133"/>
  <c r="M58" i="133"/>
  <c r="L58" i="133"/>
  <c r="K58" i="133"/>
  <c r="H58" i="133"/>
  <c r="AF57" i="133"/>
  <c r="AE57" i="133"/>
  <c r="AD57" i="133"/>
  <c r="AC57" i="133"/>
  <c r="AB57" i="133"/>
  <c r="AA57" i="133"/>
  <c r="Z57" i="133"/>
  <c r="Y57" i="133"/>
  <c r="V57" i="133"/>
  <c r="W57" i="133"/>
  <c r="X57" i="133"/>
  <c r="S57" i="133"/>
  <c r="R57" i="133"/>
  <c r="Q57" i="133"/>
  <c r="P57" i="133"/>
  <c r="O57" i="133"/>
  <c r="N57" i="133"/>
  <c r="M57" i="133"/>
  <c r="L57" i="133"/>
  <c r="K57" i="133"/>
  <c r="H57" i="133"/>
  <c r="AF56" i="133"/>
  <c r="AE56" i="133"/>
  <c r="AD56" i="133"/>
  <c r="AC56" i="133"/>
  <c r="AB56" i="133"/>
  <c r="AA56" i="133"/>
  <c r="Z56" i="133"/>
  <c r="Y56" i="133"/>
  <c r="V56" i="133"/>
  <c r="W56" i="133"/>
  <c r="X56" i="133"/>
  <c r="S56" i="133"/>
  <c r="R56" i="133"/>
  <c r="Q56" i="133"/>
  <c r="P56" i="133"/>
  <c r="O56" i="133"/>
  <c r="N56" i="133"/>
  <c r="M56" i="133"/>
  <c r="L56" i="133"/>
  <c r="K56" i="133"/>
  <c r="H56" i="133"/>
  <c r="AF55" i="133"/>
  <c r="AE55" i="133"/>
  <c r="AD55" i="133"/>
  <c r="AC55" i="133"/>
  <c r="AB55" i="133"/>
  <c r="AA55" i="133"/>
  <c r="Z55" i="133"/>
  <c r="Y55" i="133"/>
  <c r="V55" i="133"/>
  <c r="W55" i="133"/>
  <c r="X55" i="133"/>
  <c r="S55" i="133"/>
  <c r="R55" i="133"/>
  <c r="Q55" i="133"/>
  <c r="P55" i="133"/>
  <c r="O55" i="133"/>
  <c r="N55" i="133"/>
  <c r="M55" i="133"/>
  <c r="L55" i="133"/>
  <c r="K55" i="133"/>
  <c r="AF54" i="133"/>
  <c r="AE54" i="133"/>
  <c r="AD54" i="133"/>
  <c r="AC54" i="133"/>
  <c r="AB54" i="133"/>
  <c r="AA54" i="133"/>
  <c r="Z54" i="133"/>
  <c r="Y54" i="133"/>
  <c r="V54" i="133"/>
  <c r="W54" i="133"/>
  <c r="X54" i="133"/>
  <c r="S54" i="133"/>
  <c r="R54" i="133"/>
  <c r="Q54" i="133"/>
  <c r="P54" i="133"/>
  <c r="O54" i="133"/>
  <c r="N54" i="133"/>
  <c r="M54" i="133"/>
  <c r="L54" i="133"/>
  <c r="K54" i="133"/>
  <c r="AF53" i="133"/>
  <c r="AE53" i="133"/>
  <c r="AD53" i="133"/>
  <c r="AC53" i="133"/>
  <c r="AB53" i="133"/>
  <c r="AA53" i="133"/>
  <c r="Z53" i="133"/>
  <c r="Y53" i="133"/>
  <c r="V53" i="133"/>
  <c r="W53" i="133"/>
  <c r="X53" i="133"/>
  <c r="S53" i="133"/>
  <c r="R53" i="133"/>
  <c r="Q53" i="133"/>
  <c r="P53" i="133"/>
  <c r="O53" i="133"/>
  <c r="N53" i="133"/>
  <c r="M53" i="133"/>
  <c r="L53" i="133"/>
  <c r="K53" i="133"/>
  <c r="Y52" i="133"/>
  <c r="Z52" i="133"/>
  <c r="AA52" i="133"/>
  <c r="AB52" i="133"/>
  <c r="AC52" i="133"/>
  <c r="AD52" i="133"/>
  <c r="AE52" i="133"/>
  <c r="AF52" i="133"/>
  <c r="V52" i="133"/>
  <c r="W52" i="133"/>
  <c r="X52" i="133"/>
  <c r="AG52" i="133"/>
  <c r="S52" i="133"/>
  <c r="R52" i="133"/>
  <c r="Q52" i="133"/>
  <c r="P52" i="133"/>
  <c r="O52" i="133"/>
  <c r="N52" i="133"/>
  <c r="M52" i="133"/>
  <c r="L52" i="133"/>
  <c r="K52" i="133"/>
  <c r="B51" i="133"/>
  <c r="A51" i="132"/>
  <c r="B101" i="132"/>
  <c r="B96" i="132"/>
  <c r="B97" i="132"/>
  <c r="B98" i="132"/>
  <c r="B99" i="132"/>
  <c r="B100" i="132"/>
  <c r="D101" i="132"/>
  <c r="E101" i="132"/>
  <c r="B94" i="132"/>
  <c r="C101" i="132"/>
  <c r="F101" i="132"/>
  <c r="D100" i="132"/>
  <c r="E100" i="132"/>
  <c r="C100" i="132"/>
  <c r="F100" i="132"/>
  <c r="D99" i="132"/>
  <c r="E99" i="132"/>
  <c r="C99" i="132"/>
  <c r="F99" i="132"/>
  <c r="D98" i="132"/>
  <c r="E98" i="132"/>
  <c r="C98" i="132"/>
  <c r="F98" i="132"/>
  <c r="D97" i="132"/>
  <c r="E97" i="132"/>
  <c r="C97" i="132"/>
  <c r="F97" i="132"/>
  <c r="D96" i="132"/>
  <c r="E96" i="132"/>
  <c r="G96" i="132"/>
  <c r="C96" i="132"/>
  <c r="F96" i="132"/>
  <c r="B95" i="132"/>
  <c r="C77" i="132"/>
  <c r="E77" i="132"/>
  <c r="F77" i="132"/>
  <c r="G77" i="132"/>
  <c r="D77" i="132"/>
  <c r="B79" i="132"/>
  <c r="H77" i="132"/>
  <c r="B78" i="132"/>
  <c r="C78" i="132"/>
  <c r="C79" i="132"/>
  <c r="D79" i="132"/>
  <c r="D80" i="132"/>
  <c r="B81" i="132"/>
  <c r="B80" i="132"/>
  <c r="C80" i="132"/>
  <c r="C81" i="132"/>
  <c r="D81" i="132"/>
  <c r="B83" i="132"/>
  <c r="B82" i="132"/>
  <c r="C82" i="132"/>
  <c r="C83" i="132"/>
  <c r="D83" i="132"/>
  <c r="B85" i="132"/>
  <c r="B84" i="132"/>
  <c r="C84" i="132"/>
  <c r="C85" i="132"/>
  <c r="D85" i="132"/>
  <c r="B87" i="132"/>
  <c r="B86" i="132"/>
  <c r="C86" i="132"/>
  <c r="C87" i="132"/>
  <c r="D87" i="132"/>
  <c r="D92" i="132"/>
  <c r="B89" i="132"/>
  <c r="B88" i="132"/>
  <c r="C88" i="132"/>
  <c r="C89" i="132"/>
  <c r="D89" i="132"/>
  <c r="B91" i="132"/>
  <c r="B90" i="132"/>
  <c r="C90" i="132"/>
  <c r="C91" i="132"/>
  <c r="D91" i="132"/>
  <c r="E92" i="132"/>
  <c r="C92" i="132"/>
  <c r="F92" i="132"/>
  <c r="S91" i="132"/>
  <c r="R91" i="132"/>
  <c r="Q91" i="132"/>
  <c r="P91" i="132"/>
  <c r="O91" i="132"/>
  <c r="N91" i="132"/>
  <c r="M91" i="132"/>
  <c r="L91" i="132"/>
  <c r="K91" i="132"/>
  <c r="H91" i="132"/>
  <c r="G91" i="132"/>
  <c r="S90" i="132"/>
  <c r="R90" i="132"/>
  <c r="Q90" i="132"/>
  <c r="P90" i="132"/>
  <c r="O90" i="132"/>
  <c r="N90" i="132"/>
  <c r="M90" i="132"/>
  <c r="L90" i="132"/>
  <c r="K90" i="132"/>
  <c r="S89" i="132"/>
  <c r="R89" i="132"/>
  <c r="Q89" i="132"/>
  <c r="P89" i="132"/>
  <c r="O89" i="132"/>
  <c r="N89" i="132"/>
  <c r="M89" i="132"/>
  <c r="L89" i="132"/>
  <c r="K89" i="132"/>
  <c r="H89" i="132"/>
  <c r="G89" i="132"/>
  <c r="S88" i="132"/>
  <c r="R88" i="132"/>
  <c r="Q88" i="132"/>
  <c r="P88" i="132"/>
  <c r="O88" i="132"/>
  <c r="N88" i="132"/>
  <c r="M88" i="132"/>
  <c r="L88" i="132"/>
  <c r="K88" i="132"/>
  <c r="H88" i="132"/>
  <c r="S87" i="132"/>
  <c r="R87" i="132"/>
  <c r="Q87" i="132"/>
  <c r="P87" i="132"/>
  <c r="O87" i="132"/>
  <c r="N87" i="132"/>
  <c r="M87" i="132"/>
  <c r="L87" i="132"/>
  <c r="K87" i="132"/>
  <c r="H87" i="132"/>
  <c r="G87" i="132"/>
  <c r="S86" i="132"/>
  <c r="R86" i="132"/>
  <c r="Q86" i="132"/>
  <c r="P86" i="132"/>
  <c r="O86" i="132"/>
  <c r="N86" i="132"/>
  <c r="M86" i="132"/>
  <c r="L86" i="132"/>
  <c r="K86" i="132"/>
  <c r="S85" i="132"/>
  <c r="R85" i="132"/>
  <c r="Q85" i="132"/>
  <c r="P85" i="132"/>
  <c r="O85" i="132"/>
  <c r="N85" i="132"/>
  <c r="M85" i="132"/>
  <c r="L85" i="132"/>
  <c r="K85" i="132"/>
  <c r="H85" i="132"/>
  <c r="E85" i="132"/>
  <c r="G85" i="132"/>
  <c r="S84" i="132"/>
  <c r="R84" i="132"/>
  <c r="Q84" i="132"/>
  <c r="P84" i="132"/>
  <c r="O84" i="132"/>
  <c r="N84" i="132"/>
  <c r="M84" i="132"/>
  <c r="L84" i="132"/>
  <c r="K84" i="132"/>
  <c r="S83" i="132"/>
  <c r="R83" i="132"/>
  <c r="Q83" i="132"/>
  <c r="P83" i="132"/>
  <c r="O83" i="132"/>
  <c r="N83" i="132"/>
  <c r="M83" i="132"/>
  <c r="L83" i="132"/>
  <c r="K83" i="132"/>
  <c r="H83" i="132"/>
  <c r="G83" i="132"/>
  <c r="S82" i="132"/>
  <c r="R82" i="132"/>
  <c r="Q82" i="132"/>
  <c r="P82" i="132"/>
  <c r="O82" i="132"/>
  <c r="N82" i="132"/>
  <c r="M82" i="132"/>
  <c r="L82" i="132"/>
  <c r="K82" i="132"/>
  <c r="S81" i="132"/>
  <c r="R81" i="132"/>
  <c r="Q81" i="132"/>
  <c r="P81" i="132"/>
  <c r="O81" i="132"/>
  <c r="N81" i="132"/>
  <c r="M81" i="132"/>
  <c r="L81" i="132"/>
  <c r="K81" i="132"/>
  <c r="H81" i="132"/>
  <c r="G81" i="132"/>
  <c r="H63" i="132"/>
  <c r="AF80" i="132"/>
  <c r="AE80" i="132"/>
  <c r="AD80" i="132"/>
  <c r="AC80" i="132"/>
  <c r="AB80" i="132"/>
  <c r="AA80" i="132"/>
  <c r="Z80" i="132"/>
  <c r="Y80" i="132"/>
  <c r="V80" i="132"/>
  <c r="W80" i="132"/>
  <c r="X80" i="132"/>
  <c r="S80" i="132"/>
  <c r="R80" i="132"/>
  <c r="Q80" i="132"/>
  <c r="P80" i="132"/>
  <c r="O80" i="132"/>
  <c r="N80" i="132"/>
  <c r="M80" i="132"/>
  <c r="L80" i="132"/>
  <c r="K80" i="132"/>
  <c r="AF79" i="132"/>
  <c r="AE79" i="132"/>
  <c r="AD79" i="132"/>
  <c r="AC79" i="132"/>
  <c r="AB79" i="132"/>
  <c r="AA79" i="132"/>
  <c r="Z79" i="132"/>
  <c r="Y79" i="132"/>
  <c r="V79" i="132"/>
  <c r="W79" i="132"/>
  <c r="X79" i="132"/>
  <c r="S79" i="132"/>
  <c r="R79" i="132"/>
  <c r="Q79" i="132"/>
  <c r="P79" i="132"/>
  <c r="O79" i="132"/>
  <c r="N79" i="132"/>
  <c r="M79" i="132"/>
  <c r="L79" i="132"/>
  <c r="K79" i="132"/>
  <c r="H79" i="132"/>
  <c r="G79" i="132"/>
  <c r="AF78" i="132"/>
  <c r="AE78" i="132"/>
  <c r="AD78" i="132"/>
  <c r="AC78" i="132"/>
  <c r="AB78" i="132"/>
  <c r="AA78" i="132"/>
  <c r="Z78" i="132"/>
  <c r="Y78" i="132"/>
  <c r="V78" i="132"/>
  <c r="W78" i="132"/>
  <c r="X78" i="132"/>
  <c r="S78" i="132"/>
  <c r="R78" i="132"/>
  <c r="Q78" i="132"/>
  <c r="P78" i="132"/>
  <c r="O78" i="132"/>
  <c r="N78" i="132"/>
  <c r="M78" i="132"/>
  <c r="L78" i="132"/>
  <c r="K78" i="132"/>
  <c r="AF77" i="132"/>
  <c r="AE77" i="132"/>
  <c r="AD77" i="132"/>
  <c r="AC77" i="132"/>
  <c r="AB77" i="132"/>
  <c r="AA77" i="132"/>
  <c r="Z77" i="132"/>
  <c r="Y77" i="132"/>
  <c r="V77" i="132"/>
  <c r="W77" i="132"/>
  <c r="X77" i="132"/>
  <c r="S77" i="132"/>
  <c r="R77" i="132"/>
  <c r="Q77" i="132"/>
  <c r="P77" i="132"/>
  <c r="O77" i="132"/>
  <c r="N77" i="132"/>
  <c r="M77" i="132"/>
  <c r="L77" i="132"/>
  <c r="K77" i="132"/>
  <c r="B77" i="132"/>
  <c r="AF76" i="132"/>
  <c r="AE76" i="132"/>
  <c r="AD76" i="132"/>
  <c r="AC76" i="132"/>
  <c r="AB76" i="132"/>
  <c r="AA76" i="132"/>
  <c r="Z76" i="132"/>
  <c r="Y76" i="132"/>
  <c r="V76" i="132"/>
  <c r="W76" i="132"/>
  <c r="X76" i="132"/>
  <c r="S76" i="132"/>
  <c r="R76" i="132"/>
  <c r="Q76" i="132"/>
  <c r="P76" i="132"/>
  <c r="O76" i="132"/>
  <c r="N76" i="132"/>
  <c r="M76" i="132"/>
  <c r="L76" i="132"/>
  <c r="K76" i="132"/>
  <c r="G68" i="132"/>
  <c r="C54" i="132"/>
  <c r="C73" i="132"/>
  <c r="C55" i="132"/>
  <c r="C74" i="132"/>
  <c r="D73" i="132"/>
  <c r="H53" i="132"/>
  <c r="E72" i="132"/>
  <c r="F72" i="132"/>
  <c r="H54" i="132"/>
  <c r="E73" i="132"/>
  <c r="F73" i="132"/>
  <c r="B76" i="132"/>
  <c r="AF75" i="132"/>
  <c r="AE75" i="132"/>
  <c r="AD75" i="132"/>
  <c r="AC75" i="132"/>
  <c r="AB75" i="132"/>
  <c r="AA75" i="132"/>
  <c r="Z75" i="132"/>
  <c r="Y75" i="132"/>
  <c r="V75" i="132"/>
  <c r="W75" i="132"/>
  <c r="X75" i="132"/>
  <c r="S75" i="132"/>
  <c r="R75" i="132"/>
  <c r="Q75" i="132"/>
  <c r="P75" i="132"/>
  <c r="O75" i="132"/>
  <c r="N75" i="132"/>
  <c r="M75" i="132"/>
  <c r="L75" i="132"/>
  <c r="K75" i="132"/>
  <c r="B75" i="132"/>
  <c r="AF74" i="132"/>
  <c r="AE74" i="132"/>
  <c r="AD74" i="132"/>
  <c r="AC74" i="132"/>
  <c r="AB74" i="132"/>
  <c r="AA74" i="132"/>
  <c r="Z74" i="132"/>
  <c r="Y74" i="132"/>
  <c r="V74" i="132"/>
  <c r="W74" i="132"/>
  <c r="X74" i="132"/>
  <c r="S74" i="132"/>
  <c r="R74" i="132"/>
  <c r="Q74" i="132"/>
  <c r="P74" i="132"/>
  <c r="O74" i="132"/>
  <c r="N74" i="132"/>
  <c r="M74" i="132"/>
  <c r="L74" i="132"/>
  <c r="K74" i="132"/>
  <c r="H55" i="132"/>
  <c r="E74" i="132"/>
  <c r="B55" i="132"/>
  <c r="B74" i="132"/>
  <c r="AF73" i="132"/>
  <c r="AE73" i="132"/>
  <c r="AD73" i="132"/>
  <c r="AC73" i="132"/>
  <c r="AB73" i="132"/>
  <c r="AA73" i="132"/>
  <c r="Z73" i="132"/>
  <c r="Y73" i="132"/>
  <c r="V73" i="132"/>
  <c r="W73" i="132"/>
  <c r="X73" i="132"/>
  <c r="S73" i="132"/>
  <c r="R73" i="132"/>
  <c r="Q73" i="132"/>
  <c r="P73" i="132"/>
  <c r="O73" i="132"/>
  <c r="N73" i="132"/>
  <c r="M73" i="132"/>
  <c r="L73" i="132"/>
  <c r="K73" i="132"/>
  <c r="B54" i="132"/>
  <c r="B73" i="132"/>
  <c r="AF72" i="132"/>
  <c r="AE72" i="132"/>
  <c r="AD72" i="132"/>
  <c r="AC72" i="132"/>
  <c r="AB72" i="132"/>
  <c r="AA72" i="132"/>
  <c r="Z72" i="132"/>
  <c r="Y72" i="132"/>
  <c r="V72" i="132"/>
  <c r="W72" i="132"/>
  <c r="X72" i="132"/>
  <c r="S72" i="132"/>
  <c r="R72" i="132"/>
  <c r="Q72" i="132"/>
  <c r="P72" i="132"/>
  <c r="O72" i="132"/>
  <c r="N72" i="132"/>
  <c r="M72" i="132"/>
  <c r="L72" i="132"/>
  <c r="K72" i="132"/>
  <c r="C53" i="132"/>
  <c r="C72" i="132"/>
  <c r="D72" i="132"/>
  <c r="B53" i="132"/>
  <c r="B72" i="132"/>
  <c r="AF71" i="132"/>
  <c r="AE71" i="132"/>
  <c r="AD71" i="132"/>
  <c r="AC71" i="132"/>
  <c r="AB71" i="132"/>
  <c r="AA71" i="132"/>
  <c r="Z71" i="132"/>
  <c r="Y71" i="132"/>
  <c r="V71" i="132"/>
  <c r="W71" i="132"/>
  <c r="X71" i="132"/>
  <c r="S71" i="132"/>
  <c r="R71" i="132"/>
  <c r="Q71" i="132"/>
  <c r="P71" i="132"/>
  <c r="O71" i="132"/>
  <c r="N71" i="132"/>
  <c r="M71" i="132"/>
  <c r="L71" i="132"/>
  <c r="K71" i="132"/>
  <c r="AF70" i="132"/>
  <c r="AE70" i="132"/>
  <c r="AD70" i="132"/>
  <c r="AC70" i="132"/>
  <c r="AB70" i="132"/>
  <c r="AA70" i="132"/>
  <c r="Z70" i="132"/>
  <c r="Y70" i="132"/>
  <c r="V70" i="132"/>
  <c r="W70" i="132"/>
  <c r="X70" i="132"/>
  <c r="S70" i="132"/>
  <c r="R70" i="132"/>
  <c r="Q70" i="132"/>
  <c r="P70" i="132"/>
  <c r="O70" i="132"/>
  <c r="N70" i="132"/>
  <c r="M70" i="132"/>
  <c r="L70" i="132"/>
  <c r="K70" i="132"/>
  <c r="G66" i="132"/>
  <c r="AF69" i="132"/>
  <c r="AE69" i="132"/>
  <c r="AD69" i="132"/>
  <c r="AC69" i="132"/>
  <c r="AB69" i="132"/>
  <c r="AA69" i="132"/>
  <c r="Z69" i="132"/>
  <c r="Y69" i="132"/>
  <c r="V69" i="132"/>
  <c r="W69" i="132"/>
  <c r="X69" i="132"/>
  <c r="S69" i="132"/>
  <c r="R69" i="132"/>
  <c r="Q69" i="132"/>
  <c r="P69" i="132"/>
  <c r="O69" i="132"/>
  <c r="N69" i="132"/>
  <c r="M69" i="132"/>
  <c r="L69" i="132"/>
  <c r="K69" i="132"/>
  <c r="AF68" i="132"/>
  <c r="AE68" i="132"/>
  <c r="AD68" i="132"/>
  <c r="AC68" i="132"/>
  <c r="AB68" i="132"/>
  <c r="AA68" i="132"/>
  <c r="Z68" i="132"/>
  <c r="Y68" i="132"/>
  <c r="V68" i="132"/>
  <c r="W68" i="132"/>
  <c r="X68" i="132"/>
  <c r="S68" i="132"/>
  <c r="R68" i="132"/>
  <c r="Q68" i="132"/>
  <c r="P68" i="132"/>
  <c r="O68" i="132"/>
  <c r="N68" i="132"/>
  <c r="M68" i="132"/>
  <c r="L68" i="132"/>
  <c r="K68" i="132"/>
  <c r="AF67" i="132"/>
  <c r="AE67" i="132"/>
  <c r="AD67" i="132"/>
  <c r="AC67" i="132"/>
  <c r="AB67" i="132"/>
  <c r="AA67" i="132"/>
  <c r="Z67" i="132"/>
  <c r="Y67" i="132"/>
  <c r="V67" i="132"/>
  <c r="W67" i="132"/>
  <c r="X67" i="132"/>
  <c r="S67" i="132"/>
  <c r="R67" i="132"/>
  <c r="Q67" i="132"/>
  <c r="P67" i="132"/>
  <c r="O67" i="132"/>
  <c r="N67" i="132"/>
  <c r="M67" i="132"/>
  <c r="L67" i="132"/>
  <c r="K67" i="132"/>
  <c r="G53" i="132"/>
  <c r="C56" i="132"/>
  <c r="B56" i="132"/>
  <c r="C57" i="132"/>
  <c r="B57" i="132"/>
  <c r="C58" i="132"/>
  <c r="B58" i="132"/>
  <c r="C59" i="132"/>
  <c r="B59" i="132"/>
  <c r="C60" i="132"/>
  <c r="B60" i="132"/>
  <c r="C61" i="132"/>
  <c r="B61" i="132"/>
  <c r="E56" i="132"/>
  <c r="G56" i="132"/>
  <c r="E57" i="132"/>
  <c r="G57" i="132"/>
  <c r="E58" i="132"/>
  <c r="G58" i="132"/>
  <c r="E59" i="132"/>
  <c r="G59" i="132"/>
  <c r="E60" i="132"/>
  <c r="G60" i="132"/>
  <c r="E61" i="132"/>
  <c r="G61" i="132"/>
  <c r="F53" i="132"/>
  <c r="B62" i="132"/>
  <c r="B63" i="132"/>
  <c r="B64" i="132"/>
  <c r="G64" i="132"/>
  <c r="F54" i="132"/>
  <c r="F55" i="132"/>
  <c r="H66" i="132"/>
  <c r="H67" i="132"/>
  <c r="G67" i="132"/>
  <c r="B65" i="132"/>
  <c r="B66" i="132"/>
  <c r="F65" i="132"/>
  <c r="F66" i="132"/>
  <c r="F67" i="132"/>
  <c r="B67" i="132"/>
  <c r="AF66" i="132"/>
  <c r="AE66" i="132"/>
  <c r="AD66" i="132"/>
  <c r="AC66" i="132"/>
  <c r="AB66" i="132"/>
  <c r="AA66" i="132"/>
  <c r="Z66" i="132"/>
  <c r="Y66" i="132"/>
  <c r="V66" i="132"/>
  <c r="W66" i="132"/>
  <c r="X66" i="132"/>
  <c r="S66" i="132"/>
  <c r="R66" i="132"/>
  <c r="Q66" i="132"/>
  <c r="P66" i="132"/>
  <c r="O66" i="132"/>
  <c r="N66" i="132"/>
  <c r="M66" i="132"/>
  <c r="L66" i="132"/>
  <c r="K66" i="132"/>
  <c r="C66" i="132"/>
  <c r="AF65" i="132"/>
  <c r="AE65" i="132"/>
  <c r="AD65" i="132"/>
  <c r="AC65" i="132"/>
  <c r="AB65" i="132"/>
  <c r="AA65" i="132"/>
  <c r="Z65" i="132"/>
  <c r="Y65" i="132"/>
  <c r="V65" i="132"/>
  <c r="W65" i="132"/>
  <c r="X65" i="132"/>
  <c r="S65" i="132"/>
  <c r="R65" i="132"/>
  <c r="Q65" i="132"/>
  <c r="P65" i="132"/>
  <c r="O65" i="132"/>
  <c r="N65" i="132"/>
  <c r="M65" i="132"/>
  <c r="L65" i="132"/>
  <c r="K65" i="132"/>
  <c r="H65" i="132"/>
  <c r="G65" i="132"/>
  <c r="C65" i="132"/>
  <c r="AF64" i="132"/>
  <c r="AE64" i="132"/>
  <c r="AD64" i="132"/>
  <c r="AC64" i="132"/>
  <c r="AB64" i="132"/>
  <c r="AA64" i="132"/>
  <c r="Z64" i="132"/>
  <c r="Y64" i="132"/>
  <c r="V64" i="132"/>
  <c r="W64" i="132"/>
  <c r="X64" i="132"/>
  <c r="S64" i="132"/>
  <c r="R64" i="132"/>
  <c r="Q64" i="132"/>
  <c r="P64" i="132"/>
  <c r="O64" i="132"/>
  <c r="N64" i="132"/>
  <c r="M64" i="132"/>
  <c r="L64" i="132"/>
  <c r="K64" i="132"/>
  <c r="E64" i="132"/>
  <c r="C64" i="132"/>
  <c r="AF63" i="132"/>
  <c r="AE63" i="132"/>
  <c r="AD63" i="132"/>
  <c r="AC63" i="132"/>
  <c r="AB63" i="132"/>
  <c r="AA63" i="132"/>
  <c r="Z63" i="132"/>
  <c r="Y63" i="132"/>
  <c r="V63" i="132"/>
  <c r="W63" i="132"/>
  <c r="X63" i="132"/>
  <c r="S63" i="132"/>
  <c r="R63" i="132"/>
  <c r="Q63" i="132"/>
  <c r="P63" i="132"/>
  <c r="O63" i="132"/>
  <c r="N63" i="132"/>
  <c r="M63" i="132"/>
  <c r="L63" i="132"/>
  <c r="K63" i="132"/>
  <c r="D53" i="132"/>
  <c r="E53" i="132"/>
  <c r="D54" i="132"/>
  <c r="E54" i="132"/>
  <c r="D55" i="132"/>
  <c r="E55" i="132"/>
  <c r="D63" i="132"/>
  <c r="C63" i="132"/>
  <c r="AF62" i="132"/>
  <c r="AE62" i="132"/>
  <c r="AD62" i="132"/>
  <c r="AC62" i="132"/>
  <c r="AB62" i="132"/>
  <c r="AA62" i="132"/>
  <c r="Z62" i="132"/>
  <c r="Y62" i="132"/>
  <c r="V62" i="132"/>
  <c r="W62" i="132"/>
  <c r="X62" i="132"/>
  <c r="S62" i="132"/>
  <c r="R62" i="132"/>
  <c r="Q62" i="132"/>
  <c r="P62" i="132"/>
  <c r="O62" i="132"/>
  <c r="N62" i="132"/>
  <c r="M62" i="132"/>
  <c r="L62" i="132"/>
  <c r="K62" i="132"/>
  <c r="AF61" i="132"/>
  <c r="AE61" i="132"/>
  <c r="AD61" i="132"/>
  <c r="AC61" i="132"/>
  <c r="AB61" i="132"/>
  <c r="AA61" i="132"/>
  <c r="Z61" i="132"/>
  <c r="Y61" i="132"/>
  <c r="V61" i="132"/>
  <c r="W61" i="132"/>
  <c r="X61" i="132"/>
  <c r="S61" i="132"/>
  <c r="R61" i="132"/>
  <c r="Q61" i="132"/>
  <c r="P61" i="132"/>
  <c r="O61" i="132"/>
  <c r="N61" i="132"/>
  <c r="M61" i="132"/>
  <c r="L61" i="132"/>
  <c r="K61" i="132"/>
  <c r="H61" i="132"/>
  <c r="AF60" i="132"/>
  <c r="AE60" i="132"/>
  <c r="AD60" i="132"/>
  <c r="AC60" i="132"/>
  <c r="AB60" i="132"/>
  <c r="AA60" i="132"/>
  <c r="Z60" i="132"/>
  <c r="Y60" i="132"/>
  <c r="V60" i="132"/>
  <c r="W60" i="132"/>
  <c r="X60" i="132"/>
  <c r="S60" i="132"/>
  <c r="R60" i="132"/>
  <c r="Q60" i="132"/>
  <c r="P60" i="132"/>
  <c r="O60" i="132"/>
  <c r="N60" i="132"/>
  <c r="M60" i="132"/>
  <c r="L60" i="132"/>
  <c r="K60" i="132"/>
  <c r="H60" i="132"/>
  <c r="AF59" i="132"/>
  <c r="AE59" i="132"/>
  <c r="AD59" i="132"/>
  <c r="AC59" i="132"/>
  <c r="AB59" i="132"/>
  <c r="AA59" i="132"/>
  <c r="Z59" i="132"/>
  <c r="Y59" i="132"/>
  <c r="V59" i="132"/>
  <c r="W59" i="132"/>
  <c r="X59" i="132"/>
  <c r="S59" i="132"/>
  <c r="R59" i="132"/>
  <c r="Q59" i="132"/>
  <c r="P59" i="132"/>
  <c r="O59" i="132"/>
  <c r="N59" i="132"/>
  <c r="M59" i="132"/>
  <c r="L59" i="132"/>
  <c r="K59" i="132"/>
  <c r="H59" i="132"/>
  <c r="AF58" i="132"/>
  <c r="AE58" i="132"/>
  <c r="AD58" i="132"/>
  <c r="AC58" i="132"/>
  <c r="AB58" i="132"/>
  <c r="AA58" i="132"/>
  <c r="Z58" i="132"/>
  <c r="Y58" i="132"/>
  <c r="V58" i="132"/>
  <c r="W58" i="132"/>
  <c r="X58" i="132"/>
  <c r="S58" i="132"/>
  <c r="R58" i="132"/>
  <c r="Q58" i="132"/>
  <c r="P58" i="132"/>
  <c r="O58" i="132"/>
  <c r="N58" i="132"/>
  <c r="M58" i="132"/>
  <c r="L58" i="132"/>
  <c r="K58" i="132"/>
  <c r="H58" i="132"/>
  <c r="AF57" i="132"/>
  <c r="AE57" i="132"/>
  <c r="AD57" i="132"/>
  <c r="AC57" i="132"/>
  <c r="AB57" i="132"/>
  <c r="AA57" i="132"/>
  <c r="Z57" i="132"/>
  <c r="Y57" i="132"/>
  <c r="V57" i="132"/>
  <c r="W57" i="132"/>
  <c r="X57" i="132"/>
  <c r="S57" i="132"/>
  <c r="R57" i="132"/>
  <c r="Q57" i="132"/>
  <c r="P57" i="132"/>
  <c r="O57" i="132"/>
  <c r="N57" i="132"/>
  <c r="M57" i="132"/>
  <c r="L57" i="132"/>
  <c r="K57" i="132"/>
  <c r="H57" i="132"/>
  <c r="AF56" i="132"/>
  <c r="AE56" i="132"/>
  <c r="AD56" i="132"/>
  <c r="AC56" i="132"/>
  <c r="AB56" i="132"/>
  <c r="AA56" i="132"/>
  <c r="Z56" i="132"/>
  <c r="Y56" i="132"/>
  <c r="V56" i="132"/>
  <c r="W56" i="132"/>
  <c r="X56" i="132"/>
  <c r="S56" i="132"/>
  <c r="R56" i="132"/>
  <c r="Q56" i="132"/>
  <c r="P56" i="132"/>
  <c r="O56" i="132"/>
  <c r="N56" i="132"/>
  <c r="M56" i="132"/>
  <c r="L56" i="132"/>
  <c r="K56" i="132"/>
  <c r="H56" i="132"/>
  <c r="AF55" i="132"/>
  <c r="AE55" i="132"/>
  <c r="AD55" i="132"/>
  <c r="AC55" i="132"/>
  <c r="AB55" i="132"/>
  <c r="AA55" i="132"/>
  <c r="Z55" i="132"/>
  <c r="Y55" i="132"/>
  <c r="V55" i="132"/>
  <c r="W55" i="132"/>
  <c r="X55" i="132"/>
  <c r="S55" i="132"/>
  <c r="R55" i="132"/>
  <c r="Q55" i="132"/>
  <c r="P55" i="132"/>
  <c r="O55" i="132"/>
  <c r="N55" i="132"/>
  <c r="M55" i="132"/>
  <c r="L55" i="132"/>
  <c r="K55" i="132"/>
  <c r="AF54" i="132"/>
  <c r="AE54" i="132"/>
  <c r="AD54" i="132"/>
  <c r="AC54" i="132"/>
  <c r="AB54" i="132"/>
  <c r="AA54" i="132"/>
  <c r="Z54" i="132"/>
  <c r="Y54" i="132"/>
  <c r="V54" i="132"/>
  <c r="W54" i="132"/>
  <c r="X54" i="132"/>
  <c r="S54" i="132"/>
  <c r="R54" i="132"/>
  <c r="Q54" i="132"/>
  <c r="P54" i="132"/>
  <c r="O54" i="132"/>
  <c r="N54" i="132"/>
  <c r="M54" i="132"/>
  <c r="L54" i="132"/>
  <c r="K54" i="132"/>
  <c r="AF53" i="132"/>
  <c r="AE53" i="132"/>
  <c r="AD53" i="132"/>
  <c r="AC53" i="132"/>
  <c r="AB53" i="132"/>
  <c r="AA53" i="132"/>
  <c r="Z53" i="132"/>
  <c r="Y53" i="132"/>
  <c r="V53" i="132"/>
  <c r="W53" i="132"/>
  <c r="X53" i="132"/>
  <c r="S53" i="132"/>
  <c r="R53" i="132"/>
  <c r="Q53" i="132"/>
  <c r="P53" i="132"/>
  <c r="O53" i="132"/>
  <c r="N53" i="132"/>
  <c r="M53" i="132"/>
  <c r="L53" i="132"/>
  <c r="K53" i="132"/>
  <c r="Y52" i="132"/>
  <c r="Z52" i="132"/>
  <c r="AA52" i="132"/>
  <c r="AB52" i="132"/>
  <c r="AC52" i="132"/>
  <c r="AD52" i="132"/>
  <c r="AE52" i="132"/>
  <c r="AF52" i="132"/>
  <c r="V52" i="132"/>
  <c r="W52" i="132"/>
  <c r="X52" i="132"/>
  <c r="S52" i="132"/>
  <c r="AG52" i="132"/>
  <c r="R52" i="132"/>
  <c r="Q52" i="132"/>
  <c r="P52" i="132"/>
  <c r="O52" i="132"/>
  <c r="N52" i="132"/>
  <c r="M52" i="132"/>
  <c r="L52" i="132"/>
  <c r="K52" i="132"/>
  <c r="B51" i="132"/>
  <c r="A51" i="131"/>
  <c r="B101" i="131"/>
  <c r="B96" i="131"/>
  <c r="B97" i="131"/>
  <c r="B98" i="131"/>
  <c r="B99" i="131"/>
  <c r="B100" i="131"/>
  <c r="D101" i="131"/>
  <c r="E101" i="131"/>
  <c r="B94" i="131"/>
  <c r="C101" i="131"/>
  <c r="F101" i="131"/>
  <c r="D100" i="131"/>
  <c r="E100" i="131"/>
  <c r="C100" i="131"/>
  <c r="F100" i="131"/>
  <c r="D99" i="131"/>
  <c r="E99" i="131"/>
  <c r="C99" i="131"/>
  <c r="F99" i="131"/>
  <c r="D98" i="131"/>
  <c r="E98" i="131"/>
  <c r="C98" i="131"/>
  <c r="F98" i="131"/>
  <c r="D97" i="131"/>
  <c r="E97" i="131"/>
  <c r="C97" i="131"/>
  <c r="F97" i="131"/>
  <c r="D96" i="131"/>
  <c r="E96" i="131"/>
  <c r="G96" i="131"/>
  <c r="C96" i="131"/>
  <c r="F96" i="131"/>
  <c r="B95" i="131"/>
  <c r="C77" i="131"/>
  <c r="E77" i="131"/>
  <c r="F77" i="131"/>
  <c r="G77" i="131"/>
  <c r="D77" i="131"/>
  <c r="B79" i="131"/>
  <c r="H77" i="131"/>
  <c r="B78" i="131"/>
  <c r="C78" i="131"/>
  <c r="C79" i="131"/>
  <c r="D79" i="131"/>
  <c r="D80" i="131"/>
  <c r="B81" i="131"/>
  <c r="B80" i="131"/>
  <c r="C80" i="131"/>
  <c r="C81" i="131"/>
  <c r="D81" i="131"/>
  <c r="B83" i="131"/>
  <c r="B82" i="131"/>
  <c r="C82" i="131"/>
  <c r="C83" i="131"/>
  <c r="D83" i="131"/>
  <c r="B85" i="131"/>
  <c r="B84" i="131"/>
  <c r="C84" i="131"/>
  <c r="C85" i="131"/>
  <c r="D85" i="131"/>
  <c r="B87" i="131"/>
  <c r="B86" i="131"/>
  <c r="C86" i="131"/>
  <c r="C87" i="131"/>
  <c r="D87" i="131"/>
  <c r="D92" i="131"/>
  <c r="B89" i="131"/>
  <c r="B88" i="131"/>
  <c r="C88" i="131"/>
  <c r="C89" i="131"/>
  <c r="D89" i="131"/>
  <c r="B91" i="131"/>
  <c r="B90" i="131"/>
  <c r="C90" i="131"/>
  <c r="C91" i="131"/>
  <c r="D91" i="131"/>
  <c r="E92" i="131"/>
  <c r="C92" i="131"/>
  <c r="F92" i="131"/>
  <c r="S91" i="131"/>
  <c r="R91" i="131"/>
  <c r="Q91" i="131"/>
  <c r="P91" i="131"/>
  <c r="O91" i="131"/>
  <c r="N91" i="131"/>
  <c r="M91" i="131"/>
  <c r="L91" i="131"/>
  <c r="K91" i="131"/>
  <c r="H91" i="131"/>
  <c r="G91" i="131"/>
  <c r="S90" i="131"/>
  <c r="R90" i="131"/>
  <c r="Q90" i="131"/>
  <c r="P90" i="131"/>
  <c r="O90" i="131"/>
  <c r="N90" i="131"/>
  <c r="M90" i="131"/>
  <c r="L90" i="131"/>
  <c r="K90" i="131"/>
  <c r="S89" i="131"/>
  <c r="R89" i="131"/>
  <c r="Q89" i="131"/>
  <c r="P89" i="131"/>
  <c r="O89" i="131"/>
  <c r="N89" i="131"/>
  <c r="M89" i="131"/>
  <c r="L89" i="131"/>
  <c r="K89" i="131"/>
  <c r="H89" i="131"/>
  <c r="G89" i="131"/>
  <c r="S88" i="131"/>
  <c r="R88" i="131"/>
  <c r="Q88" i="131"/>
  <c r="P88" i="131"/>
  <c r="O88" i="131"/>
  <c r="N88" i="131"/>
  <c r="M88" i="131"/>
  <c r="L88" i="131"/>
  <c r="K88" i="131"/>
  <c r="H88" i="131"/>
  <c r="S87" i="131"/>
  <c r="R87" i="131"/>
  <c r="Q87" i="131"/>
  <c r="P87" i="131"/>
  <c r="O87" i="131"/>
  <c r="N87" i="131"/>
  <c r="M87" i="131"/>
  <c r="L87" i="131"/>
  <c r="K87" i="131"/>
  <c r="H87" i="131"/>
  <c r="G87" i="131"/>
  <c r="S86" i="131"/>
  <c r="R86" i="131"/>
  <c r="Q86" i="131"/>
  <c r="P86" i="131"/>
  <c r="O86" i="131"/>
  <c r="N86" i="131"/>
  <c r="M86" i="131"/>
  <c r="L86" i="131"/>
  <c r="K86" i="131"/>
  <c r="S85" i="131"/>
  <c r="R85" i="131"/>
  <c r="Q85" i="131"/>
  <c r="P85" i="131"/>
  <c r="O85" i="131"/>
  <c r="N85" i="131"/>
  <c r="M85" i="131"/>
  <c r="L85" i="131"/>
  <c r="K85" i="131"/>
  <c r="H85" i="131"/>
  <c r="E85" i="131"/>
  <c r="G85" i="131"/>
  <c r="S84" i="131"/>
  <c r="R84" i="131"/>
  <c r="Q84" i="131"/>
  <c r="P84" i="131"/>
  <c r="O84" i="131"/>
  <c r="N84" i="131"/>
  <c r="M84" i="131"/>
  <c r="L84" i="131"/>
  <c r="K84" i="131"/>
  <c r="S83" i="131"/>
  <c r="R83" i="131"/>
  <c r="Q83" i="131"/>
  <c r="P83" i="131"/>
  <c r="O83" i="131"/>
  <c r="N83" i="131"/>
  <c r="M83" i="131"/>
  <c r="L83" i="131"/>
  <c r="K83" i="131"/>
  <c r="H83" i="131"/>
  <c r="G83" i="131"/>
  <c r="S82" i="131"/>
  <c r="R82" i="131"/>
  <c r="Q82" i="131"/>
  <c r="P82" i="131"/>
  <c r="O82" i="131"/>
  <c r="N82" i="131"/>
  <c r="M82" i="131"/>
  <c r="L82" i="131"/>
  <c r="K82" i="131"/>
  <c r="S81" i="131"/>
  <c r="R81" i="131"/>
  <c r="Q81" i="131"/>
  <c r="P81" i="131"/>
  <c r="O81" i="131"/>
  <c r="N81" i="131"/>
  <c r="M81" i="131"/>
  <c r="L81" i="131"/>
  <c r="K81" i="131"/>
  <c r="H81" i="131"/>
  <c r="G81" i="131"/>
  <c r="H63" i="131"/>
  <c r="AF80" i="131"/>
  <c r="AE80" i="131"/>
  <c r="AD80" i="131"/>
  <c r="AC80" i="131"/>
  <c r="AB80" i="131"/>
  <c r="AA80" i="131"/>
  <c r="Z80" i="131"/>
  <c r="Y80" i="131"/>
  <c r="V80" i="131"/>
  <c r="W80" i="131"/>
  <c r="X80" i="131"/>
  <c r="S80" i="131"/>
  <c r="R80" i="131"/>
  <c r="Q80" i="131"/>
  <c r="P80" i="131"/>
  <c r="O80" i="131"/>
  <c r="N80" i="131"/>
  <c r="M80" i="131"/>
  <c r="L80" i="131"/>
  <c r="K80" i="131"/>
  <c r="AF79" i="131"/>
  <c r="AE79" i="131"/>
  <c r="AD79" i="131"/>
  <c r="AC79" i="131"/>
  <c r="AB79" i="131"/>
  <c r="AA79" i="131"/>
  <c r="Z79" i="131"/>
  <c r="Y79" i="131"/>
  <c r="V79" i="131"/>
  <c r="W79" i="131"/>
  <c r="X79" i="131"/>
  <c r="S79" i="131"/>
  <c r="R79" i="131"/>
  <c r="Q79" i="131"/>
  <c r="P79" i="131"/>
  <c r="O79" i="131"/>
  <c r="N79" i="131"/>
  <c r="M79" i="131"/>
  <c r="L79" i="131"/>
  <c r="K79" i="131"/>
  <c r="H79" i="131"/>
  <c r="G79" i="131"/>
  <c r="AF78" i="131"/>
  <c r="AE78" i="131"/>
  <c r="AD78" i="131"/>
  <c r="AC78" i="131"/>
  <c r="AB78" i="131"/>
  <c r="AA78" i="131"/>
  <c r="Z78" i="131"/>
  <c r="Y78" i="131"/>
  <c r="V78" i="131"/>
  <c r="W78" i="131"/>
  <c r="X78" i="131"/>
  <c r="S78" i="131"/>
  <c r="R78" i="131"/>
  <c r="Q78" i="131"/>
  <c r="P78" i="131"/>
  <c r="O78" i="131"/>
  <c r="N78" i="131"/>
  <c r="M78" i="131"/>
  <c r="L78" i="131"/>
  <c r="K78" i="131"/>
  <c r="AF77" i="131"/>
  <c r="AE77" i="131"/>
  <c r="AD77" i="131"/>
  <c r="AC77" i="131"/>
  <c r="AB77" i="131"/>
  <c r="AA77" i="131"/>
  <c r="Z77" i="131"/>
  <c r="Y77" i="131"/>
  <c r="V77" i="131"/>
  <c r="W77" i="131"/>
  <c r="X77" i="131"/>
  <c r="S77" i="131"/>
  <c r="R77" i="131"/>
  <c r="Q77" i="131"/>
  <c r="P77" i="131"/>
  <c r="O77" i="131"/>
  <c r="N77" i="131"/>
  <c r="M77" i="131"/>
  <c r="L77" i="131"/>
  <c r="K77" i="131"/>
  <c r="B77" i="131"/>
  <c r="AF76" i="131"/>
  <c r="AE76" i="131"/>
  <c r="AD76" i="131"/>
  <c r="AC76" i="131"/>
  <c r="AB76" i="131"/>
  <c r="AA76" i="131"/>
  <c r="Z76" i="131"/>
  <c r="Y76" i="131"/>
  <c r="V76" i="131"/>
  <c r="W76" i="131"/>
  <c r="X76" i="131"/>
  <c r="S76" i="131"/>
  <c r="R76" i="131"/>
  <c r="Q76" i="131"/>
  <c r="P76" i="131"/>
  <c r="O76" i="131"/>
  <c r="N76" i="131"/>
  <c r="M76" i="131"/>
  <c r="L76" i="131"/>
  <c r="K76" i="131"/>
  <c r="G68" i="131"/>
  <c r="C54" i="131"/>
  <c r="C73" i="131"/>
  <c r="C55" i="131"/>
  <c r="C74" i="131"/>
  <c r="D73" i="131"/>
  <c r="H53" i="131"/>
  <c r="E72" i="131"/>
  <c r="F72" i="131"/>
  <c r="H54" i="131"/>
  <c r="E73" i="131"/>
  <c r="F73" i="131"/>
  <c r="B54" i="131"/>
  <c r="B73" i="131"/>
  <c r="B76" i="131"/>
  <c r="AF75" i="131"/>
  <c r="AE75" i="131"/>
  <c r="AD75" i="131"/>
  <c r="AC75" i="131"/>
  <c r="AB75" i="131"/>
  <c r="AA75" i="131"/>
  <c r="Z75" i="131"/>
  <c r="Y75" i="131"/>
  <c r="V75" i="131"/>
  <c r="W75" i="131"/>
  <c r="X75" i="131"/>
  <c r="S75" i="131"/>
  <c r="R75" i="131"/>
  <c r="Q75" i="131"/>
  <c r="P75" i="131"/>
  <c r="O75" i="131"/>
  <c r="N75" i="131"/>
  <c r="M75" i="131"/>
  <c r="L75" i="131"/>
  <c r="K75" i="131"/>
  <c r="B53" i="131"/>
  <c r="B72" i="131"/>
  <c r="B75" i="131"/>
  <c r="AF74" i="131"/>
  <c r="AE74" i="131"/>
  <c r="AD74" i="131"/>
  <c r="AC74" i="131"/>
  <c r="AB74" i="131"/>
  <c r="AA74" i="131"/>
  <c r="Z74" i="131"/>
  <c r="Y74" i="131"/>
  <c r="V74" i="131"/>
  <c r="W74" i="131"/>
  <c r="X74" i="131"/>
  <c r="S74" i="131"/>
  <c r="R74" i="131"/>
  <c r="Q74" i="131"/>
  <c r="P74" i="131"/>
  <c r="O74" i="131"/>
  <c r="N74" i="131"/>
  <c r="M74" i="131"/>
  <c r="L74" i="131"/>
  <c r="K74" i="131"/>
  <c r="H55" i="131"/>
  <c r="E74" i="131"/>
  <c r="B55" i="131"/>
  <c r="B74" i="131"/>
  <c r="AF73" i="131"/>
  <c r="AE73" i="131"/>
  <c r="AD73" i="131"/>
  <c r="AC73" i="131"/>
  <c r="AB73" i="131"/>
  <c r="AA73" i="131"/>
  <c r="Z73" i="131"/>
  <c r="Y73" i="131"/>
  <c r="V73" i="131"/>
  <c r="W73" i="131"/>
  <c r="X73" i="131"/>
  <c r="S73" i="131"/>
  <c r="R73" i="131"/>
  <c r="Q73" i="131"/>
  <c r="P73" i="131"/>
  <c r="O73" i="131"/>
  <c r="N73" i="131"/>
  <c r="M73" i="131"/>
  <c r="L73" i="131"/>
  <c r="K73" i="131"/>
  <c r="AF72" i="131"/>
  <c r="AE72" i="131"/>
  <c r="AD72" i="131"/>
  <c r="AC72" i="131"/>
  <c r="AB72" i="131"/>
  <c r="AA72" i="131"/>
  <c r="Z72" i="131"/>
  <c r="Y72" i="131"/>
  <c r="V72" i="131"/>
  <c r="W72" i="131"/>
  <c r="X72" i="131"/>
  <c r="S72" i="131"/>
  <c r="R72" i="131"/>
  <c r="Q72" i="131"/>
  <c r="P72" i="131"/>
  <c r="O72" i="131"/>
  <c r="N72" i="131"/>
  <c r="M72" i="131"/>
  <c r="L72" i="131"/>
  <c r="K72" i="131"/>
  <c r="C53" i="131"/>
  <c r="C72" i="131"/>
  <c r="D72" i="131"/>
  <c r="AF71" i="131"/>
  <c r="AE71" i="131"/>
  <c r="AD71" i="131"/>
  <c r="AC71" i="131"/>
  <c r="AB71" i="131"/>
  <c r="AA71" i="131"/>
  <c r="Z71" i="131"/>
  <c r="Y71" i="131"/>
  <c r="V71" i="131"/>
  <c r="W71" i="131"/>
  <c r="X71" i="131"/>
  <c r="S71" i="131"/>
  <c r="R71" i="131"/>
  <c r="Q71" i="131"/>
  <c r="P71" i="131"/>
  <c r="O71" i="131"/>
  <c r="N71" i="131"/>
  <c r="M71" i="131"/>
  <c r="L71" i="131"/>
  <c r="K71" i="131"/>
  <c r="AF70" i="131"/>
  <c r="AE70" i="131"/>
  <c r="AD70" i="131"/>
  <c r="AC70" i="131"/>
  <c r="AB70" i="131"/>
  <c r="AA70" i="131"/>
  <c r="Z70" i="131"/>
  <c r="Y70" i="131"/>
  <c r="V70" i="131"/>
  <c r="W70" i="131"/>
  <c r="X70" i="131"/>
  <c r="S70" i="131"/>
  <c r="R70" i="131"/>
  <c r="Q70" i="131"/>
  <c r="P70" i="131"/>
  <c r="O70" i="131"/>
  <c r="N70" i="131"/>
  <c r="M70" i="131"/>
  <c r="L70" i="131"/>
  <c r="K70" i="131"/>
  <c r="G66" i="131"/>
  <c r="AF69" i="131"/>
  <c r="AE69" i="131"/>
  <c r="AD69" i="131"/>
  <c r="AC69" i="131"/>
  <c r="AB69" i="131"/>
  <c r="AA69" i="131"/>
  <c r="Z69" i="131"/>
  <c r="Y69" i="131"/>
  <c r="V69" i="131"/>
  <c r="W69" i="131"/>
  <c r="X69" i="131"/>
  <c r="S69" i="131"/>
  <c r="R69" i="131"/>
  <c r="Q69" i="131"/>
  <c r="P69" i="131"/>
  <c r="O69" i="131"/>
  <c r="N69" i="131"/>
  <c r="M69" i="131"/>
  <c r="L69" i="131"/>
  <c r="K69" i="131"/>
  <c r="AF68" i="131"/>
  <c r="AE68" i="131"/>
  <c r="AD68" i="131"/>
  <c r="AC68" i="131"/>
  <c r="AB68" i="131"/>
  <c r="AA68" i="131"/>
  <c r="Z68" i="131"/>
  <c r="Y68" i="131"/>
  <c r="V68" i="131"/>
  <c r="W68" i="131"/>
  <c r="X68" i="131"/>
  <c r="S68" i="131"/>
  <c r="R68" i="131"/>
  <c r="Q68" i="131"/>
  <c r="P68" i="131"/>
  <c r="O68" i="131"/>
  <c r="N68" i="131"/>
  <c r="M68" i="131"/>
  <c r="L68" i="131"/>
  <c r="K68" i="131"/>
  <c r="AF67" i="131"/>
  <c r="AE67" i="131"/>
  <c r="AD67" i="131"/>
  <c r="AC67" i="131"/>
  <c r="AB67" i="131"/>
  <c r="AA67" i="131"/>
  <c r="Z67" i="131"/>
  <c r="Y67" i="131"/>
  <c r="V67" i="131"/>
  <c r="W67" i="131"/>
  <c r="X67" i="131"/>
  <c r="S67" i="131"/>
  <c r="R67" i="131"/>
  <c r="Q67" i="131"/>
  <c r="P67" i="131"/>
  <c r="O67" i="131"/>
  <c r="N67" i="131"/>
  <c r="M67" i="131"/>
  <c r="L67" i="131"/>
  <c r="K67" i="131"/>
  <c r="G53" i="131"/>
  <c r="C56" i="131"/>
  <c r="B56" i="131"/>
  <c r="E56" i="131"/>
  <c r="G56" i="131"/>
  <c r="C57" i="131"/>
  <c r="B57" i="131"/>
  <c r="C58" i="131"/>
  <c r="B58" i="131"/>
  <c r="C59" i="131"/>
  <c r="B59" i="131"/>
  <c r="C60" i="131"/>
  <c r="B60" i="131"/>
  <c r="C61" i="131"/>
  <c r="B61" i="131"/>
  <c r="E57" i="131"/>
  <c r="G57" i="131"/>
  <c r="E58" i="131"/>
  <c r="G58" i="131"/>
  <c r="E59" i="131"/>
  <c r="G59" i="131"/>
  <c r="E60" i="131"/>
  <c r="G60" i="131"/>
  <c r="E61" i="131"/>
  <c r="G61" i="131"/>
  <c r="F53" i="131"/>
  <c r="B62" i="131"/>
  <c r="B63" i="131"/>
  <c r="B64" i="131"/>
  <c r="F54" i="131"/>
  <c r="F55" i="131"/>
  <c r="H66" i="131"/>
  <c r="H67" i="131"/>
  <c r="G67" i="131"/>
  <c r="B65" i="131"/>
  <c r="B66" i="131"/>
  <c r="F65" i="131"/>
  <c r="F66" i="131"/>
  <c r="F67" i="131"/>
  <c r="B67" i="131"/>
  <c r="AF66" i="131"/>
  <c r="AE66" i="131"/>
  <c r="AD66" i="131"/>
  <c r="AC66" i="131"/>
  <c r="AB66" i="131"/>
  <c r="AA66" i="131"/>
  <c r="Z66" i="131"/>
  <c r="Y66" i="131"/>
  <c r="V66" i="131"/>
  <c r="W66" i="131"/>
  <c r="X66" i="131"/>
  <c r="S66" i="131"/>
  <c r="R66" i="131"/>
  <c r="Q66" i="131"/>
  <c r="P66" i="131"/>
  <c r="O66" i="131"/>
  <c r="N66" i="131"/>
  <c r="M66" i="131"/>
  <c r="L66" i="131"/>
  <c r="K66" i="131"/>
  <c r="C66" i="131"/>
  <c r="AF65" i="131"/>
  <c r="AE65" i="131"/>
  <c r="AD65" i="131"/>
  <c r="AC65" i="131"/>
  <c r="AB65" i="131"/>
  <c r="AA65" i="131"/>
  <c r="Z65" i="131"/>
  <c r="Y65" i="131"/>
  <c r="V65" i="131"/>
  <c r="W65" i="131"/>
  <c r="X65" i="131"/>
  <c r="S65" i="131"/>
  <c r="R65" i="131"/>
  <c r="Q65" i="131"/>
  <c r="P65" i="131"/>
  <c r="O65" i="131"/>
  <c r="N65" i="131"/>
  <c r="M65" i="131"/>
  <c r="L65" i="131"/>
  <c r="K65" i="131"/>
  <c r="H65" i="131"/>
  <c r="G65" i="131"/>
  <c r="C65" i="131"/>
  <c r="AF64" i="131"/>
  <c r="AE64" i="131"/>
  <c r="AD64" i="131"/>
  <c r="AC64" i="131"/>
  <c r="AB64" i="131"/>
  <c r="AA64" i="131"/>
  <c r="Z64" i="131"/>
  <c r="Y64" i="131"/>
  <c r="V64" i="131"/>
  <c r="W64" i="131"/>
  <c r="X64" i="131"/>
  <c r="S64" i="131"/>
  <c r="R64" i="131"/>
  <c r="Q64" i="131"/>
  <c r="P64" i="131"/>
  <c r="O64" i="131"/>
  <c r="N64" i="131"/>
  <c r="M64" i="131"/>
  <c r="L64" i="131"/>
  <c r="K64" i="131"/>
  <c r="G64" i="131"/>
  <c r="E64" i="131"/>
  <c r="C64" i="131"/>
  <c r="AF63" i="131"/>
  <c r="AE63" i="131"/>
  <c r="AD63" i="131"/>
  <c r="AC63" i="131"/>
  <c r="AB63" i="131"/>
  <c r="AA63" i="131"/>
  <c r="Z63" i="131"/>
  <c r="Y63" i="131"/>
  <c r="V63" i="131"/>
  <c r="W63" i="131"/>
  <c r="X63" i="131"/>
  <c r="S63" i="131"/>
  <c r="R63" i="131"/>
  <c r="Q63" i="131"/>
  <c r="P63" i="131"/>
  <c r="O63" i="131"/>
  <c r="N63" i="131"/>
  <c r="M63" i="131"/>
  <c r="L63" i="131"/>
  <c r="K63" i="131"/>
  <c r="D63" i="131"/>
  <c r="C63" i="131"/>
  <c r="AF62" i="131"/>
  <c r="AE62" i="131"/>
  <c r="AD62" i="131"/>
  <c r="AC62" i="131"/>
  <c r="AB62" i="131"/>
  <c r="AA62" i="131"/>
  <c r="Z62" i="131"/>
  <c r="Y62" i="131"/>
  <c r="V62" i="131"/>
  <c r="W62" i="131"/>
  <c r="X62" i="131"/>
  <c r="S62" i="131"/>
  <c r="R62" i="131"/>
  <c r="Q62" i="131"/>
  <c r="P62" i="131"/>
  <c r="O62" i="131"/>
  <c r="N62" i="131"/>
  <c r="M62" i="131"/>
  <c r="L62" i="131"/>
  <c r="K62" i="131"/>
  <c r="AF61" i="131"/>
  <c r="AE61" i="131"/>
  <c r="AD61" i="131"/>
  <c r="AC61" i="131"/>
  <c r="AB61" i="131"/>
  <c r="AA61" i="131"/>
  <c r="Z61" i="131"/>
  <c r="Y61" i="131"/>
  <c r="V61" i="131"/>
  <c r="W61" i="131"/>
  <c r="X61" i="131"/>
  <c r="S61" i="131"/>
  <c r="R61" i="131"/>
  <c r="Q61" i="131"/>
  <c r="P61" i="131"/>
  <c r="O61" i="131"/>
  <c r="N61" i="131"/>
  <c r="M61" i="131"/>
  <c r="L61" i="131"/>
  <c r="K61" i="131"/>
  <c r="H61" i="131"/>
  <c r="AF60" i="131"/>
  <c r="AE60" i="131"/>
  <c r="AD60" i="131"/>
  <c r="AC60" i="131"/>
  <c r="AB60" i="131"/>
  <c r="AA60" i="131"/>
  <c r="Z60" i="131"/>
  <c r="Y60" i="131"/>
  <c r="V60" i="131"/>
  <c r="W60" i="131"/>
  <c r="X60" i="131"/>
  <c r="S60" i="131"/>
  <c r="R60" i="131"/>
  <c r="Q60" i="131"/>
  <c r="P60" i="131"/>
  <c r="O60" i="131"/>
  <c r="N60" i="131"/>
  <c r="M60" i="131"/>
  <c r="L60" i="131"/>
  <c r="K60" i="131"/>
  <c r="H60" i="131"/>
  <c r="AF59" i="131"/>
  <c r="AE59" i="131"/>
  <c r="AD59" i="131"/>
  <c r="AC59" i="131"/>
  <c r="AB59" i="131"/>
  <c r="AA59" i="131"/>
  <c r="Z59" i="131"/>
  <c r="Y59" i="131"/>
  <c r="V59" i="131"/>
  <c r="W59" i="131"/>
  <c r="X59" i="131"/>
  <c r="S59" i="131"/>
  <c r="R59" i="131"/>
  <c r="Q59" i="131"/>
  <c r="P59" i="131"/>
  <c r="O59" i="131"/>
  <c r="N59" i="131"/>
  <c r="M59" i="131"/>
  <c r="L59" i="131"/>
  <c r="K59" i="131"/>
  <c r="H59" i="131"/>
  <c r="AF58" i="131"/>
  <c r="AE58" i="131"/>
  <c r="AD58" i="131"/>
  <c r="AC58" i="131"/>
  <c r="AB58" i="131"/>
  <c r="AA58" i="131"/>
  <c r="Z58" i="131"/>
  <c r="Y58" i="131"/>
  <c r="V58" i="131"/>
  <c r="W58" i="131"/>
  <c r="X58" i="131"/>
  <c r="S58" i="131"/>
  <c r="R58" i="131"/>
  <c r="Q58" i="131"/>
  <c r="P58" i="131"/>
  <c r="O58" i="131"/>
  <c r="N58" i="131"/>
  <c r="M58" i="131"/>
  <c r="L58" i="131"/>
  <c r="K58" i="131"/>
  <c r="H58" i="131"/>
  <c r="AF57" i="131"/>
  <c r="AE57" i="131"/>
  <c r="AD57" i="131"/>
  <c r="AC57" i="131"/>
  <c r="AB57" i="131"/>
  <c r="AA57" i="131"/>
  <c r="Z57" i="131"/>
  <c r="Y57" i="131"/>
  <c r="V57" i="131"/>
  <c r="W57" i="131"/>
  <c r="X57" i="131"/>
  <c r="S57" i="131"/>
  <c r="R57" i="131"/>
  <c r="Q57" i="131"/>
  <c r="P57" i="131"/>
  <c r="O57" i="131"/>
  <c r="N57" i="131"/>
  <c r="M57" i="131"/>
  <c r="L57" i="131"/>
  <c r="K57" i="131"/>
  <c r="H57" i="131"/>
  <c r="AF56" i="131"/>
  <c r="AE56" i="131"/>
  <c r="AD56" i="131"/>
  <c r="AC56" i="131"/>
  <c r="AB56" i="131"/>
  <c r="AA56" i="131"/>
  <c r="Z56" i="131"/>
  <c r="Y56" i="131"/>
  <c r="V56" i="131"/>
  <c r="W56" i="131"/>
  <c r="X56" i="131"/>
  <c r="S56" i="131"/>
  <c r="R56" i="131"/>
  <c r="Q56" i="131"/>
  <c r="P56" i="131"/>
  <c r="O56" i="131"/>
  <c r="N56" i="131"/>
  <c r="M56" i="131"/>
  <c r="L56" i="131"/>
  <c r="K56" i="131"/>
  <c r="H56" i="131"/>
  <c r="AF55" i="131"/>
  <c r="AE55" i="131"/>
  <c r="AD55" i="131"/>
  <c r="AC55" i="131"/>
  <c r="AB55" i="131"/>
  <c r="AA55" i="131"/>
  <c r="Z55" i="131"/>
  <c r="Y55" i="131"/>
  <c r="V55" i="131"/>
  <c r="W55" i="131"/>
  <c r="X55" i="131"/>
  <c r="S55" i="131"/>
  <c r="R55" i="131"/>
  <c r="Q55" i="131"/>
  <c r="P55" i="131"/>
  <c r="O55" i="131"/>
  <c r="N55" i="131"/>
  <c r="M55" i="131"/>
  <c r="L55" i="131"/>
  <c r="K55" i="131"/>
  <c r="D55" i="131"/>
  <c r="E55" i="131"/>
  <c r="AF54" i="131"/>
  <c r="AE54" i="131"/>
  <c r="AD54" i="131"/>
  <c r="AC54" i="131"/>
  <c r="AB54" i="131"/>
  <c r="AA54" i="131"/>
  <c r="Z54" i="131"/>
  <c r="Y54" i="131"/>
  <c r="V54" i="131"/>
  <c r="W54" i="131"/>
  <c r="X54" i="131"/>
  <c r="S54" i="131"/>
  <c r="R54" i="131"/>
  <c r="Q54" i="131"/>
  <c r="P54" i="131"/>
  <c r="O54" i="131"/>
  <c r="N54" i="131"/>
  <c r="M54" i="131"/>
  <c r="L54" i="131"/>
  <c r="K54" i="131"/>
  <c r="D54" i="131"/>
  <c r="E54" i="131"/>
  <c r="AF53" i="131"/>
  <c r="AE53" i="131"/>
  <c r="AD53" i="131"/>
  <c r="AC53" i="131"/>
  <c r="AB53" i="131"/>
  <c r="AA53" i="131"/>
  <c r="Z53" i="131"/>
  <c r="Y53" i="131"/>
  <c r="V53" i="131"/>
  <c r="W53" i="131"/>
  <c r="X53" i="131"/>
  <c r="S53" i="131"/>
  <c r="R53" i="131"/>
  <c r="Q53" i="131"/>
  <c r="P53" i="131"/>
  <c r="O53" i="131"/>
  <c r="N53" i="131"/>
  <c r="M53" i="131"/>
  <c r="L53" i="131"/>
  <c r="K53" i="131"/>
  <c r="D53" i="131"/>
  <c r="E53" i="131"/>
  <c r="Y52" i="131"/>
  <c r="Z52" i="131"/>
  <c r="AA52" i="131"/>
  <c r="AB52" i="131"/>
  <c r="AC52" i="131"/>
  <c r="AD52" i="131"/>
  <c r="AE52" i="131"/>
  <c r="AF52" i="131"/>
  <c r="V52" i="131"/>
  <c r="W52" i="131"/>
  <c r="X52" i="131"/>
  <c r="AG52" i="131"/>
  <c r="S52" i="131"/>
  <c r="R52" i="131"/>
  <c r="Q52" i="131"/>
  <c r="P52" i="131"/>
  <c r="O52" i="131"/>
  <c r="N52" i="131"/>
  <c r="M52" i="131"/>
  <c r="L52" i="131"/>
  <c r="K52" i="131"/>
  <c r="B51" i="131"/>
  <c r="A51" i="130"/>
  <c r="B101" i="130"/>
  <c r="B96" i="130"/>
  <c r="B97" i="130"/>
  <c r="B98" i="130"/>
  <c r="B99" i="130"/>
  <c r="B100" i="130"/>
  <c r="D101" i="130"/>
  <c r="E101" i="130"/>
  <c r="B94" i="130"/>
  <c r="C101" i="130"/>
  <c r="F101" i="130"/>
  <c r="D100" i="130"/>
  <c r="E100" i="130"/>
  <c r="C100" i="130"/>
  <c r="F100" i="130"/>
  <c r="D99" i="130"/>
  <c r="E99" i="130"/>
  <c r="C99" i="130"/>
  <c r="F99" i="130"/>
  <c r="D98" i="130"/>
  <c r="E98" i="130"/>
  <c r="C98" i="130"/>
  <c r="F98" i="130"/>
  <c r="D97" i="130"/>
  <c r="E97" i="130"/>
  <c r="C97" i="130"/>
  <c r="F97" i="130"/>
  <c r="D96" i="130"/>
  <c r="E96" i="130"/>
  <c r="G96" i="130"/>
  <c r="C96" i="130"/>
  <c r="F96" i="130"/>
  <c r="B95" i="130"/>
  <c r="C77" i="130"/>
  <c r="E77" i="130"/>
  <c r="F77" i="130"/>
  <c r="G77" i="130"/>
  <c r="D77" i="130"/>
  <c r="B79" i="130"/>
  <c r="H77" i="130"/>
  <c r="B78" i="130"/>
  <c r="C78" i="130"/>
  <c r="C79" i="130"/>
  <c r="D79" i="130"/>
  <c r="D80" i="130"/>
  <c r="B81" i="130"/>
  <c r="B80" i="130"/>
  <c r="C80" i="130"/>
  <c r="C81" i="130"/>
  <c r="D81" i="130"/>
  <c r="B83" i="130"/>
  <c r="B82" i="130"/>
  <c r="C82" i="130"/>
  <c r="C83" i="130"/>
  <c r="D83" i="130"/>
  <c r="B85" i="130"/>
  <c r="B84" i="130"/>
  <c r="C84" i="130"/>
  <c r="C85" i="130"/>
  <c r="D85" i="130"/>
  <c r="B87" i="130"/>
  <c r="B86" i="130"/>
  <c r="C86" i="130"/>
  <c r="C87" i="130"/>
  <c r="D87" i="130"/>
  <c r="D92" i="130"/>
  <c r="B89" i="130"/>
  <c r="B88" i="130"/>
  <c r="C88" i="130"/>
  <c r="C89" i="130"/>
  <c r="D89" i="130"/>
  <c r="B91" i="130"/>
  <c r="B90" i="130"/>
  <c r="C90" i="130"/>
  <c r="C91" i="130"/>
  <c r="D91" i="130"/>
  <c r="E92" i="130"/>
  <c r="C92" i="130"/>
  <c r="F92" i="130"/>
  <c r="S91" i="130"/>
  <c r="R91" i="130"/>
  <c r="Q91" i="130"/>
  <c r="P91" i="130"/>
  <c r="O91" i="130"/>
  <c r="N91" i="130"/>
  <c r="M91" i="130"/>
  <c r="L91" i="130"/>
  <c r="K91" i="130"/>
  <c r="H91" i="130"/>
  <c r="G91" i="130"/>
  <c r="S90" i="130"/>
  <c r="R90" i="130"/>
  <c r="Q90" i="130"/>
  <c r="P90" i="130"/>
  <c r="O90" i="130"/>
  <c r="N90" i="130"/>
  <c r="M90" i="130"/>
  <c r="L90" i="130"/>
  <c r="K90" i="130"/>
  <c r="S89" i="130"/>
  <c r="R89" i="130"/>
  <c r="Q89" i="130"/>
  <c r="P89" i="130"/>
  <c r="O89" i="130"/>
  <c r="N89" i="130"/>
  <c r="M89" i="130"/>
  <c r="L89" i="130"/>
  <c r="K89" i="130"/>
  <c r="H89" i="130"/>
  <c r="H88" i="130"/>
  <c r="G89" i="130"/>
  <c r="S88" i="130"/>
  <c r="R88" i="130"/>
  <c r="Q88" i="130"/>
  <c r="P88" i="130"/>
  <c r="O88" i="130"/>
  <c r="N88" i="130"/>
  <c r="M88" i="130"/>
  <c r="L88" i="130"/>
  <c r="K88" i="130"/>
  <c r="S87" i="130"/>
  <c r="R87" i="130"/>
  <c r="Q87" i="130"/>
  <c r="P87" i="130"/>
  <c r="O87" i="130"/>
  <c r="N87" i="130"/>
  <c r="M87" i="130"/>
  <c r="L87" i="130"/>
  <c r="K87" i="130"/>
  <c r="H87" i="130"/>
  <c r="G87" i="130"/>
  <c r="S86" i="130"/>
  <c r="R86" i="130"/>
  <c r="Q86" i="130"/>
  <c r="P86" i="130"/>
  <c r="O86" i="130"/>
  <c r="N86" i="130"/>
  <c r="M86" i="130"/>
  <c r="L86" i="130"/>
  <c r="K86" i="130"/>
  <c r="S85" i="130"/>
  <c r="R85" i="130"/>
  <c r="Q85" i="130"/>
  <c r="P85" i="130"/>
  <c r="O85" i="130"/>
  <c r="N85" i="130"/>
  <c r="M85" i="130"/>
  <c r="L85" i="130"/>
  <c r="K85" i="130"/>
  <c r="H85" i="130"/>
  <c r="E85" i="130"/>
  <c r="G85" i="130"/>
  <c r="S84" i="130"/>
  <c r="R84" i="130"/>
  <c r="Q84" i="130"/>
  <c r="P84" i="130"/>
  <c r="O84" i="130"/>
  <c r="N84" i="130"/>
  <c r="M84" i="130"/>
  <c r="L84" i="130"/>
  <c r="K84" i="130"/>
  <c r="S83" i="130"/>
  <c r="R83" i="130"/>
  <c r="Q83" i="130"/>
  <c r="P83" i="130"/>
  <c r="O83" i="130"/>
  <c r="N83" i="130"/>
  <c r="M83" i="130"/>
  <c r="L83" i="130"/>
  <c r="K83" i="130"/>
  <c r="H83" i="130"/>
  <c r="G83" i="130"/>
  <c r="S82" i="130"/>
  <c r="R82" i="130"/>
  <c r="Q82" i="130"/>
  <c r="P82" i="130"/>
  <c r="O82" i="130"/>
  <c r="N82" i="130"/>
  <c r="M82" i="130"/>
  <c r="L82" i="130"/>
  <c r="K82" i="130"/>
  <c r="S81" i="130"/>
  <c r="R81" i="130"/>
  <c r="Q81" i="130"/>
  <c r="P81" i="130"/>
  <c r="O81" i="130"/>
  <c r="N81" i="130"/>
  <c r="M81" i="130"/>
  <c r="L81" i="130"/>
  <c r="K81" i="130"/>
  <c r="H81" i="130"/>
  <c r="G81" i="130"/>
  <c r="H63" i="130"/>
  <c r="AF80" i="130"/>
  <c r="AE80" i="130"/>
  <c r="AD80" i="130"/>
  <c r="AC80" i="130"/>
  <c r="AB80" i="130"/>
  <c r="AA80" i="130"/>
  <c r="Z80" i="130"/>
  <c r="Y80" i="130"/>
  <c r="V80" i="130"/>
  <c r="W80" i="130"/>
  <c r="X80" i="130"/>
  <c r="S80" i="130"/>
  <c r="R80" i="130"/>
  <c r="Q80" i="130"/>
  <c r="P80" i="130"/>
  <c r="O80" i="130"/>
  <c r="N80" i="130"/>
  <c r="M80" i="130"/>
  <c r="L80" i="130"/>
  <c r="K80" i="130"/>
  <c r="AF79" i="130"/>
  <c r="AE79" i="130"/>
  <c r="AD79" i="130"/>
  <c r="AC79" i="130"/>
  <c r="AB79" i="130"/>
  <c r="AA79" i="130"/>
  <c r="Z79" i="130"/>
  <c r="Y79" i="130"/>
  <c r="V79" i="130"/>
  <c r="W79" i="130"/>
  <c r="X79" i="130"/>
  <c r="S79" i="130"/>
  <c r="R79" i="130"/>
  <c r="Q79" i="130"/>
  <c r="P79" i="130"/>
  <c r="O79" i="130"/>
  <c r="N79" i="130"/>
  <c r="M79" i="130"/>
  <c r="L79" i="130"/>
  <c r="K79" i="130"/>
  <c r="H79" i="130"/>
  <c r="G79" i="130"/>
  <c r="AF78" i="130"/>
  <c r="AE78" i="130"/>
  <c r="AD78" i="130"/>
  <c r="AC78" i="130"/>
  <c r="AB78" i="130"/>
  <c r="AA78" i="130"/>
  <c r="Z78" i="130"/>
  <c r="Y78" i="130"/>
  <c r="V78" i="130"/>
  <c r="W78" i="130"/>
  <c r="X78" i="130"/>
  <c r="S78" i="130"/>
  <c r="R78" i="130"/>
  <c r="Q78" i="130"/>
  <c r="P78" i="130"/>
  <c r="O78" i="130"/>
  <c r="N78" i="130"/>
  <c r="M78" i="130"/>
  <c r="L78" i="130"/>
  <c r="K78" i="130"/>
  <c r="AF77" i="130"/>
  <c r="AE77" i="130"/>
  <c r="AD77" i="130"/>
  <c r="AC77" i="130"/>
  <c r="AB77" i="130"/>
  <c r="AA77" i="130"/>
  <c r="Z77" i="130"/>
  <c r="Y77" i="130"/>
  <c r="V77" i="130"/>
  <c r="W77" i="130"/>
  <c r="X77" i="130"/>
  <c r="S77" i="130"/>
  <c r="R77" i="130"/>
  <c r="Q77" i="130"/>
  <c r="P77" i="130"/>
  <c r="O77" i="130"/>
  <c r="N77" i="130"/>
  <c r="M77" i="130"/>
  <c r="L77" i="130"/>
  <c r="K77" i="130"/>
  <c r="B77" i="130"/>
  <c r="AF76" i="130"/>
  <c r="AE76" i="130"/>
  <c r="AD76" i="130"/>
  <c r="AC76" i="130"/>
  <c r="AB76" i="130"/>
  <c r="AA76" i="130"/>
  <c r="Z76" i="130"/>
  <c r="Y76" i="130"/>
  <c r="V76" i="130"/>
  <c r="W76" i="130"/>
  <c r="X76" i="130"/>
  <c r="S76" i="130"/>
  <c r="R76" i="130"/>
  <c r="Q76" i="130"/>
  <c r="P76" i="130"/>
  <c r="O76" i="130"/>
  <c r="N76" i="130"/>
  <c r="M76" i="130"/>
  <c r="L76" i="130"/>
  <c r="K76" i="130"/>
  <c r="G68" i="130"/>
  <c r="C54" i="130"/>
  <c r="C73" i="130"/>
  <c r="C55" i="130"/>
  <c r="C74" i="130"/>
  <c r="D73" i="130"/>
  <c r="H53" i="130"/>
  <c r="E72" i="130"/>
  <c r="F72" i="130"/>
  <c r="H54" i="130"/>
  <c r="E73" i="130"/>
  <c r="F73" i="130"/>
  <c r="B76" i="130"/>
  <c r="AF75" i="130"/>
  <c r="AE75" i="130"/>
  <c r="AD75" i="130"/>
  <c r="AC75" i="130"/>
  <c r="AB75" i="130"/>
  <c r="AA75" i="130"/>
  <c r="Z75" i="130"/>
  <c r="Y75" i="130"/>
  <c r="V75" i="130"/>
  <c r="W75" i="130"/>
  <c r="X75" i="130"/>
  <c r="S75" i="130"/>
  <c r="R75" i="130"/>
  <c r="Q75" i="130"/>
  <c r="P75" i="130"/>
  <c r="O75" i="130"/>
  <c r="N75" i="130"/>
  <c r="M75" i="130"/>
  <c r="L75" i="130"/>
  <c r="K75" i="130"/>
  <c r="B75" i="130"/>
  <c r="AF74" i="130"/>
  <c r="AE74" i="130"/>
  <c r="AD74" i="130"/>
  <c r="AC74" i="130"/>
  <c r="AB74" i="130"/>
  <c r="AA74" i="130"/>
  <c r="Z74" i="130"/>
  <c r="Y74" i="130"/>
  <c r="V74" i="130"/>
  <c r="W74" i="130"/>
  <c r="X74" i="130"/>
  <c r="S74" i="130"/>
  <c r="R74" i="130"/>
  <c r="Q74" i="130"/>
  <c r="P74" i="130"/>
  <c r="O74" i="130"/>
  <c r="N74" i="130"/>
  <c r="M74" i="130"/>
  <c r="L74" i="130"/>
  <c r="K74" i="130"/>
  <c r="H55" i="130"/>
  <c r="E74" i="130"/>
  <c r="B55" i="130"/>
  <c r="B74" i="130"/>
  <c r="AF73" i="130"/>
  <c r="AE73" i="130"/>
  <c r="AD73" i="130"/>
  <c r="AC73" i="130"/>
  <c r="AB73" i="130"/>
  <c r="AA73" i="130"/>
  <c r="Z73" i="130"/>
  <c r="Y73" i="130"/>
  <c r="V73" i="130"/>
  <c r="W73" i="130"/>
  <c r="X73" i="130"/>
  <c r="S73" i="130"/>
  <c r="R73" i="130"/>
  <c r="Q73" i="130"/>
  <c r="P73" i="130"/>
  <c r="O73" i="130"/>
  <c r="N73" i="130"/>
  <c r="M73" i="130"/>
  <c r="L73" i="130"/>
  <c r="K73" i="130"/>
  <c r="B54" i="130"/>
  <c r="B73" i="130"/>
  <c r="AF72" i="130"/>
  <c r="AE72" i="130"/>
  <c r="AD72" i="130"/>
  <c r="AC72" i="130"/>
  <c r="AB72" i="130"/>
  <c r="AA72" i="130"/>
  <c r="Z72" i="130"/>
  <c r="Y72" i="130"/>
  <c r="V72" i="130"/>
  <c r="W72" i="130"/>
  <c r="X72" i="130"/>
  <c r="S72" i="130"/>
  <c r="R72" i="130"/>
  <c r="Q72" i="130"/>
  <c r="P72" i="130"/>
  <c r="O72" i="130"/>
  <c r="N72" i="130"/>
  <c r="M72" i="130"/>
  <c r="L72" i="130"/>
  <c r="K72" i="130"/>
  <c r="C53" i="130"/>
  <c r="C72" i="130"/>
  <c r="D72" i="130"/>
  <c r="B53" i="130"/>
  <c r="B72" i="130"/>
  <c r="AF71" i="130"/>
  <c r="AE71" i="130"/>
  <c r="AD71" i="130"/>
  <c r="AC71" i="130"/>
  <c r="AB71" i="130"/>
  <c r="AA71" i="130"/>
  <c r="Z71" i="130"/>
  <c r="Y71" i="130"/>
  <c r="V71" i="130"/>
  <c r="W71" i="130"/>
  <c r="X71" i="130"/>
  <c r="S71" i="130"/>
  <c r="R71" i="130"/>
  <c r="Q71" i="130"/>
  <c r="P71" i="130"/>
  <c r="O71" i="130"/>
  <c r="N71" i="130"/>
  <c r="M71" i="130"/>
  <c r="L71" i="130"/>
  <c r="K71" i="130"/>
  <c r="AF70" i="130"/>
  <c r="AE70" i="130"/>
  <c r="AD70" i="130"/>
  <c r="AC70" i="130"/>
  <c r="AB70" i="130"/>
  <c r="AA70" i="130"/>
  <c r="Z70" i="130"/>
  <c r="Y70" i="130"/>
  <c r="V70" i="130"/>
  <c r="W70" i="130"/>
  <c r="X70" i="130"/>
  <c r="S70" i="130"/>
  <c r="R70" i="130"/>
  <c r="Q70" i="130"/>
  <c r="P70" i="130"/>
  <c r="O70" i="130"/>
  <c r="N70" i="130"/>
  <c r="M70" i="130"/>
  <c r="L70" i="130"/>
  <c r="K70" i="130"/>
  <c r="G66" i="130"/>
  <c r="AF69" i="130"/>
  <c r="AE69" i="130"/>
  <c r="AD69" i="130"/>
  <c r="AC69" i="130"/>
  <c r="AB69" i="130"/>
  <c r="AA69" i="130"/>
  <c r="Z69" i="130"/>
  <c r="Y69" i="130"/>
  <c r="V69" i="130"/>
  <c r="W69" i="130"/>
  <c r="X69" i="130"/>
  <c r="S69" i="130"/>
  <c r="R69" i="130"/>
  <c r="Q69" i="130"/>
  <c r="P69" i="130"/>
  <c r="O69" i="130"/>
  <c r="N69" i="130"/>
  <c r="M69" i="130"/>
  <c r="L69" i="130"/>
  <c r="K69" i="130"/>
  <c r="AF68" i="130"/>
  <c r="AE68" i="130"/>
  <c r="AD68" i="130"/>
  <c r="AC68" i="130"/>
  <c r="AB68" i="130"/>
  <c r="AA68" i="130"/>
  <c r="Z68" i="130"/>
  <c r="Y68" i="130"/>
  <c r="V68" i="130"/>
  <c r="W68" i="130"/>
  <c r="X68" i="130"/>
  <c r="S68" i="130"/>
  <c r="R68" i="130"/>
  <c r="Q68" i="130"/>
  <c r="P68" i="130"/>
  <c r="O68" i="130"/>
  <c r="N68" i="130"/>
  <c r="M68" i="130"/>
  <c r="L68" i="130"/>
  <c r="K68" i="130"/>
  <c r="AF67" i="130"/>
  <c r="AE67" i="130"/>
  <c r="AD67" i="130"/>
  <c r="AC67" i="130"/>
  <c r="AB67" i="130"/>
  <c r="AA67" i="130"/>
  <c r="Z67" i="130"/>
  <c r="Y67" i="130"/>
  <c r="V67" i="130"/>
  <c r="W67" i="130"/>
  <c r="X67" i="130"/>
  <c r="S67" i="130"/>
  <c r="R67" i="130"/>
  <c r="Q67" i="130"/>
  <c r="P67" i="130"/>
  <c r="O67" i="130"/>
  <c r="N67" i="130"/>
  <c r="M67" i="130"/>
  <c r="L67" i="130"/>
  <c r="K67" i="130"/>
  <c r="G53" i="130"/>
  <c r="C56" i="130"/>
  <c r="B56" i="130"/>
  <c r="C57" i="130"/>
  <c r="B57" i="130"/>
  <c r="C58" i="130"/>
  <c r="B58" i="130"/>
  <c r="C59" i="130"/>
  <c r="B59" i="130"/>
  <c r="C60" i="130"/>
  <c r="B60" i="130"/>
  <c r="C61" i="130"/>
  <c r="B61" i="130"/>
  <c r="E56" i="130"/>
  <c r="G56" i="130"/>
  <c r="E57" i="130"/>
  <c r="G57" i="130"/>
  <c r="E58" i="130"/>
  <c r="G58" i="130"/>
  <c r="E59" i="130"/>
  <c r="G59" i="130"/>
  <c r="E60" i="130"/>
  <c r="G60" i="130"/>
  <c r="E61" i="130"/>
  <c r="G61" i="130"/>
  <c r="F53" i="130"/>
  <c r="B62" i="130"/>
  <c r="B63" i="130"/>
  <c r="B64" i="130"/>
  <c r="G64" i="130"/>
  <c r="F54" i="130"/>
  <c r="F55" i="130"/>
  <c r="H66" i="130"/>
  <c r="H67" i="130"/>
  <c r="G67" i="130"/>
  <c r="B65" i="130"/>
  <c r="B66" i="130"/>
  <c r="F65" i="130"/>
  <c r="F66" i="130"/>
  <c r="F67" i="130"/>
  <c r="B67" i="130"/>
  <c r="AF66" i="130"/>
  <c r="AE66" i="130"/>
  <c r="AD66" i="130"/>
  <c r="AC66" i="130"/>
  <c r="AB66" i="130"/>
  <c r="AA66" i="130"/>
  <c r="Z66" i="130"/>
  <c r="Y66" i="130"/>
  <c r="V66" i="130"/>
  <c r="W66" i="130"/>
  <c r="X66" i="130"/>
  <c r="S66" i="130"/>
  <c r="R66" i="130"/>
  <c r="Q66" i="130"/>
  <c r="P66" i="130"/>
  <c r="O66" i="130"/>
  <c r="N66" i="130"/>
  <c r="M66" i="130"/>
  <c r="L66" i="130"/>
  <c r="K66" i="130"/>
  <c r="C66" i="130"/>
  <c r="AF65" i="130"/>
  <c r="AE65" i="130"/>
  <c r="AD65" i="130"/>
  <c r="AC65" i="130"/>
  <c r="AB65" i="130"/>
  <c r="AA65" i="130"/>
  <c r="Z65" i="130"/>
  <c r="Y65" i="130"/>
  <c r="V65" i="130"/>
  <c r="W65" i="130"/>
  <c r="X65" i="130"/>
  <c r="S65" i="130"/>
  <c r="R65" i="130"/>
  <c r="Q65" i="130"/>
  <c r="P65" i="130"/>
  <c r="O65" i="130"/>
  <c r="N65" i="130"/>
  <c r="M65" i="130"/>
  <c r="L65" i="130"/>
  <c r="K65" i="130"/>
  <c r="H65" i="130"/>
  <c r="G65" i="130"/>
  <c r="C65" i="130"/>
  <c r="AF64" i="130"/>
  <c r="AE64" i="130"/>
  <c r="AD64" i="130"/>
  <c r="AC64" i="130"/>
  <c r="AB64" i="130"/>
  <c r="AA64" i="130"/>
  <c r="Z64" i="130"/>
  <c r="Y64" i="130"/>
  <c r="V64" i="130"/>
  <c r="W64" i="130"/>
  <c r="X64" i="130"/>
  <c r="S64" i="130"/>
  <c r="R64" i="130"/>
  <c r="Q64" i="130"/>
  <c r="P64" i="130"/>
  <c r="O64" i="130"/>
  <c r="N64" i="130"/>
  <c r="M64" i="130"/>
  <c r="L64" i="130"/>
  <c r="K64" i="130"/>
  <c r="E64" i="130"/>
  <c r="C64" i="130"/>
  <c r="AF63" i="130"/>
  <c r="AE63" i="130"/>
  <c r="AD63" i="130"/>
  <c r="AC63" i="130"/>
  <c r="AB63" i="130"/>
  <c r="AA63" i="130"/>
  <c r="Z63" i="130"/>
  <c r="Y63" i="130"/>
  <c r="V63" i="130"/>
  <c r="W63" i="130"/>
  <c r="X63" i="130"/>
  <c r="S63" i="130"/>
  <c r="R63" i="130"/>
  <c r="Q63" i="130"/>
  <c r="P63" i="130"/>
  <c r="O63" i="130"/>
  <c r="N63" i="130"/>
  <c r="M63" i="130"/>
  <c r="L63" i="130"/>
  <c r="K63" i="130"/>
  <c r="D53" i="130"/>
  <c r="E53" i="130"/>
  <c r="D54" i="130"/>
  <c r="E54" i="130"/>
  <c r="D55" i="130"/>
  <c r="E55" i="130"/>
  <c r="D63" i="130"/>
  <c r="C63" i="130"/>
  <c r="AF62" i="130"/>
  <c r="AE62" i="130"/>
  <c r="AD62" i="130"/>
  <c r="AC62" i="130"/>
  <c r="AB62" i="130"/>
  <c r="AA62" i="130"/>
  <c r="Z62" i="130"/>
  <c r="Y62" i="130"/>
  <c r="V62" i="130"/>
  <c r="W62" i="130"/>
  <c r="X62" i="130"/>
  <c r="S62" i="130"/>
  <c r="R62" i="130"/>
  <c r="Q62" i="130"/>
  <c r="P62" i="130"/>
  <c r="O62" i="130"/>
  <c r="N62" i="130"/>
  <c r="M62" i="130"/>
  <c r="L62" i="130"/>
  <c r="K62" i="130"/>
  <c r="AF61" i="130"/>
  <c r="AE61" i="130"/>
  <c r="AD61" i="130"/>
  <c r="AC61" i="130"/>
  <c r="AB61" i="130"/>
  <c r="AA61" i="130"/>
  <c r="Z61" i="130"/>
  <c r="Y61" i="130"/>
  <c r="V61" i="130"/>
  <c r="W61" i="130"/>
  <c r="X61" i="130"/>
  <c r="S61" i="130"/>
  <c r="R61" i="130"/>
  <c r="Q61" i="130"/>
  <c r="P61" i="130"/>
  <c r="O61" i="130"/>
  <c r="N61" i="130"/>
  <c r="M61" i="130"/>
  <c r="L61" i="130"/>
  <c r="K61" i="130"/>
  <c r="H61" i="130"/>
  <c r="AF60" i="130"/>
  <c r="AE60" i="130"/>
  <c r="AD60" i="130"/>
  <c r="AC60" i="130"/>
  <c r="AB60" i="130"/>
  <c r="AA60" i="130"/>
  <c r="Z60" i="130"/>
  <c r="Y60" i="130"/>
  <c r="V60" i="130"/>
  <c r="W60" i="130"/>
  <c r="X60" i="130"/>
  <c r="S60" i="130"/>
  <c r="R60" i="130"/>
  <c r="Q60" i="130"/>
  <c r="P60" i="130"/>
  <c r="O60" i="130"/>
  <c r="N60" i="130"/>
  <c r="M60" i="130"/>
  <c r="L60" i="130"/>
  <c r="K60" i="130"/>
  <c r="H60" i="130"/>
  <c r="AF59" i="130"/>
  <c r="AE59" i="130"/>
  <c r="AD59" i="130"/>
  <c r="AC59" i="130"/>
  <c r="AB59" i="130"/>
  <c r="AA59" i="130"/>
  <c r="Z59" i="130"/>
  <c r="Y59" i="130"/>
  <c r="V59" i="130"/>
  <c r="W59" i="130"/>
  <c r="X59" i="130"/>
  <c r="S59" i="130"/>
  <c r="R59" i="130"/>
  <c r="Q59" i="130"/>
  <c r="P59" i="130"/>
  <c r="O59" i="130"/>
  <c r="N59" i="130"/>
  <c r="M59" i="130"/>
  <c r="L59" i="130"/>
  <c r="K59" i="130"/>
  <c r="H59" i="130"/>
  <c r="AF58" i="130"/>
  <c r="AE58" i="130"/>
  <c r="AD58" i="130"/>
  <c r="AC58" i="130"/>
  <c r="AB58" i="130"/>
  <c r="AA58" i="130"/>
  <c r="Z58" i="130"/>
  <c r="Y58" i="130"/>
  <c r="V58" i="130"/>
  <c r="W58" i="130"/>
  <c r="X58" i="130"/>
  <c r="S58" i="130"/>
  <c r="R58" i="130"/>
  <c r="Q58" i="130"/>
  <c r="P58" i="130"/>
  <c r="O58" i="130"/>
  <c r="N58" i="130"/>
  <c r="M58" i="130"/>
  <c r="L58" i="130"/>
  <c r="K58" i="130"/>
  <c r="H58" i="130"/>
  <c r="AF57" i="130"/>
  <c r="AE57" i="130"/>
  <c r="AD57" i="130"/>
  <c r="AC57" i="130"/>
  <c r="AB57" i="130"/>
  <c r="AA57" i="130"/>
  <c r="Z57" i="130"/>
  <c r="Y57" i="130"/>
  <c r="V57" i="130"/>
  <c r="W57" i="130"/>
  <c r="X57" i="130"/>
  <c r="S57" i="130"/>
  <c r="R57" i="130"/>
  <c r="Q57" i="130"/>
  <c r="P57" i="130"/>
  <c r="O57" i="130"/>
  <c r="N57" i="130"/>
  <c r="M57" i="130"/>
  <c r="L57" i="130"/>
  <c r="K57" i="130"/>
  <c r="H57" i="130"/>
  <c r="AF56" i="130"/>
  <c r="AE56" i="130"/>
  <c r="AD56" i="130"/>
  <c r="AC56" i="130"/>
  <c r="AB56" i="130"/>
  <c r="AA56" i="130"/>
  <c r="Z56" i="130"/>
  <c r="Y56" i="130"/>
  <c r="V56" i="130"/>
  <c r="W56" i="130"/>
  <c r="X56" i="130"/>
  <c r="S56" i="130"/>
  <c r="R56" i="130"/>
  <c r="Q56" i="130"/>
  <c r="P56" i="130"/>
  <c r="O56" i="130"/>
  <c r="N56" i="130"/>
  <c r="M56" i="130"/>
  <c r="L56" i="130"/>
  <c r="K56" i="130"/>
  <c r="H56" i="130"/>
  <c r="AF55" i="130"/>
  <c r="AE55" i="130"/>
  <c r="AD55" i="130"/>
  <c r="AC55" i="130"/>
  <c r="AB55" i="130"/>
  <c r="AA55" i="130"/>
  <c r="Z55" i="130"/>
  <c r="Y55" i="130"/>
  <c r="V55" i="130"/>
  <c r="W55" i="130"/>
  <c r="X55" i="130"/>
  <c r="S55" i="130"/>
  <c r="R55" i="130"/>
  <c r="Q55" i="130"/>
  <c r="P55" i="130"/>
  <c r="O55" i="130"/>
  <c r="N55" i="130"/>
  <c r="M55" i="130"/>
  <c r="L55" i="130"/>
  <c r="K55" i="130"/>
  <c r="AF54" i="130"/>
  <c r="AE54" i="130"/>
  <c r="AD54" i="130"/>
  <c r="AC54" i="130"/>
  <c r="AB54" i="130"/>
  <c r="AA54" i="130"/>
  <c r="Z54" i="130"/>
  <c r="Y54" i="130"/>
  <c r="V54" i="130"/>
  <c r="W54" i="130"/>
  <c r="X54" i="130"/>
  <c r="S54" i="130"/>
  <c r="R54" i="130"/>
  <c r="Q54" i="130"/>
  <c r="P54" i="130"/>
  <c r="O54" i="130"/>
  <c r="N54" i="130"/>
  <c r="M54" i="130"/>
  <c r="L54" i="130"/>
  <c r="K54" i="130"/>
  <c r="AF53" i="130"/>
  <c r="AE53" i="130"/>
  <c r="AD53" i="130"/>
  <c r="AC53" i="130"/>
  <c r="AB53" i="130"/>
  <c r="AA53" i="130"/>
  <c r="Z53" i="130"/>
  <c r="Y53" i="130"/>
  <c r="V53" i="130"/>
  <c r="W53" i="130"/>
  <c r="X53" i="130"/>
  <c r="S53" i="130"/>
  <c r="R53" i="130"/>
  <c r="Q53" i="130"/>
  <c r="P53" i="130"/>
  <c r="O53" i="130"/>
  <c r="N53" i="130"/>
  <c r="M53" i="130"/>
  <c r="L53" i="130"/>
  <c r="K53" i="130"/>
  <c r="Y52" i="130"/>
  <c r="Z52" i="130"/>
  <c r="AA52" i="130"/>
  <c r="AB52" i="130"/>
  <c r="AC52" i="130"/>
  <c r="AD52" i="130"/>
  <c r="AE52" i="130"/>
  <c r="AF52" i="130"/>
  <c r="V52" i="130"/>
  <c r="W52" i="130"/>
  <c r="X52" i="130"/>
  <c r="AG52" i="130"/>
  <c r="S52" i="130"/>
  <c r="R52" i="130"/>
  <c r="Q52" i="130"/>
  <c r="P52" i="130"/>
  <c r="O52" i="130"/>
  <c r="N52" i="130"/>
  <c r="M52" i="130"/>
  <c r="L52" i="130"/>
  <c r="K52" i="130"/>
  <c r="B51" i="130"/>
  <c r="A51" i="129"/>
  <c r="B101" i="129"/>
  <c r="B96" i="129"/>
  <c r="B97" i="129"/>
  <c r="B98" i="129"/>
  <c r="B99" i="129"/>
  <c r="B100" i="129"/>
  <c r="D101" i="129"/>
  <c r="E101" i="129"/>
  <c r="B94" i="129"/>
  <c r="C101" i="129"/>
  <c r="F101" i="129"/>
  <c r="D100" i="129"/>
  <c r="E100" i="129"/>
  <c r="C100" i="129"/>
  <c r="F100" i="129"/>
  <c r="D99" i="129"/>
  <c r="E99" i="129"/>
  <c r="C99" i="129"/>
  <c r="F99" i="129"/>
  <c r="D98" i="129"/>
  <c r="E98" i="129"/>
  <c r="C98" i="129"/>
  <c r="F98" i="129"/>
  <c r="D97" i="129"/>
  <c r="E97" i="129"/>
  <c r="C97" i="129"/>
  <c r="F97" i="129"/>
  <c r="D96" i="129"/>
  <c r="E96" i="129"/>
  <c r="G96" i="129"/>
  <c r="C96" i="129"/>
  <c r="F96" i="129"/>
  <c r="B95" i="129"/>
  <c r="C77" i="129"/>
  <c r="E77" i="129"/>
  <c r="F77" i="129"/>
  <c r="G77" i="129"/>
  <c r="D77" i="129"/>
  <c r="B79" i="129"/>
  <c r="H77" i="129"/>
  <c r="B78" i="129"/>
  <c r="C78" i="129"/>
  <c r="C79" i="129"/>
  <c r="D79" i="129"/>
  <c r="D80" i="129"/>
  <c r="B81" i="129"/>
  <c r="B80" i="129"/>
  <c r="C80" i="129"/>
  <c r="C81" i="129"/>
  <c r="D81" i="129"/>
  <c r="B83" i="129"/>
  <c r="B82" i="129"/>
  <c r="C82" i="129"/>
  <c r="C83" i="129"/>
  <c r="D83" i="129"/>
  <c r="B85" i="129"/>
  <c r="B84" i="129"/>
  <c r="C84" i="129"/>
  <c r="C85" i="129"/>
  <c r="D85" i="129"/>
  <c r="B87" i="129"/>
  <c r="B86" i="129"/>
  <c r="C86" i="129"/>
  <c r="C87" i="129"/>
  <c r="D87" i="129"/>
  <c r="D92" i="129"/>
  <c r="B89" i="129"/>
  <c r="B88" i="129"/>
  <c r="C88" i="129"/>
  <c r="C89" i="129"/>
  <c r="D89" i="129"/>
  <c r="B91" i="129"/>
  <c r="B90" i="129"/>
  <c r="C90" i="129"/>
  <c r="C91" i="129"/>
  <c r="D91" i="129"/>
  <c r="E92" i="129"/>
  <c r="C92" i="129"/>
  <c r="F92" i="129"/>
  <c r="S91" i="129"/>
  <c r="R91" i="129"/>
  <c r="Q91" i="129"/>
  <c r="P91" i="129"/>
  <c r="O91" i="129"/>
  <c r="N91" i="129"/>
  <c r="M91" i="129"/>
  <c r="L91" i="129"/>
  <c r="K91" i="129"/>
  <c r="H91" i="129"/>
  <c r="G91" i="129"/>
  <c r="S90" i="129"/>
  <c r="R90" i="129"/>
  <c r="Q90" i="129"/>
  <c r="P90" i="129"/>
  <c r="O90" i="129"/>
  <c r="N90" i="129"/>
  <c r="M90" i="129"/>
  <c r="L90" i="129"/>
  <c r="K90" i="129"/>
  <c r="S89" i="129"/>
  <c r="R89" i="129"/>
  <c r="Q89" i="129"/>
  <c r="P89" i="129"/>
  <c r="O89" i="129"/>
  <c r="N89" i="129"/>
  <c r="M89" i="129"/>
  <c r="L89" i="129"/>
  <c r="K89" i="129"/>
  <c r="H89" i="129"/>
  <c r="G89" i="129"/>
  <c r="S88" i="129"/>
  <c r="R88" i="129"/>
  <c r="Q88" i="129"/>
  <c r="P88" i="129"/>
  <c r="O88" i="129"/>
  <c r="N88" i="129"/>
  <c r="M88" i="129"/>
  <c r="L88" i="129"/>
  <c r="K88" i="129"/>
  <c r="H88" i="129"/>
  <c r="S87" i="129"/>
  <c r="R87" i="129"/>
  <c r="Q87" i="129"/>
  <c r="P87" i="129"/>
  <c r="O87" i="129"/>
  <c r="N87" i="129"/>
  <c r="M87" i="129"/>
  <c r="L87" i="129"/>
  <c r="K87" i="129"/>
  <c r="H87" i="129"/>
  <c r="G87" i="129"/>
  <c r="S86" i="129"/>
  <c r="R86" i="129"/>
  <c r="Q86" i="129"/>
  <c r="P86" i="129"/>
  <c r="O86" i="129"/>
  <c r="N86" i="129"/>
  <c r="M86" i="129"/>
  <c r="L86" i="129"/>
  <c r="K86" i="129"/>
  <c r="S85" i="129"/>
  <c r="R85" i="129"/>
  <c r="Q85" i="129"/>
  <c r="P85" i="129"/>
  <c r="O85" i="129"/>
  <c r="N85" i="129"/>
  <c r="M85" i="129"/>
  <c r="L85" i="129"/>
  <c r="K85" i="129"/>
  <c r="H85" i="129"/>
  <c r="E85" i="129"/>
  <c r="G85" i="129"/>
  <c r="S84" i="129"/>
  <c r="R84" i="129"/>
  <c r="Q84" i="129"/>
  <c r="P84" i="129"/>
  <c r="O84" i="129"/>
  <c r="N84" i="129"/>
  <c r="M84" i="129"/>
  <c r="L84" i="129"/>
  <c r="K84" i="129"/>
  <c r="S83" i="129"/>
  <c r="R83" i="129"/>
  <c r="Q83" i="129"/>
  <c r="P83" i="129"/>
  <c r="O83" i="129"/>
  <c r="N83" i="129"/>
  <c r="M83" i="129"/>
  <c r="L83" i="129"/>
  <c r="K83" i="129"/>
  <c r="H83" i="129"/>
  <c r="G83" i="129"/>
  <c r="S82" i="129"/>
  <c r="R82" i="129"/>
  <c r="Q82" i="129"/>
  <c r="P82" i="129"/>
  <c r="O82" i="129"/>
  <c r="N82" i="129"/>
  <c r="M82" i="129"/>
  <c r="L82" i="129"/>
  <c r="K82" i="129"/>
  <c r="S81" i="129"/>
  <c r="R81" i="129"/>
  <c r="Q81" i="129"/>
  <c r="P81" i="129"/>
  <c r="O81" i="129"/>
  <c r="N81" i="129"/>
  <c r="M81" i="129"/>
  <c r="L81" i="129"/>
  <c r="K81" i="129"/>
  <c r="H81" i="129"/>
  <c r="G81" i="129"/>
  <c r="H63" i="129"/>
  <c r="AF80" i="129"/>
  <c r="AE80" i="129"/>
  <c r="AD80" i="129"/>
  <c r="AC80" i="129"/>
  <c r="AB80" i="129"/>
  <c r="AA80" i="129"/>
  <c r="Z80" i="129"/>
  <c r="Y80" i="129"/>
  <c r="V80" i="129"/>
  <c r="W80" i="129"/>
  <c r="X80" i="129"/>
  <c r="S80" i="129"/>
  <c r="R80" i="129"/>
  <c r="Q80" i="129"/>
  <c r="P80" i="129"/>
  <c r="O80" i="129"/>
  <c r="N80" i="129"/>
  <c r="M80" i="129"/>
  <c r="L80" i="129"/>
  <c r="K80" i="129"/>
  <c r="AF79" i="129"/>
  <c r="AE79" i="129"/>
  <c r="AD79" i="129"/>
  <c r="AC79" i="129"/>
  <c r="AB79" i="129"/>
  <c r="AA79" i="129"/>
  <c r="Z79" i="129"/>
  <c r="Y79" i="129"/>
  <c r="V79" i="129"/>
  <c r="W79" i="129"/>
  <c r="X79" i="129"/>
  <c r="S79" i="129"/>
  <c r="R79" i="129"/>
  <c r="Q79" i="129"/>
  <c r="P79" i="129"/>
  <c r="O79" i="129"/>
  <c r="N79" i="129"/>
  <c r="M79" i="129"/>
  <c r="L79" i="129"/>
  <c r="K79" i="129"/>
  <c r="H79" i="129"/>
  <c r="G79" i="129"/>
  <c r="AF78" i="129"/>
  <c r="AE78" i="129"/>
  <c r="AD78" i="129"/>
  <c r="AC78" i="129"/>
  <c r="AB78" i="129"/>
  <c r="AA78" i="129"/>
  <c r="Z78" i="129"/>
  <c r="Y78" i="129"/>
  <c r="V78" i="129"/>
  <c r="W78" i="129"/>
  <c r="X78" i="129"/>
  <c r="S78" i="129"/>
  <c r="R78" i="129"/>
  <c r="Q78" i="129"/>
  <c r="P78" i="129"/>
  <c r="O78" i="129"/>
  <c r="N78" i="129"/>
  <c r="M78" i="129"/>
  <c r="L78" i="129"/>
  <c r="K78" i="129"/>
  <c r="AF77" i="129"/>
  <c r="AE77" i="129"/>
  <c r="AD77" i="129"/>
  <c r="AC77" i="129"/>
  <c r="AB77" i="129"/>
  <c r="AA77" i="129"/>
  <c r="Z77" i="129"/>
  <c r="Y77" i="129"/>
  <c r="V77" i="129"/>
  <c r="W77" i="129"/>
  <c r="X77" i="129"/>
  <c r="S77" i="129"/>
  <c r="R77" i="129"/>
  <c r="Q77" i="129"/>
  <c r="P77" i="129"/>
  <c r="O77" i="129"/>
  <c r="N77" i="129"/>
  <c r="M77" i="129"/>
  <c r="L77" i="129"/>
  <c r="K77" i="129"/>
  <c r="B77" i="129"/>
  <c r="AF76" i="129"/>
  <c r="AE76" i="129"/>
  <c r="AD76" i="129"/>
  <c r="AC76" i="129"/>
  <c r="AB76" i="129"/>
  <c r="AA76" i="129"/>
  <c r="Z76" i="129"/>
  <c r="Y76" i="129"/>
  <c r="V76" i="129"/>
  <c r="W76" i="129"/>
  <c r="X76" i="129"/>
  <c r="S76" i="129"/>
  <c r="R76" i="129"/>
  <c r="Q76" i="129"/>
  <c r="P76" i="129"/>
  <c r="O76" i="129"/>
  <c r="N76" i="129"/>
  <c r="M76" i="129"/>
  <c r="L76" i="129"/>
  <c r="K76" i="129"/>
  <c r="G68" i="129"/>
  <c r="C54" i="129"/>
  <c r="C73" i="129"/>
  <c r="C55" i="129"/>
  <c r="C74" i="129"/>
  <c r="D73" i="129"/>
  <c r="H53" i="129"/>
  <c r="E72" i="129"/>
  <c r="F72" i="129"/>
  <c r="H54" i="129"/>
  <c r="E73" i="129"/>
  <c r="F73" i="129"/>
  <c r="B76" i="129"/>
  <c r="AF75" i="129"/>
  <c r="AE75" i="129"/>
  <c r="AD75" i="129"/>
  <c r="AC75" i="129"/>
  <c r="AB75" i="129"/>
  <c r="AA75" i="129"/>
  <c r="Z75" i="129"/>
  <c r="Y75" i="129"/>
  <c r="V75" i="129"/>
  <c r="W75" i="129"/>
  <c r="X75" i="129"/>
  <c r="S75" i="129"/>
  <c r="R75" i="129"/>
  <c r="Q75" i="129"/>
  <c r="P75" i="129"/>
  <c r="O75" i="129"/>
  <c r="N75" i="129"/>
  <c r="M75" i="129"/>
  <c r="L75" i="129"/>
  <c r="K75" i="129"/>
  <c r="B75" i="129"/>
  <c r="AF74" i="129"/>
  <c r="AE74" i="129"/>
  <c r="AD74" i="129"/>
  <c r="AC74" i="129"/>
  <c r="AB74" i="129"/>
  <c r="AA74" i="129"/>
  <c r="Z74" i="129"/>
  <c r="Y74" i="129"/>
  <c r="V74" i="129"/>
  <c r="W74" i="129"/>
  <c r="X74" i="129"/>
  <c r="S74" i="129"/>
  <c r="R74" i="129"/>
  <c r="Q74" i="129"/>
  <c r="P74" i="129"/>
  <c r="O74" i="129"/>
  <c r="N74" i="129"/>
  <c r="M74" i="129"/>
  <c r="L74" i="129"/>
  <c r="K74" i="129"/>
  <c r="H55" i="129"/>
  <c r="E74" i="129"/>
  <c r="B55" i="129"/>
  <c r="B74" i="129"/>
  <c r="AF73" i="129"/>
  <c r="AE73" i="129"/>
  <c r="AD73" i="129"/>
  <c r="AC73" i="129"/>
  <c r="AB73" i="129"/>
  <c r="AA73" i="129"/>
  <c r="Z73" i="129"/>
  <c r="Y73" i="129"/>
  <c r="V73" i="129"/>
  <c r="W73" i="129"/>
  <c r="X73" i="129"/>
  <c r="S73" i="129"/>
  <c r="R73" i="129"/>
  <c r="Q73" i="129"/>
  <c r="P73" i="129"/>
  <c r="O73" i="129"/>
  <c r="N73" i="129"/>
  <c r="M73" i="129"/>
  <c r="L73" i="129"/>
  <c r="K73" i="129"/>
  <c r="B54" i="129"/>
  <c r="B73" i="129"/>
  <c r="AF72" i="129"/>
  <c r="AE72" i="129"/>
  <c r="AD72" i="129"/>
  <c r="AC72" i="129"/>
  <c r="AB72" i="129"/>
  <c r="AA72" i="129"/>
  <c r="Z72" i="129"/>
  <c r="Y72" i="129"/>
  <c r="V72" i="129"/>
  <c r="W72" i="129"/>
  <c r="X72" i="129"/>
  <c r="S72" i="129"/>
  <c r="R72" i="129"/>
  <c r="Q72" i="129"/>
  <c r="P72" i="129"/>
  <c r="O72" i="129"/>
  <c r="N72" i="129"/>
  <c r="M72" i="129"/>
  <c r="L72" i="129"/>
  <c r="K72" i="129"/>
  <c r="C53" i="129"/>
  <c r="C72" i="129"/>
  <c r="D72" i="129"/>
  <c r="B53" i="129"/>
  <c r="B72" i="129"/>
  <c r="AF71" i="129"/>
  <c r="AE71" i="129"/>
  <c r="AD71" i="129"/>
  <c r="AC71" i="129"/>
  <c r="AB71" i="129"/>
  <c r="AA71" i="129"/>
  <c r="Z71" i="129"/>
  <c r="Y71" i="129"/>
  <c r="V71" i="129"/>
  <c r="W71" i="129"/>
  <c r="X71" i="129"/>
  <c r="S71" i="129"/>
  <c r="R71" i="129"/>
  <c r="Q71" i="129"/>
  <c r="P71" i="129"/>
  <c r="O71" i="129"/>
  <c r="N71" i="129"/>
  <c r="M71" i="129"/>
  <c r="L71" i="129"/>
  <c r="K71" i="129"/>
  <c r="AF70" i="129"/>
  <c r="AE70" i="129"/>
  <c r="AD70" i="129"/>
  <c r="AC70" i="129"/>
  <c r="AB70" i="129"/>
  <c r="AA70" i="129"/>
  <c r="Z70" i="129"/>
  <c r="Y70" i="129"/>
  <c r="V70" i="129"/>
  <c r="W70" i="129"/>
  <c r="X70" i="129"/>
  <c r="S70" i="129"/>
  <c r="R70" i="129"/>
  <c r="Q70" i="129"/>
  <c r="P70" i="129"/>
  <c r="O70" i="129"/>
  <c r="N70" i="129"/>
  <c r="M70" i="129"/>
  <c r="L70" i="129"/>
  <c r="K70" i="129"/>
  <c r="G66" i="129"/>
  <c r="AF69" i="129"/>
  <c r="AE69" i="129"/>
  <c r="AD69" i="129"/>
  <c r="AC69" i="129"/>
  <c r="AB69" i="129"/>
  <c r="AA69" i="129"/>
  <c r="Z69" i="129"/>
  <c r="Y69" i="129"/>
  <c r="V69" i="129"/>
  <c r="W69" i="129"/>
  <c r="X69" i="129"/>
  <c r="S69" i="129"/>
  <c r="R69" i="129"/>
  <c r="Q69" i="129"/>
  <c r="P69" i="129"/>
  <c r="O69" i="129"/>
  <c r="N69" i="129"/>
  <c r="M69" i="129"/>
  <c r="L69" i="129"/>
  <c r="K69" i="129"/>
  <c r="AF68" i="129"/>
  <c r="AE68" i="129"/>
  <c r="AD68" i="129"/>
  <c r="AC68" i="129"/>
  <c r="AB68" i="129"/>
  <c r="AA68" i="129"/>
  <c r="Z68" i="129"/>
  <c r="Y68" i="129"/>
  <c r="V68" i="129"/>
  <c r="W68" i="129"/>
  <c r="X68" i="129"/>
  <c r="S68" i="129"/>
  <c r="R68" i="129"/>
  <c r="Q68" i="129"/>
  <c r="P68" i="129"/>
  <c r="O68" i="129"/>
  <c r="N68" i="129"/>
  <c r="M68" i="129"/>
  <c r="L68" i="129"/>
  <c r="K68" i="129"/>
  <c r="AF67" i="129"/>
  <c r="AE67" i="129"/>
  <c r="AD67" i="129"/>
  <c r="AC67" i="129"/>
  <c r="AB67" i="129"/>
  <c r="AA67" i="129"/>
  <c r="Z67" i="129"/>
  <c r="Y67" i="129"/>
  <c r="V67" i="129"/>
  <c r="W67" i="129"/>
  <c r="X67" i="129"/>
  <c r="S67" i="129"/>
  <c r="R67" i="129"/>
  <c r="Q67" i="129"/>
  <c r="P67" i="129"/>
  <c r="O67" i="129"/>
  <c r="N67" i="129"/>
  <c r="M67" i="129"/>
  <c r="L67" i="129"/>
  <c r="K67" i="129"/>
  <c r="G53" i="129"/>
  <c r="C56" i="129"/>
  <c r="B56" i="129"/>
  <c r="E56" i="129"/>
  <c r="G56" i="129"/>
  <c r="C57" i="129"/>
  <c r="B57" i="129"/>
  <c r="C58" i="129"/>
  <c r="B58" i="129"/>
  <c r="C59" i="129"/>
  <c r="B59" i="129"/>
  <c r="C60" i="129"/>
  <c r="B60" i="129"/>
  <c r="C61" i="129"/>
  <c r="B61" i="129"/>
  <c r="E57" i="129"/>
  <c r="G57" i="129"/>
  <c r="E58" i="129"/>
  <c r="G58" i="129"/>
  <c r="E59" i="129"/>
  <c r="G59" i="129"/>
  <c r="E60" i="129"/>
  <c r="G60" i="129"/>
  <c r="E61" i="129"/>
  <c r="G61" i="129"/>
  <c r="F53" i="129"/>
  <c r="B62" i="129"/>
  <c r="B63" i="129"/>
  <c r="B64" i="129"/>
  <c r="F54" i="129"/>
  <c r="F55" i="129"/>
  <c r="H66" i="129"/>
  <c r="H67" i="129"/>
  <c r="G67" i="129"/>
  <c r="B65" i="129"/>
  <c r="B66" i="129"/>
  <c r="F65" i="129"/>
  <c r="F66" i="129"/>
  <c r="F67" i="129"/>
  <c r="B67" i="129"/>
  <c r="AF66" i="129"/>
  <c r="AE66" i="129"/>
  <c r="AD66" i="129"/>
  <c r="AC66" i="129"/>
  <c r="AB66" i="129"/>
  <c r="AA66" i="129"/>
  <c r="Z66" i="129"/>
  <c r="Y66" i="129"/>
  <c r="V66" i="129"/>
  <c r="W66" i="129"/>
  <c r="X66" i="129"/>
  <c r="S66" i="129"/>
  <c r="R66" i="129"/>
  <c r="Q66" i="129"/>
  <c r="P66" i="129"/>
  <c r="O66" i="129"/>
  <c r="N66" i="129"/>
  <c r="M66" i="129"/>
  <c r="L66" i="129"/>
  <c r="K66" i="129"/>
  <c r="C66" i="129"/>
  <c r="AF65" i="129"/>
  <c r="AE65" i="129"/>
  <c r="AD65" i="129"/>
  <c r="AC65" i="129"/>
  <c r="AB65" i="129"/>
  <c r="AA65" i="129"/>
  <c r="Z65" i="129"/>
  <c r="Y65" i="129"/>
  <c r="V65" i="129"/>
  <c r="W65" i="129"/>
  <c r="X65" i="129"/>
  <c r="S65" i="129"/>
  <c r="R65" i="129"/>
  <c r="Q65" i="129"/>
  <c r="P65" i="129"/>
  <c r="O65" i="129"/>
  <c r="N65" i="129"/>
  <c r="M65" i="129"/>
  <c r="L65" i="129"/>
  <c r="K65" i="129"/>
  <c r="H65" i="129"/>
  <c r="G65" i="129"/>
  <c r="C65" i="129"/>
  <c r="AF64" i="129"/>
  <c r="AE64" i="129"/>
  <c r="AD64" i="129"/>
  <c r="AC64" i="129"/>
  <c r="AB64" i="129"/>
  <c r="AA64" i="129"/>
  <c r="Z64" i="129"/>
  <c r="Y64" i="129"/>
  <c r="V64" i="129"/>
  <c r="W64" i="129"/>
  <c r="X64" i="129"/>
  <c r="S64" i="129"/>
  <c r="R64" i="129"/>
  <c r="Q64" i="129"/>
  <c r="P64" i="129"/>
  <c r="O64" i="129"/>
  <c r="N64" i="129"/>
  <c r="M64" i="129"/>
  <c r="L64" i="129"/>
  <c r="K64" i="129"/>
  <c r="G64" i="129"/>
  <c r="E64" i="129"/>
  <c r="C64" i="129"/>
  <c r="AF63" i="129"/>
  <c r="AE63" i="129"/>
  <c r="AD63" i="129"/>
  <c r="AC63" i="129"/>
  <c r="AB63" i="129"/>
  <c r="AA63" i="129"/>
  <c r="Z63" i="129"/>
  <c r="Y63" i="129"/>
  <c r="V63" i="129"/>
  <c r="W63" i="129"/>
  <c r="X63" i="129"/>
  <c r="S63" i="129"/>
  <c r="R63" i="129"/>
  <c r="Q63" i="129"/>
  <c r="P63" i="129"/>
  <c r="O63" i="129"/>
  <c r="N63" i="129"/>
  <c r="M63" i="129"/>
  <c r="L63" i="129"/>
  <c r="K63" i="129"/>
  <c r="D63" i="129"/>
  <c r="C63" i="129"/>
  <c r="AF62" i="129"/>
  <c r="AE62" i="129"/>
  <c r="AD62" i="129"/>
  <c r="AC62" i="129"/>
  <c r="AB62" i="129"/>
  <c r="AA62" i="129"/>
  <c r="Z62" i="129"/>
  <c r="Y62" i="129"/>
  <c r="V62" i="129"/>
  <c r="W62" i="129"/>
  <c r="X62" i="129"/>
  <c r="S62" i="129"/>
  <c r="R62" i="129"/>
  <c r="Q62" i="129"/>
  <c r="P62" i="129"/>
  <c r="O62" i="129"/>
  <c r="N62" i="129"/>
  <c r="M62" i="129"/>
  <c r="L62" i="129"/>
  <c r="K62" i="129"/>
  <c r="AF61" i="129"/>
  <c r="AE61" i="129"/>
  <c r="AD61" i="129"/>
  <c r="AC61" i="129"/>
  <c r="AB61" i="129"/>
  <c r="AA61" i="129"/>
  <c r="Z61" i="129"/>
  <c r="Y61" i="129"/>
  <c r="V61" i="129"/>
  <c r="W61" i="129"/>
  <c r="X61" i="129"/>
  <c r="S61" i="129"/>
  <c r="R61" i="129"/>
  <c r="Q61" i="129"/>
  <c r="P61" i="129"/>
  <c r="O61" i="129"/>
  <c r="N61" i="129"/>
  <c r="M61" i="129"/>
  <c r="L61" i="129"/>
  <c r="K61" i="129"/>
  <c r="H61" i="129"/>
  <c r="AF60" i="129"/>
  <c r="AE60" i="129"/>
  <c r="AD60" i="129"/>
  <c r="AC60" i="129"/>
  <c r="AB60" i="129"/>
  <c r="AA60" i="129"/>
  <c r="Z60" i="129"/>
  <c r="Y60" i="129"/>
  <c r="V60" i="129"/>
  <c r="W60" i="129"/>
  <c r="X60" i="129"/>
  <c r="S60" i="129"/>
  <c r="R60" i="129"/>
  <c r="Q60" i="129"/>
  <c r="P60" i="129"/>
  <c r="O60" i="129"/>
  <c r="N60" i="129"/>
  <c r="M60" i="129"/>
  <c r="L60" i="129"/>
  <c r="K60" i="129"/>
  <c r="H60" i="129"/>
  <c r="AF59" i="129"/>
  <c r="AE59" i="129"/>
  <c r="AD59" i="129"/>
  <c r="AC59" i="129"/>
  <c r="AB59" i="129"/>
  <c r="AA59" i="129"/>
  <c r="Z59" i="129"/>
  <c r="Y59" i="129"/>
  <c r="V59" i="129"/>
  <c r="W59" i="129"/>
  <c r="X59" i="129"/>
  <c r="S59" i="129"/>
  <c r="R59" i="129"/>
  <c r="Q59" i="129"/>
  <c r="P59" i="129"/>
  <c r="O59" i="129"/>
  <c r="N59" i="129"/>
  <c r="M59" i="129"/>
  <c r="L59" i="129"/>
  <c r="K59" i="129"/>
  <c r="H59" i="129"/>
  <c r="AF58" i="129"/>
  <c r="AE58" i="129"/>
  <c r="AD58" i="129"/>
  <c r="AC58" i="129"/>
  <c r="AB58" i="129"/>
  <c r="AA58" i="129"/>
  <c r="Z58" i="129"/>
  <c r="Y58" i="129"/>
  <c r="V58" i="129"/>
  <c r="W58" i="129"/>
  <c r="X58" i="129"/>
  <c r="S58" i="129"/>
  <c r="R58" i="129"/>
  <c r="Q58" i="129"/>
  <c r="P58" i="129"/>
  <c r="O58" i="129"/>
  <c r="N58" i="129"/>
  <c r="M58" i="129"/>
  <c r="L58" i="129"/>
  <c r="K58" i="129"/>
  <c r="H58" i="129"/>
  <c r="AF57" i="129"/>
  <c r="AE57" i="129"/>
  <c r="AD57" i="129"/>
  <c r="AC57" i="129"/>
  <c r="AB57" i="129"/>
  <c r="AA57" i="129"/>
  <c r="Z57" i="129"/>
  <c r="Y57" i="129"/>
  <c r="V57" i="129"/>
  <c r="W57" i="129"/>
  <c r="X57" i="129"/>
  <c r="S57" i="129"/>
  <c r="R57" i="129"/>
  <c r="Q57" i="129"/>
  <c r="P57" i="129"/>
  <c r="O57" i="129"/>
  <c r="N57" i="129"/>
  <c r="M57" i="129"/>
  <c r="L57" i="129"/>
  <c r="K57" i="129"/>
  <c r="H57" i="129"/>
  <c r="AF56" i="129"/>
  <c r="AE56" i="129"/>
  <c r="AD56" i="129"/>
  <c r="AC56" i="129"/>
  <c r="AB56" i="129"/>
  <c r="AA56" i="129"/>
  <c r="Z56" i="129"/>
  <c r="Y56" i="129"/>
  <c r="V56" i="129"/>
  <c r="W56" i="129"/>
  <c r="X56" i="129"/>
  <c r="S56" i="129"/>
  <c r="R56" i="129"/>
  <c r="Q56" i="129"/>
  <c r="P56" i="129"/>
  <c r="O56" i="129"/>
  <c r="N56" i="129"/>
  <c r="M56" i="129"/>
  <c r="L56" i="129"/>
  <c r="K56" i="129"/>
  <c r="H56" i="129"/>
  <c r="AF55" i="129"/>
  <c r="AE55" i="129"/>
  <c r="AD55" i="129"/>
  <c r="AC55" i="129"/>
  <c r="AB55" i="129"/>
  <c r="AA55" i="129"/>
  <c r="Z55" i="129"/>
  <c r="Y55" i="129"/>
  <c r="V55" i="129"/>
  <c r="W55" i="129"/>
  <c r="X55" i="129"/>
  <c r="S55" i="129"/>
  <c r="R55" i="129"/>
  <c r="Q55" i="129"/>
  <c r="P55" i="129"/>
  <c r="O55" i="129"/>
  <c r="N55" i="129"/>
  <c r="M55" i="129"/>
  <c r="L55" i="129"/>
  <c r="K55" i="129"/>
  <c r="D55" i="129"/>
  <c r="E55" i="129"/>
  <c r="AF54" i="129"/>
  <c r="AE54" i="129"/>
  <c r="AD54" i="129"/>
  <c r="AC54" i="129"/>
  <c r="AB54" i="129"/>
  <c r="AA54" i="129"/>
  <c r="Z54" i="129"/>
  <c r="Y54" i="129"/>
  <c r="V54" i="129"/>
  <c r="W54" i="129"/>
  <c r="X54" i="129"/>
  <c r="S54" i="129"/>
  <c r="R54" i="129"/>
  <c r="Q54" i="129"/>
  <c r="P54" i="129"/>
  <c r="O54" i="129"/>
  <c r="N54" i="129"/>
  <c r="M54" i="129"/>
  <c r="L54" i="129"/>
  <c r="K54" i="129"/>
  <c r="D54" i="129"/>
  <c r="E54" i="129"/>
  <c r="AF53" i="129"/>
  <c r="AE53" i="129"/>
  <c r="AD53" i="129"/>
  <c r="AC53" i="129"/>
  <c r="AB53" i="129"/>
  <c r="AA53" i="129"/>
  <c r="Z53" i="129"/>
  <c r="Y53" i="129"/>
  <c r="V53" i="129"/>
  <c r="W53" i="129"/>
  <c r="X53" i="129"/>
  <c r="S53" i="129"/>
  <c r="R53" i="129"/>
  <c r="Q53" i="129"/>
  <c r="P53" i="129"/>
  <c r="O53" i="129"/>
  <c r="N53" i="129"/>
  <c r="M53" i="129"/>
  <c r="L53" i="129"/>
  <c r="K53" i="129"/>
  <c r="D53" i="129"/>
  <c r="E53" i="129"/>
  <c r="Y52" i="129"/>
  <c r="Z52" i="129"/>
  <c r="AA52" i="129"/>
  <c r="AB52" i="129"/>
  <c r="AC52" i="129"/>
  <c r="AD52" i="129"/>
  <c r="AE52" i="129"/>
  <c r="AF52" i="129"/>
  <c r="V52" i="129"/>
  <c r="W52" i="129"/>
  <c r="X52" i="129"/>
  <c r="S52" i="129"/>
  <c r="AG52" i="129"/>
  <c r="R52" i="129"/>
  <c r="Q52" i="129"/>
  <c r="P52" i="129"/>
  <c r="O52" i="129"/>
  <c r="N52" i="129"/>
  <c r="M52" i="129"/>
  <c r="L52" i="129"/>
  <c r="K52" i="129"/>
  <c r="B51" i="129"/>
  <c r="A51" i="128"/>
  <c r="B101" i="128"/>
  <c r="B96" i="128"/>
  <c r="B97" i="128"/>
  <c r="B98" i="128"/>
  <c r="B99" i="128"/>
  <c r="B100" i="128"/>
  <c r="D101" i="128"/>
  <c r="E101" i="128"/>
  <c r="B94" i="128"/>
  <c r="C101" i="128"/>
  <c r="F101" i="128"/>
  <c r="D100" i="128"/>
  <c r="E100" i="128"/>
  <c r="C100" i="128"/>
  <c r="F100" i="128"/>
  <c r="D99" i="128"/>
  <c r="E99" i="128"/>
  <c r="C99" i="128"/>
  <c r="F99" i="128"/>
  <c r="D98" i="128"/>
  <c r="E98" i="128"/>
  <c r="C98" i="128"/>
  <c r="F98" i="128"/>
  <c r="D97" i="128"/>
  <c r="E97" i="128"/>
  <c r="C97" i="128"/>
  <c r="F97" i="128"/>
  <c r="D96" i="128"/>
  <c r="E96" i="128"/>
  <c r="G96" i="128"/>
  <c r="C96" i="128"/>
  <c r="F96" i="128"/>
  <c r="B95" i="128"/>
  <c r="C77" i="128"/>
  <c r="E77" i="128"/>
  <c r="F77" i="128"/>
  <c r="G77" i="128"/>
  <c r="D77" i="128"/>
  <c r="B79" i="128"/>
  <c r="H77" i="128"/>
  <c r="B78" i="128"/>
  <c r="C78" i="128"/>
  <c r="C79" i="128"/>
  <c r="D79" i="128"/>
  <c r="D80" i="128"/>
  <c r="B81" i="128"/>
  <c r="B80" i="128"/>
  <c r="C80" i="128"/>
  <c r="C81" i="128"/>
  <c r="D81" i="128"/>
  <c r="B83" i="128"/>
  <c r="B82" i="128"/>
  <c r="C82" i="128"/>
  <c r="C83" i="128"/>
  <c r="D83" i="128"/>
  <c r="B85" i="128"/>
  <c r="B84" i="128"/>
  <c r="C84" i="128"/>
  <c r="C85" i="128"/>
  <c r="D85" i="128"/>
  <c r="B87" i="128"/>
  <c r="B86" i="128"/>
  <c r="C86" i="128"/>
  <c r="C87" i="128"/>
  <c r="D87" i="128"/>
  <c r="D92" i="128"/>
  <c r="B89" i="128"/>
  <c r="B88" i="128"/>
  <c r="C88" i="128"/>
  <c r="C89" i="128"/>
  <c r="D89" i="128"/>
  <c r="B91" i="128"/>
  <c r="B90" i="128"/>
  <c r="C90" i="128"/>
  <c r="C91" i="128"/>
  <c r="D91" i="128"/>
  <c r="E92" i="128"/>
  <c r="C92" i="128"/>
  <c r="F92" i="128"/>
  <c r="S91" i="128"/>
  <c r="R91" i="128"/>
  <c r="Q91" i="128"/>
  <c r="P91" i="128"/>
  <c r="O91" i="128"/>
  <c r="N91" i="128"/>
  <c r="M91" i="128"/>
  <c r="L91" i="128"/>
  <c r="K91" i="128"/>
  <c r="H91" i="128"/>
  <c r="G91" i="128"/>
  <c r="S90" i="128"/>
  <c r="R90" i="128"/>
  <c r="Q90" i="128"/>
  <c r="P90" i="128"/>
  <c r="O90" i="128"/>
  <c r="N90" i="128"/>
  <c r="M90" i="128"/>
  <c r="L90" i="128"/>
  <c r="K90" i="128"/>
  <c r="S89" i="128"/>
  <c r="R89" i="128"/>
  <c r="Q89" i="128"/>
  <c r="P89" i="128"/>
  <c r="O89" i="128"/>
  <c r="N89" i="128"/>
  <c r="M89" i="128"/>
  <c r="L89" i="128"/>
  <c r="K89" i="128"/>
  <c r="H89" i="128"/>
  <c r="H88" i="128"/>
  <c r="G89" i="128"/>
  <c r="S88" i="128"/>
  <c r="R88" i="128"/>
  <c r="Q88" i="128"/>
  <c r="P88" i="128"/>
  <c r="O88" i="128"/>
  <c r="N88" i="128"/>
  <c r="M88" i="128"/>
  <c r="L88" i="128"/>
  <c r="K88" i="128"/>
  <c r="S87" i="128"/>
  <c r="R87" i="128"/>
  <c r="Q87" i="128"/>
  <c r="P87" i="128"/>
  <c r="O87" i="128"/>
  <c r="N87" i="128"/>
  <c r="M87" i="128"/>
  <c r="L87" i="128"/>
  <c r="K87" i="128"/>
  <c r="H87" i="128"/>
  <c r="G87" i="128"/>
  <c r="S86" i="128"/>
  <c r="R86" i="128"/>
  <c r="Q86" i="128"/>
  <c r="P86" i="128"/>
  <c r="O86" i="128"/>
  <c r="N86" i="128"/>
  <c r="M86" i="128"/>
  <c r="L86" i="128"/>
  <c r="K86" i="128"/>
  <c r="S85" i="128"/>
  <c r="R85" i="128"/>
  <c r="Q85" i="128"/>
  <c r="P85" i="128"/>
  <c r="O85" i="128"/>
  <c r="N85" i="128"/>
  <c r="M85" i="128"/>
  <c r="L85" i="128"/>
  <c r="K85" i="128"/>
  <c r="H85" i="128"/>
  <c r="E85" i="128"/>
  <c r="G85" i="128"/>
  <c r="S84" i="128"/>
  <c r="R84" i="128"/>
  <c r="Q84" i="128"/>
  <c r="P84" i="128"/>
  <c r="O84" i="128"/>
  <c r="N84" i="128"/>
  <c r="M84" i="128"/>
  <c r="L84" i="128"/>
  <c r="K84" i="128"/>
  <c r="S83" i="128"/>
  <c r="R83" i="128"/>
  <c r="Q83" i="128"/>
  <c r="P83" i="128"/>
  <c r="O83" i="128"/>
  <c r="N83" i="128"/>
  <c r="M83" i="128"/>
  <c r="L83" i="128"/>
  <c r="K83" i="128"/>
  <c r="H83" i="128"/>
  <c r="G83" i="128"/>
  <c r="S82" i="128"/>
  <c r="R82" i="128"/>
  <c r="Q82" i="128"/>
  <c r="P82" i="128"/>
  <c r="O82" i="128"/>
  <c r="N82" i="128"/>
  <c r="M82" i="128"/>
  <c r="L82" i="128"/>
  <c r="K82" i="128"/>
  <c r="S81" i="128"/>
  <c r="R81" i="128"/>
  <c r="Q81" i="128"/>
  <c r="P81" i="128"/>
  <c r="O81" i="128"/>
  <c r="N81" i="128"/>
  <c r="M81" i="128"/>
  <c r="L81" i="128"/>
  <c r="K81" i="128"/>
  <c r="H81" i="128"/>
  <c r="G81" i="128"/>
  <c r="H63" i="128"/>
  <c r="AF80" i="128"/>
  <c r="AE80" i="128"/>
  <c r="AD80" i="128"/>
  <c r="AC80" i="128"/>
  <c r="AB80" i="128"/>
  <c r="AA80" i="128"/>
  <c r="Z80" i="128"/>
  <c r="Y80" i="128"/>
  <c r="V80" i="128"/>
  <c r="W80" i="128"/>
  <c r="X80" i="128"/>
  <c r="S80" i="128"/>
  <c r="R80" i="128"/>
  <c r="Q80" i="128"/>
  <c r="P80" i="128"/>
  <c r="O80" i="128"/>
  <c r="N80" i="128"/>
  <c r="M80" i="128"/>
  <c r="L80" i="128"/>
  <c r="K80" i="128"/>
  <c r="AF79" i="128"/>
  <c r="AE79" i="128"/>
  <c r="AD79" i="128"/>
  <c r="AC79" i="128"/>
  <c r="AB79" i="128"/>
  <c r="AA79" i="128"/>
  <c r="Z79" i="128"/>
  <c r="Y79" i="128"/>
  <c r="V79" i="128"/>
  <c r="W79" i="128"/>
  <c r="X79" i="128"/>
  <c r="S79" i="128"/>
  <c r="R79" i="128"/>
  <c r="Q79" i="128"/>
  <c r="P79" i="128"/>
  <c r="O79" i="128"/>
  <c r="N79" i="128"/>
  <c r="M79" i="128"/>
  <c r="L79" i="128"/>
  <c r="K79" i="128"/>
  <c r="H79" i="128"/>
  <c r="G79" i="128"/>
  <c r="AF78" i="128"/>
  <c r="AE78" i="128"/>
  <c r="AD78" i="128"/>
  <c r="AC78" i="128"/>
  <c r="AB78" i="128"/>
  <c r="AA78" i="128"/>
  <c r="Z78" i="128"/>
  <c r="Y78" i="128"/>
  <c r="V78" i="128"/>
  <c r="W78" i="128"/>
  <c r="X78" i="128"/>
  <c r="S78" i="128"/>
  <c r="R78" i="128"/>
  <c r="Q78" i="128"/>
  <c r="P78" i="128"/>
  <c r="O78" i="128"/>
  <c r="N78" i="128"/>
  <c r="M78" i="128"/>
  <c r="L78" i="128"/>
  <c r="K78" i="128"/>
  <c r="AF77" i="128"/>
  <c r="AE77" i="128"/>
  <c r="AD77" i="128"/>
  <c r="AC77" i="128"/>
  <c r="AB77" i="128"/>
  <c r="AA77" i="128"/>
  <c r="Z77" i="128"/>
  <c r="Y77" i="128"/>
  <c r="V77" i="128"/>
  <c r="W77" i="128"/>
  <c r="X77" i="128"/>
  <c r="S77" i="128"/>
  <c r="R77" i="128"/>
  <c r="Q77" i="128"/>
  <c r="P77" i="128"/>
  <c r="O77" i="128"/>
  <c r="N77" i="128"/>
  <c r="M77" i="128"/>
  <c r="L77" i="128"/>
  <c r="K77" i="128"/>
  <c r="B77" i="128"/>
  <c r="AF76" i="128"/>
  <c r="AE76" i="128"/>
  <c r="AD76" i="128"/>
  <c r="AC76" i="128"/>
  <c r="AB76" i="128"/>
  <c r="AA76" i="128"/>
  <c r="Z76" i="128"/>
  <c r="Y76" i="128"/>
  <c r="V76" i="128"/>
  <c r="W76" i="128"/>
  <c r="X76" i="128"/>
  <c r="S76" i="128"/>
  <c r="R76" i="128"/>
  <c r="Q76" i="128"/>
  <c r="P76" i="128"/>
  <c r="O76" i="128"/>
  <c r="N76" i="128"/>
  <c r="M76" i="128"/>
  <c r="L76" i="128"/>
  <c r="K76" i="128"/>
  <c r="G68" i="128"/>
  <c r="C54" i="128"/>
  <c r="C73" i="128"/>
  <c r="C55" i="128"/>
  <c r="C74" i="128"/>
  <c r="D73" i="128"/>
  <c r="H53" i="128"/>
  <c r="E72" i="128"/>
  <c r="F72" i="128"/>
  <c r="H54" i="128"/>
  <c r="E73" i="128"/>
  <c r="F73" i="128"/>
  <c r="B76" i="128"/>
  <c r="AF75" i="128"/>
  <c r="AE75" i="128"/>
  <c r="AD75" i="128"/>
  <c r="AC75" i="128"/>
  <c r="AB75" i="128"/>
  <c r="AA75" i="128"/>
  <c r="Z75" i="128"/>
  <c r="Y75" i="128"/>
  <c r="V75" i="128"/>
  <c r="W75" i="128"/>
  <c r="X75" i="128"/>
  <c r="S75" i="128"/>
  <c r="R75" i="128"/>
  <c r="Q75" i="128"/>
  <c r="P75" i="128"/>
  <c r="O75" i="128"/>
  <c r="N75" i="128"/>
  <c r="M75" i="128"/>
  <c r="L75" i="128"/>
  <c r="K75" i="128"/>
  <c r="B75" i="128"/>
  <c r="AF74" i="128"/>
  <c r="AE74" i="128"/>
  <c r="AD74" i="128"/>
  <c r="AC74" i="128"/>
  <c r="AB74" i="128"/>
  <c r="AA74" i="128"/>
  <c r="Z74" i="128"/>
  <c r="Y74" i="128"/>
  <c r="V74" i="128"/>
  <c r="W74" i="128"/>
  <c r="X74" i="128"/>
  <c r="S74" i="128"/>
  <c r="R74" i="128"/>
  <c r="Q74" i="128"/>
  <c r="P74" i="128"/>
  <c r="O74" i="128"/>
  <c r="N74" i="128"/>
  <c r="M74" i="128"/>
  <c r="L74" i="128"/>
  <c r="K74" i="128"/>
  <c r="H55" i="128"/>
  <c r="E74" i="128"/>
  <c r="B55" i="128"/>
  <c r="B74" i="128"/>
  <c r="AF73" i="128"/>
  <c r="AE73" i="128"/>
  <c r="AD73" i="128"/>
  <c r="AC73" i="128"/>
  <c r="AB73" i="128"/>
  <c r="AA73" i="128"/>
  <c r="Z73" i="128"/>
  <c r="Y73" i="128"/>
  <c r="V73" i="128"/>
  <c r="W73" i="128"/>
  <c r="X73" i="128"/>
  <c r="S73" i="128"/>
  <c r="R73" i="128"/>
  <c r="Q73" i="128"/>
  <c r="P73" i="128"/>
  <c r="O73" i="128"/>
  <c r="N73" i="128"/>
  <c r="M73" i="128"/>
  <c r="L73" i="128"/>
  <c r="K73" i="128"/>
  <c r="B54" i="128"/>
  <c r="B73" i="128"/>
  <c r="AF72" i="128"/>
  <c r="AE72" i="128"/>
  <c r="AD72" i="128"/>
  <c r="AC72" i="128"/>
  <c r="AB72" i="128"/>
  <c r="AA72" i="128"/>
  <c r="Z72" i="128"/>
  <c r="Y72" i="128"/>
  <c r="V72" i="128"/>
  <c r="W72" i="128"/>
  <c r="X72" i="128"/>
  <c r="S72" i="128"/>
  <c r="R72" i="128"/>
  <c r="Q72" i="128"/>
  <c r="P72" i="128"/>
  <c r="O72" i="128"/>
  <c r="N72" i="128"/>
  <c r="M72" i="128"/>
  <c r="L72" i="128"/>
  <c r="K72" i="128"/>
  <c r="C53" i="128"/>
  <c r="C72" i="128"/>
  <c r="D72" i="128"/>
  <c r="B53" i="128"/>
  <c r="B72" i="128"/>
  <c r="AF71" i="128"/>
  <c r="AE71" i="128"/>
  <c r="AD71" i="128"/>
  <c r="AC71" i="128"/>
  <c r="AB71" i="128"/>
  <c r="AA71" i="128"/>
  <c r="Z71" i="128"/>
  <c r="Y71" i="128"/>
  <c r="V71" i="128"/>
  <c r="W71" i="128"/>
  <c r="X71" i="128"/>
  <c r="S71" i="128"/>
  <c r="R71" i="128"/>
  <c r="Q71" i="128"/>
  <c r="P71" i="128"/>
  <c r="O71" i="128"/>
  <c r="N71" i="128"/>
  <c r="M71" i="128"/>
  <c r="L71" i="128"/>
  <c r="K71" i="128"/>
  <c r="AF70" i="128"/>
  <c r="AE70" i="128"/>
  <c r="AD70" i="128"/>
  <c r="AC70" i="128"/>
  <c r="AB70" i="128"/>
  <c r="AA70" i="128"/>
  <c r="Z70" i="128"/>
  <c r="Y70" i="128"/>
  <c r="V70" i="128"/>
  <c r="W70" i="128"/>
  <c r="X70" i="128"/>
  <c r="S70" i="128"/>
  <c r="R70" i="128"/>
  <c r="Q70" i="128"/>
  <c r="P70" i="128"/>
  <c r="O70" i="128"/>
  <c r="N70" i="128"/>
  <c r="M70" i="128"/>
  <c r="L70" i="128"/>
  <c r="K70" i="128"/>
  <c r="G66" i="128"/>
  <c r="AF69" i="128"/>
  <c r="AE69" i="128"/>
  <c r="AD69" i="128"/>
  <c r="AC69" i="128"/>
  <c r="AB69" i="128"/>
  <c r="AA69" i="128"/>
  <c r="Z69" i="128"/>
  <c r="Y69" i="128"/>
  <c r="V69" i="128"/>
  <c r="W69" i="128"/>
  <c r="X69" i="128"/>
  <c r="S69" i="128"/>
  <c r="R69" i="128"/>
  <c r="Q69" i="128"/>
  <c r="P69" i="128"/>
  <c r="O69" i="128"/>
  <c r="N69" i="128"/>
  <c r="M69" i="128"/>
  <c r="L69" i="128"/>
  <c r="K69" i="128"/>
  <c r="AF68" i="128"/>
  <c r="AE68" i="128"/>
  <c r="AD68" i="128"/>
  <c r="AC68" i="128"/>
  <c r="AB68" i="128"/>
  <c r="AA68" i="128"/>
  <c r="Z68" i="128"/>
  <c r="Y68" i="128"/>
  <c r="V68" i="128"/>
  <c r="W68" i="128"/>
  <c r="X68" i="128"/>
  <c r="S68" i="128"/>
  <c r="R68" i="128"/>
  <c r="Q68" i="128"/>
  <c r="P68" i="128"/>
  <c r="O68" i="128"/>
  <c r="N68" i="128"/>
  <c r="M68" i="128"/>
  <c r="L68" i="128"/>
  <c r="K68" i="128"/>
  <c r="AF67" i="128"/>
  <c r="AE67" i="128"/>
  <c r="AD67" i="128"/>
  <c r="AC67" i="128"/>
  <c r="AB67" i="128"/>
  <c r="AA67" i="128"/>
  <c r="Z67" i="128"/>
  <c r="Y67" i="128"/>
  <c r="V67" i="128"/>
  <c r="W67" i="128"/>
  <c r="X67" i="128"/>
  <c r="S67" i="128"/>
  <c r="R67" i="128"/>
  <c r="Q67" i="128"/>
  <c r="P67" i="128"/>
  <c r="O67" i="128"/>
  <c r="N67" i="128"/>
  <c r="M67" i="128"/>
  <c r="L67" i="128"/>
  <c r="K67" i="128"/>
  <c r="G53" i="128"/>
  <c r="C56" i="128"/>
  <c r="B56" i="128"/>
  <c r="C57" i="128"/>
  <c r="B57" i="128"/>
  <c r="C58" i="128"/>
  <c r="B58" i="128"/>
  <c r="C59" i="128"/>
  <c r="B59" i="128"/>
  <c r="C60" i="128"/>
  <c r="B60" i="128"/>
  <c r="C61" i="128"/>
  <c r="B61" i="128"/>
  <c r="E56" i="128"/>
  <c r="G56" i="128"/>
  <c r="E57" i="128"/>
  <c r="G57" i="128"/>
  <c r="E58" i="128"/>
  <c r="G58" i="128"/>
  <c r="E59" i="128"/>
  <c r="G59" i="128"/>
  <c r="E60" i="128"/>
  <c r="G60" i="128"/>
  <c r="E61" i="128"/>
  <c r="G61" i="128"/>
  <c r="F53" i="128"/>
  <c r="B62" i="128"/>
  <c r="B63" i="128"/>
  <c r="B64" i="128"/>
  <c r="G64" i="128"/>
  <c r="F54" i="128"/>
  <c r="F55" i="128"/>
  <c r="H66" i="128"/>
  <c r="H67" i="128"/>
  <c r="G67" i="128"/>
  <c r="B65" i="128"/>
  <c r="B66" i="128"/>
  <c r="F65" i="128"/>
  <c r="F66" i="128"/>
  <c r="F67" i="128"/>
  <c r="B67" i="128"/>
  <c r="AF66" i="128"/>
  <c r="AE66" i="128"/>
  <c r="AD66" i="128"/>
  <c r="AC66" i="128"/>
  <c r="AB66" i="128"/>
  <c r="AA66" i="128"/>
  <c r="Z66" i="128"/>
  <c r="Y66" i="128"/>
  <c r="V66" i="128"/>
  <c r="W66" i="128"/>
  <c r="X66" i="128"/>
  <c r="S66" i="128"/>
  <c r="R66" i="128"/>
  <c r="Q66" i="128"/>
  <c r="P66" i="128"/>
  <c r="O66" i="128"/>
  <c r="N66" i="128"/>
  <c r="M66" i="128"/>
  <c r="L66" i="128"/>
  <c r="K66" i="128"/>
  <c r="C66" i="128"/>
  <c r="AF65" i="128"/>
  <c r="AE65" i="128"/>
  <c r="AD65" i="128"/>
  <c r="AC65" i="128"/>
  <c r="AB65" i="128"/>
  <c r="AA65" i="128"/>
  <c r="Z65" i="128"/>
  <c r="Y65" i="128"/>
  <c r="V65" i="128"/>
  <c r="W65" i="128"/>
  <c r="X65" i="128"/>
  <c r="S65" i="128"/>
  <c r="R65" i="128"/>
  <c r="Q65" i="128"/>
  <c r="P65" i="128"/>
  <c r="O65" i="128"/>
  <c r="N65" i="128"/>
  <c r="M65" i="128"/>
  <c r="L65" i="128"/>
  <c r="K65" i="128"/>
  <c r="H65" i="128"/>
  <c r="G65" i="128"/>
  <c r="C65" i="128"/>
  <c r="AF64" i="128"/>
  <c r="AE64" i="128"/>
  <c r="AD64" i="128"/>
  <c r="AC64" i="128"/>
  <c r="AB64" i="128"/>
  <c r="AA64" i="128"/>
  <c r="Z64" i="128"/>
  <c r="Y64" i="128"/>
  <c r="V64" i="128"/>
  <c r="W64" i="128"/>
  <c r="X64" i="128"/>
  <c r="S64" i="128"/>
  <c r="R64" i="128"/>
  <c r="Q64" i="128"/>
  <c r="P64" i="128"/>
  <c r="O64" i="128"/>
  <c r="N64" i="128"/>
  <c r="M64" i="128"/>
  <c r="L64" i="128"/>
  <c r="K64" i="128"/>
  <c r="E64" i="128"/>
  <c r="C64" i="128"/>
  <c r="AF63" i="128"/>
  <c r="AE63" i="128"/>
  <c r="AD63" i="128"/>
  <c r="AC63" i="128"/>
  <c r="AB63" i="128"/>
  <c r="AA63" i="128"/>
  <c r="Z63" i="128"/>
  <c r="Y63" i="128"/>
  <c r="V63" i="128"/>
  <c r="W63" i="128"/>
  <c r="X63" i="128"/>
  <c r="S63" i="128"/>
  <c r="R63" i="128"/>
  <c r="Q63" i="128"/>
  <c r="P63" i="128"/>
  <c r="O63" i="128"/>
  <c r="N63" i="128"/>
  <c r="M63" i="128"/>
  <c r="L63" i="128"/>
  <c r="K63" i="128"/>
  <c r="D53" i="128"/>
  <c r="E53" i="128"/>
  <c r="D54" i="128"/>
  <c r="E54" i="128"/>
  <c r="D55" i="128"/>
  <c r="E55" i="128"/>
  <c r="D63" i="128"/>
  <c r="C63" i="128"/>
  <c r="AF62" i="128"/>
  <c r="AE62" i="128"/>
  <c r="AD62" i="128"/>
  <c r="AC62" i="128"/>
  <c r="AB62" i="128"/>
  <c r="AA62" i="128"/>
  <c r="Z62" i="128"/>
  <c r="Y62" i="128"/>
  <c r="V62" i="128"/>
  <c r="W62" i="128"/>
  <c r="X62" i="128"/>
  <c r="S62" i="128"/>
  <c r="R62" i="128"/>
  <c r="Q62" i="128"/>
  <c r="P62" i="128"/>
  <c r="O62" i="128"/>
  <c r="N62" i="128"/>
  <c r="M62" i="128"/>
  <c r="L62" i="128"/>
  <c r="K62" i="128"/>
  <c r="AF61" i="128"/>
  <c r="AE61" i="128"/>
  <c r="AD61" i="128"/>
  <c r="AC61" i="128"/>
  <c r="AB61" i="128"/>
  <c r="AA61" i="128"/>
  <c r="Z61" i="128"/>
  <c r="Y61" i="128"/>
  <c r="V61" i="128"/>
  <c r="W61" i="128"/>
  <c r="X61" i="128"/>
  <c r="S61" i="128"/>
  <c r="R61" i="128"/>
  <c r="Q61" i="128"/>
  <c r="P61" i="128"/>
  <c r="O61" i="128"/>
  <c r="N61" i="128"/>
  <c r="M61" i="128"/>
  <c r="L61" i="128"/>
  <c r="K61" i="128"/>
  <c r="H61" i="128"/>
  <c r="AF60" i="128"/>
  <c r="AE60" i="128"/>
  <c r="AD60" i="128"/>
  <c r="AC60" i="128"/>
  <c r="AB60" i="128"/>
  <c r="AA60" i="128"/>
  <c r="Z60" i="128"/>
  <c r="Y60" i="128"/>
  <c r="V60" i="128"/>
  <c r="W60" i="128"/>
  <c r="X60" i="128"/>
  <c r="S60" i="128"/>
  <c r="R60" i="128"/>
  <c r="Q60" i="128"/>
  <c r="P60" i="128"/>
  <c r="O60" i="128"/>
  <c r="N60" i="128"/>
  <c r="M60" i="128"/>
  <c r="L60" i="128"/>
  <c r="K60" i="128"/>
  <c r="H60" i="128"/>
  <c r="AF59" i="128"/>
  <c r="AE59" i="128"/>
  <c r="AD59" i="128"/>
  <c r="AC59" i="128"/>
  <c r="AB59" i="128"/>
  <c r="AA59" i="128"/>
  <c r="Z59" i="128"/>
  <c r="Y59" i="128"/>
  <c r="V59" i="128"/>
  <c r="W59" i="128"/>
  <c r="X59" i="128"/>
  <c r="S59" i="128"/>
  <c r="R59" i="128"/>
  <c r="Q59" i="128"/>
  <c r="P59" i="128"/>
  <c r="O59" i="128"/>
  <c r="N59" i="128"/>
  <c r="M59" i="128"/>
  <c r="L59" i="128"/>
  <c r="K59" i="128"/>
  <c r="H59" i="128"/>
  <c r="AF58" i="128"/>
  <c r="AE58" i="128"/>
  <c r="AD58" i="128"/>
  <c r="AC58" i="128"/>
  <c r="AB58" i="128"/>
  <c r="AA58" i="128"/>
  <c r="Z58" i="128"/>
  <c r="Y58" i="128"/>
  <c r="V58" i="128"/>
  <c r="W58" i="128"/>
  <c r="X58" i="128"/>
  <c r="S58" i="128"/>
  <c r="R58" i="128"/>
  <c r="Q58" i="128"/>
  <c r="P58" i="128"/>
  <c r="O58" i="128"/>
  <c r="N58" i="128"/>
  <c r="M58" i="128"/>
  <c r="L58" i="128"/>
  <c r="K58" i="128"/>
  <c r="H58" i="128"/>
  <c r="AF57" i="128"/>
  <c r="AE57" i="128"/>
  <c r="AD57" i="128"/>
  <c r="AC57" i="128"/>
  <c r="AB57" i="128"/>
  <c r="AA57" i="128"/>
  <c r="Z57" i="128"/>
  <c r="Y57" i="128"/>
  <c r="V57" i="128"/>
  <c r="W57" i="128"/>
  <c r="X57" i="128"/>
  <c r="S57" i="128"/>
  <c r="R57" i="128"/>
  <c r="Q57" i="128"/>
  <c r="P57" i="128"/>
  <c r="O57" i="128"/>
  <c r="N57" i="128"/>
  <c r="M57" i="128"/>
  <c r="L57" i="128"/>
  <c r="K57" i="128"/>
  <c r="H57" i="128"/>
  <c r="AF56" i="128"/>
  <c r="AE56" i="128"/>
  <c r="AD56" i="128"/>
  <c r="AC56" i="128"/>
  <c r="AB56" i="128"/>
  <c r="AA56" i="128"/>
  <c r="Z56" i="128"/>
  <c r="Y56" i="128"/>
  <c r="V56" i="128"/>
  <c r="W56" i="128"/>
  <c r="X56" i="128"/>
  <c r="S56" i="128"/>
  <c r="R56" i="128"/>
  <c r="Q56" i="128"/>
  <c r="P56" i="128"/>
  <c r="O56" i="128"/>
  <c r="N56" i="128"/>
  <c r="M56" i="128"/>
  <c r="L56" i="128"/>
  <c r="K56" i="128"/>
  <c r="H56" i="128"/>
  <c r="AF55" i="128"/>
  <c r="AE55" i="128"/>
  <c r="AD55" i="128"/>
  <c r="AC55" i="128"/>
  <c r="AB55" i="128"/>
  <c r="AA55" i="128"/>
  <c r="Z55" i="128"/>
  <c r="Y55" i="128"/>
  <c r="V55" i="128"/>
  <c r="W55" i="128"/>
  <c r="X55" i="128"/>
  <c r="S55" i="128"/>
  <c r="R55" i="128"/>
  <c r="Q55" i="128"/>
  <c r="P55" i="128"/>
  <c r="O55" i="128"/>
  <c r="N55" i="128"/>
  <c r="M55" i="128"/>
  <c r="L55" i="128"/>
  <c r="K55" i="128"/>
  <c r="AF54" i="128"/>
  <c r="AE54" i="128"/>
  <c r="AD54" i="128"/>
  <c r="AC54" i="128"/>
  <c r="AB54" i="128"/>
  <c r="AA54" i="128"/>
  <c r="Z54" i="128"/>
  <c r="Y54" i="128"/>
  <c r="V54" i="128"/>
  <c r="W54" i="128"/>
  <c r="X54" i="128"/>
  <c r="S54" i="128"/>
  <c r="R54" i="128"/>
  <c r="Q54" i="128"/>
  <c r="P54" i="128"/>
  <c r="O54" i="128"/>
  <c r="N54" i="128"/>
  <c r="M54" i="128"/>
  <c r="L54" i="128"/>
  <c r="K54" i="128"/>
  <c r="AF53" i="128"/>
  <c r="AE53" i="128"/>
  <c r="AD53" i="128"/>
  <c r="AC53" i="128"/>
  <c r="AB53" i="128"/>
  <c r="AA53" i="128"/>
  <c r="Z53" i="128"/>
  <c r="Y53" i="128"/>
  <c r="V53" i="128"/>
  <c r="W53" i="128"/>
  <c r="X53" i="128"/>
  <c r="S53" i="128"/>
  <c r="R53" i="128"/>
  <c r="Q53" i="128"/>
  <c r="P53" i="128"/>
  <c r="O53" i="128"/>
  <c r="N53" i="128"/>
  <c r="M53" i="128"/>
  <c r="L53" i="128"/>
  <c r="K53" i="128"/>
  <c r="Y52" i="128"/>
  <c r="Z52" i="128"/>
  <c r="AA52" i="128"/>
  <c r="AB52" i="128"/>
  <c r="AC52" i="128"/>
  <c r="AD52" i="128"/>
  <c r="AE52" i="128"/>
  <c r="AF52" i="128"/>
  <c r="V52" i="128"/>
  <c r="W52" i="128"/>
  <c r="X52" i="128"/>
  <c r="AG52" i="128"/>
  <c r="S52" i="128"/>
  <c r="R52" i="128"/>
  <c r="Q52" i="128"/>
  <c r="P52" i="128"/>
  <c r="O52" i="128"/>
  <c r="N52" i="128"/>
  <c r="M52" i="128"/>
  <c r="L52" i="128"/>
  <c r="K52" i="128"/>
  <c r="B51" i="128"/>
  <c r="A51" i="127"/>
  <c r="B101" i="127"/>
  <c r="B96" i="127"/>
  <c r="B97" i="127"/>
  <c r="B98" i="127"/>
  <c r="B99" i="127"/>
  <c r="B100" i="127"/>
  <c r="D101" i="127"/>
  <c r="E101" i="127"/>
  <c r="B94" i="127"/>
  <c r="C101" i="127"/>
  <c r="F101" i="127"/>
  <c r="D100" i="127"/>
  <c r="E100" i="127"/>
  <c r="C100" i="127"/>
  <c r="F100" i="127"/>
  <c r="D99" i="127"/>
  <c r="E99" i="127"/>
  <c r="C99" i="127"/>
  <c r="F99" i="127"/>
  <c r="D98" i="127"/>
  <c r="E98" i="127"/>
  <c r="C98" i="127"/>
  <c r="F98" i="127"/>
  <c r="D97" i="127"/>
  <c r="E97" i="127"/>
  <c r="C97" i="127"/>
  <c r="F97" i="127"/>
  <c r="D96" i="127"/>
  <c r="E96" i="127"/>
  <c r="G96" i="127"/>
  <c r="C96" i="127"/>
  <c r="F96" i="127"/>
  <c r="B95" i="127"/>
  <c r="C77" i="127"/>
  <c r="E77" i="127"/>
  <c r="F77" i="127"/>
  <c r="G77" i="127"/>
  <c r="D77" i="127"/>
  <c r="B79" i="127"/>
  <c r="H77" i="127"/>
  <c r="B78" i="127"/>
  <c r="C78" i="127"/>
  <c r="C79" i="127"/>
  <c r="D79" i="127"/>
  <c r="D80" i="127"/>
  <c r="B81" i="127"/>
  <c r="B80" i="127"/>
  <c r="C80" i="127"/>
  <c r="C81" i="127"/>
  <c r="D81" i="127"/>
  <c r="B83" i="127"/>
  <c r="B82" i="127"/>
  <c r="C82" i="127"/>
  <c r="C83" i="127"/>
  <c r="D83" i="127"/>
  <c r="B85" i="127"/>
  <c r="B84" i="127"/>
  <c r="C84" i="127"/>
  <c r="C85" i="127"/>
  <c r="D85" i="127"/>
  <c r="B87" i="127"/>
  <c r="B86" i="127"/>
  <c r="C86" i="127"/>
  <c r="C87" i="127"/>
  <c r="D87" i="127"/>
  <c r="D92" i="127"/>
  <c r="B89" i="127"/>
  <c r="B88" i="127"/>
  <c r="C88" i="127"/>
  <c r="C89" i="127"/>
  <c r="D89" i="127"/>
  <c r="B91" i="127"/>
  <c r="B90" i="127"/>
  <c r="C90" i="127"/>
  <c r="C91" i="127"/>
  <c r="D91" i="127"/>
  <c r="E92" i="127"/>
  <c r="C92" i="127"/>
  <c r="F92" i="127"/>
  <c r="S91" i="127"/>
  <c r="R91" i="127"/>
  <c r="Q91" i="127"/>
  <c r="P91" i="127"/>
  <c r="O91" i="127"/>
  <c r="N91" i="127"/>
  <c r="M91" i="127"/>
  <c r="L91" i="127"/>
  <c r="K91" i="127"/>
  <c r="H91" i="127"/>
  <c r="G91" i="127"/>
  <c r="S90" i="127"/>
  <c r="R90" i="127"/>
  <c r="Q90" i="127"/>
  <c r="P90" i="127"/>
  <c r="O90" i="127"/>
  <c r="N90" i="127"/>
  <c r="M90" i="127"/>
  <c r="L90" i="127"/>
  <c r="K90" i="127"/>
  <c r="S89" i="127"/>
  <c r="R89" i="127"/>
  <c r="Q89" i="127"/>
  <c r="P89" i="127"/>
  <c r="O89" i="127"/>
  <c r="N89" i="127"/>
  <c r="M89" i="127"/>
  <c r="L89" i="127"/>
  <c r="K89" i="127"/>
  <c r="H89" i="127"/>
  <c r="G89" i="127"/>
  <c r="S88" i="127"/>
  <c r="R88" i="127"/>
  <c r="Q88" i="127"/>
  <c r="P88" i="127"/>
  <c r="O88" i="127"/>
  <c r="N88" i="127"/>
  <c r="M88" i="127"/>
  <c r="L88" i="127"/>
  <c r="K88" i="127"/>
  <c r="H88" i="127"/>
  <c r="S87" i="127"/>
  <c r="R87" i="127"/>
  <c r="Q87" i="127"/>
  <c r="P87" i="127"/>
  <c r="O87" i="127"/>
  <c r="N87" i="127"/>
  <c r="M87" i="127"/>
  <c r="L87" i="127"/>
  <c r="K87" i="127"/>
  <c r="H87" i="127"/>
  <c r="G87" i="127"/>
  <c r="S86" i="127"/>
  <c r="R86" i="127"/>
  <c r="Q86" i="127"/>
  <c r="P86" i="127"/>
  <c r="O86" i="127"/>
  <c r="N86" i="127"/>
  <c r="M86" i="127"/>
  <c r="L86" i="127"/>
  <c r="K86" i="127"/>
  <c r="S85" i="127"/>
  <c r="R85" i="127"/>
  <c r="Q85" i="127"/>
  <c r="P85" i="127"/>
  <c r="O85" i="127"/>
  <c r="N85" i="127"/>
  <c r="M85" i="127"/>
  <c r="L85" i="127"/>
  <c r="K85" i="127"/>
  <c r="H85" i="127"/>
  <c r="E85" i="127"/>
  <c r="G85" i="127"/>
  <c r="S84" i="127"/>
  <c r="R84" i="127"/>
  <c r="Q84" i="127"/>
  <c r="P84" i="127"/>
  <c r="O84" i="127"/>
  <c r="N84" i="127"/>
  <c r="M84" i="127"/>
  <c r="L84" i="127"/>
  <c r="K84" i="127"/>
  <c r="S83" i="127"/>
  <c r="R83" i="127"/>
  <c r="Q83" i="127"/>
  <c r="P83" i="127"/>
  <c r="O83" i="127"/>
  <c r="N83" i="127"/>
  <c r="M83" i="127"/>
  <c r="L83" i="127"/>
  <c r="K83" i="127"/>
  <c r="H83" i="127"/>
  <c r="G83" i="127"/>
  <c r="S82" i="127"/>
  <c r="R82" i="127"/>
  <c r="Q82" i="127"/>
  <c r="P82" i="127"/>
  <c r="O82" i="127"/>
  <c r="N82" i="127"/>
  <c r="M82" i="127"/>
  <c r="L82" i="127"/>
  <c r="K82" i="127"/>
  <c r="S81" i="127"/>
  <c r="R81" i="127"/>
  <c r="Q81" i="127"/>
  <c r="P81" i="127"/>
  <c r="O81" i="127"/>
  <c r="N81" i="127"/>
  <c r="M81" i="127"/>
  <c r="L81" i="127"/>
  <c r="K81" i="127"/>
  <c r="H81" i="127"/>
  <c r="G81" i="127"/>
  <c r="H63" i="127"/>
  <c r="AF80" i="127"/>
  <c r="AE80" i="127"/>
  <c r="AD80" i="127"/>
  <c r="AC80" i="127"/>
  <c r="AB80" i="127"/>
  <c r="AA80" i="127"/>
  <c r="Z80" i="127"/>
  <c r="Y80" i="127"/>
  <c r="V80" i="127"/>
  <c r="W80" i="127"/>
  <c r="X80" i="127"/>
  <c r="S80" i="127"/>
  <c r="R80" i="127"/>
  <c r="Q80" i="127"/>
  <c r="P80" i="127"/>
  <c r="O80" i="127"/>
  <c r="N80" i="127"/>
  <c r="M80" i="127"/>
  <c r="L80" i="127"/>
  <c r="K80" i="127"/>
  <c r="AF79" i="127"/>
  <c r="AE79" i="127"/>
  <c r="AD79" i="127"/>
  <c r="AC79" i="127"/>
  <c r="AB79" i="127"/>
  <c r="AA79" i="127"/>
  <c r="Z79" i="127"/>
  <c r="Y79" i="127"/>
  <c r="V79" i="127"/>
  <c r="W79" i="127"/>
  <c r="X79" i="127"/>
  <c r="S79" i="127"/>
  <c r="R79" i="127"/>
  <c r="Q79" i="127"/>
  <c r="P79" i="127"/>
  <c r="O79" i="127"/>
  <c r="N79" i="127"/>
  <c r="M79" i="127"/>
  <c r="L79" i="127"/>
  <c r="K79" i="127"/>
  <c r="H79" i="127"/>
  <c r="G79" i="127"/>
  <c r="AF78" i="127"/>
  <c r="AE78" i="127"/>
  <c r="AD78" i="127"/>
  <c r="AC78" i="127"/>
  <c r="AB78" i="127"/>
  <c r="AA78" i="127"/>
  <c r="Z78" i="127"/>
  <c r="Y78" i="127"/>
  <c r="V78" i="127"/>
  <c r="W78" i="127"/>
  <c r="X78" i="127"/>
  <c r="S78" i="127"/>
  <c r="R78" i="127"/>
  <c r="Q78" i="127"/>
  <c r="P78" i="127"/>
  <c r="O78" i="127"/>
  <c r="N78" i="127"/>
  <c r="M78" i="127"/>
  <c r="L78" i="127"/>
  <c r="K78" i="127"/>
  <c r="AF77" i="127"/>
  <c r="AE77" i="127"/>
  <c r="AD77" i="127"/>
  <c r="AC77" i="127"/>
  <c r="AB77" i="127"/>
  <c r="AA77" i="127"/>
  <c r="Z77" i="127"/>
  <c r="Y77" i="127"/>
  <c r="V77" i="127"/>
  <c r="W77" i="127"/>
  <c r="X77" i="127"/>
  <c r="S77" i="127"/>
  <c r="R77" i="127"/>
  <c r="Q77" i="127"/>
  <c r="P77" i="127"/>
  <c r="O77" i="127"/>
  <c r="N77" i="127"/>
  <c r="M77" i="127"/>
  <c r="L77" i="127"/>
  <c r="K77" i="127"/>
  <c r="B77" i="127"/>
  <c r="AF76" i="127"/>
  <c r="AE76" i="127"/>
  <c r="AD76" i="127"/>
  <c r="AC76" i="127"/>
  <c r="AB76" i="127"/>
  <c r="AA76" i="127"/>
  <c r="Z76" i="127"/>
  <c r="Y76" i="127"/>
  <c r="V76" i="127"/>
  <c r="W76" i="127"/>
  <c r="X76" i="127"/>
  <c r="S76" i="127"/>
  <c r="R76" i="127"/>
  <c r="Q76" i="127"/>
  <c r="P76" i="127"/>
  <c r="O76" i="127"/>
  <c r="N76" i="127"/>
  <c r="M76" i="127"/>
  <c r="L76" i="127"/>
  <c r="K76" i="127"/>
  <c r="G68" i="127"/>
  <c r="C54" i="127"/>
  <c r="C73" i="127"/>
  <c r="C55" i="127"/>
  <c r="C74" i="127"/>
  <c r="D73" i="127"/>
  <c r="H53" i="127"/>
  <c r="E72" i="127"/>
  <c r="F72" i="127"/>
  <c r="H54" i="127"/>
  <c r="E73" i="127"/>
  <c r="F73" i="127"/>
  <c r="B76" i="127"/>
  <c r="AF75" i="127"/>
  <c r="AE75" i="127"/>
  <c r="AD75" i="127"/>
  <c r="AC75" i="127"/>
  <c r="AB75" i="127"/>
  <c r="AA75" i="127"/>
  <c r="Z75" i="127"/>
  <c r="Y75" i="127"/>
  <c r="V75" i="127"/>
  <c r="W75" i="127"/>
  <c r="X75" i="127"/>
  <c r="S75" i="127"/>
  <c r="R75" i="127"/>
  <c r="Q75" i="127"/>
  <c r="P75" i="127"/>
  <c r="O75" i="127"/>
  <c r="N75" i="127"/>
  <c r="M75" i="127"/>
  <c r="L75" i="127"/>
  <c r="K75" i="127"/>
  <c r="B75" i="127"/>
  <c r="AF74" i="127"/>
  <c r="AE74" i="127"/>
  <c r="AD74" i="127"/>
  <c r="AC74" i="127"/>
  <c r="AB74" i="127"/>
  <c r="AA74" i="127"/>
  <c r="Z74" i="127"/>
  <c r="Y74" i="127"/>
  <c r="V74" i="127"/>
  <c r="W74" i="127"/>
  <c r="X74" i="127"/>
  <c r="S74" i="127"/>
  <c r="R74" i="127"/>
  <c r="Q74" i="127"/>
  <c r="P74" i="127"/>
  <c r="O74" i="127"/>
  <c r="N74" i="127"/>
  <c r="M74" i="127"/>
  <c r="L74" i="127"/>
  <c r="K74" i="127"/>
  <c r="H55" i="127"/>
  <c r="E74" i="127"/>
  <c r="B55" i="127"/>
  <c r="B74" i="127"/>
  <c r="AF73" i="127"/>
  <c r="AE73" i="127"/>
  <c r="AD73" i="127"/>
  <c r="AC73" i="127"/>
  <c r="AB73" i="127"/>
  <c r="AA73" i="127"/>
  <c r="Z73" i="127"/>
  <c r="Y73" i="127"/>
  <c r="V73" i="127"/>
  <c r="W73" i="127"/>
  <c r="X73" i="127"/>
  <c r="S73" i="127"/>
  <c r="R73" i="127"/>
  <c r="Q73" i="127"/>
  <c r="P73" i="127"/>
  <c r="O73" i="127"/>
  <c r="N73" i="127"/>
  <c r="M73" i="127"/>
  <c r="L73" i="127"/>
  <c r="K73" i="127"/>
  <c r="B54" i="127"/>
  <c r="B73" i="127"/>
  <c r="AF72" i="127"/>
  <c r="AE72" i="127"/>
  <c r="AD72" i="127"/>
  <c r="AC72" i="127"/>
  <c r="AB72" i="127"/>
  <c r="AA72" i="127"/>
  <c r="Z72" i="127"/>
  <c r="Y72" i="127"/>
  <c r="V72" i="127"/>
  <c r="W72" i="127"/>
  <c r="X72" i="127"/>
  <c r="S72" i="127"/>
  <c r="R72" i="127"/>
  <c r="Q72" i="127"/>
  <c r="P72" i="127"/>
  <c r="O72" i="127"/>
  <c r="N72" i="127"/>
  <c r="M72" i="127"/>
  <c r="L72" i="127"/>
  <c r="K72" i="127"/>
  <c r="C53" i="127"/>
  <c r="C72" i="127"/>
  <c r="D72" i="127"/>
  <c r="B53" i="127"/>
  <c r="B72" i="127"/>
  <c r="AF71" i="127"/>
  <c r="AE71" i="127"/>
  <c r="AD71" i="127"/>
  <c r="AC71" i="127"/>
  <c r="AB71" i="127"/>
  <c r="AA71" i="127"/>
  <c r="Z71" i="127"/>
  <c r="Y71" i="127"/>
  <c r="V71" i="127"/>
  <c r="W71" i="127"/>
  <c r="X71" i="127"/>
  <c r="S71" i="127"/>
  <c r="R71" i="127"/>
  <c r="Q71" i="127"/>
  <c r="P71" i="127"/>
  <c r="O71" i="127"/>
  <c r="N71" i="127"/>
  <c r="M71" i="127"/>
  <c r="L71" i="127"/>
  <c r="K71" i="127"/>
  <c r="AF70" i="127"/>
  <c r="AE70" i="127"/>
  <c r="AD70" i="127"/>
  <c r="AC70" i="127"/>
  <c r="AB70" i="127"/>
  <c r="AA70" i="127"/>
  <c r="Z70" i="127"/>
  <c r="Y70" i="127"/>
  <c r="V70" i="127"/>
  <c r="W70" i="127"/>
  <c r="X70" i="127"/>
  <c r="S70" i="127"/>
  <c r="R70" i="127"/>
  <c r="Q70" i="127"/>
  <c r="P70" i="127"/>
  <c r="O70" i="127"/>
  <c r="N70" i="127"/>
  <c r="M70" i="127"/>
  <c r="L70" i="127"/>
  <c r="K70" i="127"/>
  <c r="G66" i="127"/>
  <c r="AF69" i="127"/>
  <c r="AE69" i="127"/>
  <c r="AD69" i="127"/>
  <c r="AC69" i="127"/>
  <c r="AB69" i="127"/>
  <c r="AA69" i="127"/>
  <c r="Z69" i="127"/>
  <c r="Y69" i="127"/>
  <c r="V69" i="127"/>
  <c r="W69" i="127"/>
  <c r="X69" i="127"/>
  <c r="S69" i="127"/>
  <c r="R69" i="127"/>
  <c r="Q69" i="127"/>
  <c r="P69" i="127"/>
  <c r="O69" i="127"/>
  <c r="N69" i="127"/>
  <c r="M69" i="127"/>
  <c r="L69" i="127"/>
  <c r="K69" i="127"/>
  <c r="AF68" i="127"/>
  <c r="AE68" i="127"/>
  <c r="AD68" i="127"/>
  <c r="AC68" i="127"/>
  <c r="AB68" i="127"/>
  <c r="AA68" i="127"/>
  <c r="Z68" i="127"/>
  <c r="Y68" i="127"/>
  <c r="V68" i="127"/>
  <c r="W68" i="127"/>
  <c r="X68" i="127"/>
  <c r="S68" i="127"/>
  <c r="R68" i="127"/>
  <c r="Q68" i="127"/>
  <c r="P68" i="127"/>
  <c r="O68" i="127"/>
  <c r="N68" i="127"/>
  <c r="M68" i="127"/>
  <c r="L68" i="127"/>
  <c r="K68" i="127"/>
  <c r="AF67" i="127"/>
  <c r="AE67" i="127"/>
  <c r="AD67" i="127"/>
  <c r="AC67" i="127"/>
  <c r="AB67" i="127"/>
  <c r="AA67" i="127"/>
  <c r="Z67" i="127"/>
  <c r="Y67" i="127"/>
  <c r="V67" i="127"/>
  <c r="W67" i="127"/>
  <c r="X67" i="127"/>
  <c r="S67" i="127"/>
  <c r="R67" i="127"/>
  <c r="Q67" i="127"/>
  <c r="P67" i="127"/>
  <c r="O67" i="127"/>
  <c r="N67" i="127"/>
  <c r="M67" i="127"/>
  <c r="L67" i="127"/>
  <c r="K67" i="127"/>
  <c r="G53" i="127"/>
  <c r="C56" i="127"/>
  <c r="B56" i="127"/>
  <c r="E56" i="127"/>
  <c r="G56" i="127"/>
  <c r="C57" i="127"/>
  <c r="B57" i="127"/>
  <c r="C58" i="127"/>
  <c r="B58" i="127"/>
  <c r="C59" i="127"/>
  <c r="B59" i="127"/>
  <c r="C60" i="127"/>
  <c r="B60" i="127"/>
  <c r="C61" i="127"/>
  <c r="B61" i="127"/>
  <c r="E57" i="127"/>
  <c r="G57" i="127"/>
  <c r="E58" i="127"/>
  <c r="G58" i="127"/>
  <c r="E59" i="127"/>
  <c r="G59" i="127"/>
  <c r="E60" i="127"/>
  <c r="G60" i="127"/>
  <c r="E61" i="127"/>
  <c r="G61" i="127"/>
  <c r="F53" i="127"/>
  <c r="B62" i="127"/>
  <c r="B63" i="127"/>
  <c r="B64" i="127"/>
  <c r="F54" i="127"/>
  <c r="F55" i="127"/>
  <c r="H66" i="127"/>
  <c r="H67" i="127"/>
  <c r="G67" i="127"/>
  <c r="B65" i="127"/>
  <c r="B66" i="127"/>
  <c r="F65" i="127"/>
  <c r="F66" i="127"/>
  <c r="F67" i="127"/>
  <c r="B67" i="127"/>
  <c r="AF66" i="127"/>
  <c r="AE66" i="127"/>
  <c r="AD66" i="127"/>
  <c r="AC66" i="127"/>
  <c r="AB66" i="127"/>
  <c r="AA66" i="127"/>
  <c r="Z66" i="127"/>
  <c r="Y66" i="127"/>
  <c r="V66" i="127"/>
  <c r="W66" i="127"/>
  <c r="X66" i="127"/>
  <c r="S66" i="127"/>
  <c r="R66" i="127"/>
  <c r="Q66" i="127"/>
  <c r="P66" i="127"/>
  <c r="O66" i="127"/>
  <c r="N66" i="127"/>
  <c r="M66" i="127"/>
  <c r="L66" i="127"/>
  <c r="K66" i="127"/>
  <c r="C66" i="127"/>
  <c r="AF65" i="127"/>
  <c r="AE65" i="127"/>
  <c r="AD65" i="127"/>
  <c r="AC65" i="127"/>
  <c r="AB65" i="127"/>
  <c r="AA65" i="127"/>
  <c r="Z65" i="127"/>
  <c r="Y65" i="127"/>
  <c r="V65" i="127"/>
  <c r="W65" i="127"/>
  <c r="X65" i="127"/>
  <c r="S65" i="127"/>
  <c r="R65" i="127"/>
  <c r="Q65" i="127"/>
  <c r="P65" i="127"/>
  <c r="O65" i="127"/>
  <c r="N65" i="127"/>
  <c r="M65" i="127"/>
  <c r="L65" i="127"/>
  <c r="K65" i="127"/>
  <c r="H65" i="127"/>
  <c r="G65" i="127"/>
  <c r="C65" i="127"/>
  <c r="AF64" i="127"/>
  <c r="AE64" i="127"/>
  <c r="AD64" i="127"/>
  <c r="AC64" i="127"/>
  <c r="AB64" i="127"/>
  <c r="AA64" i="127"/>
  <c r="Z64" i="127"/>
  <c r="Y64" i="127"/>
  <c r="V64" i="127"/>
  <c r="W64" i="127"/>
  <c r="X64" i="127"/>
  <c r="S64" i="127"/>
  <c r="R64" i="127"/>
  <c r="Q64" i="127"/>
  <c r="P64" i="127"/>
  <c r="O64" i="127"/>
  <c r="N64" i="127"/>
  <c r="M64" i="127"/>
  <c r="L64" i="127"/>
  <c r="K64" i="127"/>
  <c r="G64" i="127"/>
  <c r="E64" i="127"/>
  <c r="C64" i="127"/>
  <c r="AF63" i="127"/>
  <c r="AE63" i="127"/>
  <c r="AD63" i="127"/>
  <c r="AC63" i="127"/>
  <c r="AB63" i="127"/>
  <c r="AA63" i="127"/>
  <c r="Z63" i="127"/>
  <c r="Y63" i="127"/>
  <c r="V63" i="127"/>
  <c r="W63" i="127"/>
  <c r="X63" i="127"/>
  <c r="S63" i="127"/>
  <c r="R63" i="127"/>
  <c r="Q63" i="127"/>
  <c r="P63" i="127"/>
  <c r="O63" i="127"/>
  <c r="N63" i="127"/>
  <c r="M63" i="127"/>
  <c r="L63" i="127"/>
  <c r="K63" i="127"/>
  <c r="D63" i="127"/>
  <c r="C63" i="127"/>
  <c r="AF62" i="127"/>
  <c r="AE62" i="127"/>
  <c r="AD62" i="127"/>
  <c r="AC62" i="127"/>
  <c r="AB62" i="127"/>
  <c r="AA62" i="127"/>
  <c r="Z62" i="127"/>
  <c r="Y62" i="127"/>
  <c r="V62" i="127"/>
  <c r="W62" i="127"/>
  <c r="X62" i="127"/>
  <c r="S62" i="127"/>
  <c r="R62" i="127"/>
  <c r="Q62" i="127"/>
  <c r="P62" i="127"/>
  <c r="O62" i="127"/>
  <c r="N62" i="127"/>
  <c r="M62" i="127"/>
  <c r="L62" i="127"/>
  <c r="K62" i="127"/>
  <c r="AF61" i="127"/>
  <c r="AE61" i="127"/>
  <c r="AD61" i="127"/>
  <c r="AC61" i="127"/>
  <c r="AB61" i="127"/>
  <c r="AA61" i="127"/>
  <c r="Z61" i="127"/>
  <c r="Y61" i="127"/>
  <c r="V61" i="127"/>
  <c r="W61" i="127"/>
  <c r="X61" i="127"/>
  <c r="S61" i="127"/>
  <c r="R61" i="127"/>
  <c r="Q61" i="127"/>
  <c r="P61" i="127"/>
  <c r="O61" i="127"/>
  <c r="N61" i="127"/>
  <c r="M61" i="127"/>
  <c r="L61" i="127"/>
  <c r="K61" i="127"/>
  <c r="H61" i="127"/>
  <c r="AF60" i="127"/>
  <c r="AE60" i="127"/>
  <c r="AD60" i="127"/>
  <c r="AC60" i="127"/>
  <c r="AB60" i="127"/>
  <c r="AA60" i="127"/>
  <c r="Z60" i="127"/>
  <c r="Y60" i="127"/>
  <c r="V60" i="127"/>
  <c r="W60" i="127"/>
  <c r="X60" i="127"/>
  <c r="S60" i="127"/>
  <c r="R60" i="127"/>
  <c r="Q60" i="127"/>
  <c r="P60" i="127"/>
  <c r="O60" i="127"/>
  <c r="N60" i="127"/>
  <c r="M60" i="127"/>
  <c r="L60" i="127"/>
  <c r="K60" i="127"/>
  <c r="H60" i="127"/>
  <c r="AF59" i="127"/>
  <c r="AE59" i="127"/>
  <c r="AD59" i="127"/>
  <c r="AC59" i="127"/>
  <c r="AB59" i="127"/>
  <c r="AA59" i="127"/>
  <c r="Z59" i="127"/>
  <c r="Y59" i="127"/>
  <c r="V59" i="127"/>
  <c r="W59" i="127"/>
  <c r="X59" i="127"/>
  <c r="S59" i="127"/>
  <c r="R59" i="127"/>
  <c r="Q59" i="127"/>
  <c r="P59" i="127"/>
  <c r="O59" i="127"/>
  <c r="N59" i="127"/>
  <c r="M59" i="127"/>
  <c r="L59" i="127"/>
  <c r="K59" i="127"/>
  <c r="H59" i="127"/>
  <c r="AF58" i="127"/>
  <c r="AE58" i="127"/>
  <c r="AD58" i="127"/>
  <c r="AC58" i="127"/>
  <c r="AB58" i="127"/>
  <c r="AA58" i="127"/>
  <c r="Z58" i="127"/>
  <c r="Y58" i="127"/>
  <c r="V58" i="127"/>
  <c r="W58" i="127"/>
  <c r="X58" i="127"/>
  <c r="S58" i="127"/>
  <c r="R58" i="127"/>
  <c r="Q58" i="127"/>
  <c r="P58" i="127"/>
  <c r="O58" i="127"/>
  <c r="N58" i="127"/>
  <c r="M58" i="127"/>
  <c r="L58" i="127"/>
  <c r="K58" i="127"/>
  <c r="H58" i="127"/>
  <c r="AF57" i="127"/>
  <c r="AE57" i="127"/>
  <c r="AD57" i="127"/>
  <c r="AC57" i="127"/>
  <c r="AB57" i="127"/>
  <c r="AA57" i="127"/>
  <c r="Z57" i="127"/>
  <c r="Y57" i="127"/>
  <c r="V57" i="127"/>
  <c r="W57" i="127"/>
  <c r="X57" i="127"/>
  <c r="S57" i="127"/>
  <c r="R57" i="127"/>
  <c r="Q57" i="127"/>
  <c r="P57" i="127"/>
  <c r="O57" i="127"/>
  <c r="N57" i="127"/>
  <c r="M57" i="127"/>
  <c r="L57" i="127"/>
  <c r="K57" i="127"/>
  <c r="H57" i="127"/>
  <c r="AF56" i="127"/>
  <c r="AE56" i="127"/>
  <c r="AD56" i="127"/>
  <c r="AC56" i="127"/>
  <c r="AB56" i="127"/>
  <c r="AA56" i="127"/>
  <c r="Z56" i="127"/>
  <c r="Y56" i="127"/>
  <c r="V56" i="127"/>
  <c r="W56" i="127"/>
  <c r="X56" i="127"/>
  <c r="S56" i="127"/>
  <c r="R56" i="127"/>
  <c r="Q56" i="127"/>
  <c r="P56" i="127"/>
  <c r="O56" i="127"/>
  <c r="N56" i="127"/>
  <c r="M56" i="127"/>
  <c r="L56" i="127"/>
  <c r="K56" i="127"/>
  <c r="H56" i="127"/>
  <c r="AF55" i="127"/>
  <c r="AE55" i="127"/>
  <c r="AD55" i="127"/>
  <c r="AC55" i="127"/>
  <c r="AB55" i="127"/>
  <c r="AA55" i="127"/>
  <c r="Z55" i="127"/>
  <c r="Y55" i="127"/>
  <c r="V55" i="127"/>
  <c r="W55" i="127"/>
  <c r="X55" i="127"/>
  <c r="S55" i="127"/>
  <c r="R55" i="127"/>
  <c r="Q55" i="127"/>
  <c r="P55" i="127"/>
  <c r="O55" i="127"/>
  <c r="N55" i="127"/>
  <c r="M55" i="127"/>
  <c r="L55" i="127"/>
  <c r="K55" i="127"/>
  <c r="D55" i="127"/>
  <c r="E55" i="127"/>
  <c r="AF54" i="127"/>
  <c r="AE54" i="127"/>
  <c r="AD54" i="127"/>
  <c r="AC54" i="127"/>
  <c r="AB54" i="127"/>
  <c r="AA54" i="127"/>
  <c r="Z54" i="127"/>
  <c r="Y54" i="127"/>
  <c r="V54" i="127"/>
  <c r="W54" i="127"/>
  <c r="X54" i="127"/>
  <c r="S54" i="127"/>
  <c r="R54" i="127"/>
  <c r="Q54" i="127"/>
  <c r="P54" i="127"/>
  <c r="O54" i="127"/>
  <c r="N54" i="127"/>
  <c r="M54" i="127"/>
  <c r="L54" i="127"/>
  <c r="K54" i="127"/>
  <c r="D54" i="127"/>
  <c r="E54" i="127"/>
  <c r="AF53" i="127"/>
  <c r="AE53" i="127"/>
  <c r="AD53" i="127"/>
  <c r="AC53" i="127"/>
  <c r="AB53" i="127"/>
  <c r="AA53" i="127"/>
  <c r="Z53" i="127"/>
  <c r="Y53" i="127"/>
  <c r="V53" i="127"/>
  <c r="W53" i="127"/>
  <c r="X53" i="127"/>
  <c r="S53" i="127"/>
  <c r="R53" i="127"/>
  <c r="Q53" i="127"/>
  <c r="P53" i="127"/>
  <c r="O53" i="127"/>
  <c r="N53" i="127"/>
  <c r="M53" i="127"/>
  <c r="L53" i="127"/>
  <c r="K53" i="127"/>
  <c r="D53" i="127"/>
  <c r="E53" i="127"/>
  <c r="Y52" i="127"/>
  <c r="Z52" i="127"/>
  <c r="AA52" i="127"/>
  <c r="AB52" i="127"/>
  <c r="AC52" i="127"/>
  <c r="AD52" i="127"/>
  <c r="AE52" i="127"/>
  <c r="AF52" i="127"/>
  <c r="V52" i="127"/>
  <c r="W52" i="127"/>
  <c r="X52" i="127"/>
  <c r="S52" i="127"/>
  <c r="AG52" i="127"/>
  <c r="R52" i="127"/>
  <c r="Q52" i="127"/>
  <c r="P52" i="127"/>
  <c r="O52" i="127"/>
  <c r="N52" i="127"/>
  <c r="M52" i="127"/>
  <c r="L52" i="127"/>
  <c r="K52" i="127"/>
  <c r="B51" i="127"/>
  <c r="A51" i="126"/>
  <c r="B101" i="126"/>
  <c r="B96" i="126"/>
  <c r="B97" i="126"/>
  <c r="B98" i="126"/>
  <c r="B99" i="126"/>
  <c r="B100" i="126"/>
  <c r="D101" i="126"/>
  <c r="E101" i="126"/>
  <c r="B94" i="126"/>
  <c r="C101" i="126"/>
  <c r="F101" i="126"/>
  <c r="D100" i="126"/>
  <c r="E100" i="126"/>
  <c r="C100" i="126"/>
  <c r="F100" i="126"/>
  <c r="D99" i="126"/>
  <c r="E99" i="126"/>
  <c r="C99" i="126"/>
  <c r="F99" i="126"/>
  <c r="D98" i="126"/>
  <c r="E98" i="126"/>
  <c r="C98" i="126"/>
  <c r="F98" i="126"/>
  <c r="D97" i="126"/>
  <c r="E97" i="126"/>
  <c r="C97" i="126"/>
  <c r="F97" i="126"/>
  <c r="D96" i="126"/>
  <c r="E96" i="126"/>
  <c r="G96" i="126"/>
  <c r="C96" i="126"/>
  <c r="F96" i="126"/>
  <c r="B95" i="126"/>
  <c r="C77" i="126"/>
  <c r="E77" i="126"/>
  <c r="F77" i="126"/>
  <c r="G77" i="126"/>
  <c r="D77" i="126"/>
  <c r="B79" i="126"/>
  <c r="H77" i="126"/>
  <c r="B78" i="126"/>
  <c r="C78" i="126"/>
  <c r="C79" i="126"/>
  <c r="D79" i="126"/>
  <c r="D80" i="126"/>
  <c r="B81" i="126"/>
  <c r="B80" i="126"/>
  <c r="C80" i="126"/>
  <c r="C81" i="126"/>
  <c r="D81" i="126"/>
  <c r="B83" i="126"/>
  <c r="B82" i="126"/>
  <c r="C82" i="126"/>
  <c r="C83" i="126"/>
  <c r="D83" i="126"/>
  <c r="B85" i="126"/>
  <c r="B84" i="126"/>
  <c r="C84" i="126"/>
  <c r="C85" i="126"/>
  <c r="D85" i="126"/>
  <c r="B87" i="126"/>
  <c r="B86" i="126"/>
  <c r="C86" i="126"/>
  <c r="C87" i="126"/>
  <c r="D87" i="126"/>
  <c r="D92" i="126"/>
  <c r="B89" i="126"/>
  <c r="B88" i="126"/>
  <c r="C88" i="126"/>
  <c r="C89" i="126"/>
  <c r="D89" i="126"/>
  <c r="B91" i="126"/>
  <c r="B90" i="126"/>
  <c r="C90" i="126"/>
  <c r="C91" i="126"/>
  <c r="D91" i="126"/>
  <c r="E92" i="126"/>
  <c r="C92" i="126"/>
  <c r="F92" i="126"/>
  <c r="S91" i="126"/>
  <c r="R91" i="126"/>
  <c r="Q91" i="126"/>
  <c r="P91" i="126"/>
  <c r="O91" i="126"/>
  <c r="N91" i="126"/>
  <c r="M91" i="126"/>
  <c r="L91" i="126"/>
  <c r="K91" i="126"/>
  <c r="H91" i="126"/>
  <c r="G91" i="126"/>
  <c r="S90" i="126"/>
  <c r="R90" i="126"/>
  <c r="Q90" i="126"/>
  <c r="P90" i="126"/>
  <c r="O90" i="126"/>
  <c r="N90" i="126"/>
  <c r="M90" i="126"/>
  <c r="L90" i="126"/>
  <c r="K90" i="126"/>
  <c r="S89" i="126"/>
  <c r="R89" i="126"/>
  <c r="Q89" i="126"/>
  <c r="P89" i="126"/>
  <c r="O89" i="126"/>
  <c r="N89" i="126"/>
  <c r="M89" i="126"/>
  <c r="L89" i="126"/>
  <c r="K89" i="126"/>
  <c r="H89" i="126"/>
  <c r="H88" i="126"/>
  <c r="G89" i="126"/>
  <c r="S88" i="126"/>
  <c r="R88" i="126"/>
  <c r="Q88" i="126"/>
  <c r="P88" i="126"/>
  <c r="O88" i="126"/>
  <c r="N88" i="126"/>
  <c r="M88" i="126"/>
  <c r="L88" i="126"/>
  <c r="K88" i="126"/>
  <c r="S87" i="126"/>
  <c r="R87" i="126"/>
  <c r="Q87" i="126"/>
  <c r="P87" i="126"/>
  <c r="O87" i="126"/>
  <c r="N87" i="126"/>
  <c r="M87" i="126"/>
  <c r="L87" i="126"/>
  <c r="K87" i="126"/>
  <c r="H87" i="126"/>
  <c r="G87" i="126"/>
  <c r="S86" i="126"/>
  <c r="R86" i="126"/>
  <c r="Q86" i="126"/>
  <c r="P86" i="126"/>
  <c r="O86" i="126"/>
  <c r="N86" i="126"/>
  <c r="M86" i="126"/>
  <c r="L86" i="126"/>
  <c r="K86" i="126"/>
  <c r="S85" i="126"/>
  <c r="R85" i="126"/>
  <c r="Q85" i="126"/>
  <c r="P85" i="126"/>
  <c r="O85" i="126"/>
  <c r="N85" i="126"/>
  <c r="M85" i="126"/>
  <c r="L85" i="126"/>
  <c r="K85" i="126"/>
  <c r="H85" i="126"/>
  <c r="E85" i="126"/>
  <c r="G85" i="126"/>
  <c r="S84" i="126"/>
  <c r="R84" i="126"/>
  <c r="Q84" i="126"/>
  <c r="P84" i="126"/>
  <c r="O84" i="126"/>
  <c r="N84" i="126"/>
  <c r="M84" i="126"/>
  <c r="L84" i="126"/>
  <c r="K84" i="126"/>
  <c r="S83" i="126"/>
  <c r="R83" i="126"/>
  <c r="Q83" i="126"/>
  <c r="P83" i="126"/>
  <c r="O83" i="126"/>
  <c r="N83" i="126"/>
  <c r="M83" i="126"/>
  <c r="L83" i="126"/>
  <c r="K83" i="126"/>
  <c r="H83" i="126"/>
  <c r="G83" i="126"/>
  <c r="S82" i="126"/>
  <c r="R82" i="126"/>
  <c r="Q82" i="126"/>
  <c r="P82" i="126"/>
  <c r="O82" i="126"/>
  <c r="N82" i="126"/>
  <c r="M82" i="126"/>
  <c r="L82" i="126"/>
  <c r="K82" i="126"/>
  <c r="S81" i="126"/>
  <c r="R81" i="126"/>
  <c r="Q81" i="126"/>
  <c r="P81" i="126"/>
  <c r="O81" i="126"/>
  <c r="N81" i="126"/>
  <c r="M81" i="126"/>
  <c r="L81" i="126"/>
  <c r="K81" i="126"/>
  <c r="H81" i="126"/>
  <c r="G81" i="126"/>
  <c r="H63" i="126"/>
  <c r="AF80" i="126"/>
  <c r="AE80" i="126"/>
  <c r="AD80" i="126"/>
  <c r="AC80" i="126"/>
  <c r="AB80" i="126"/>
  <c r="AA80" i="126"/>
  <c r="Z80" i="126"/>
  <c r="Y80" i="126"/>
  <c r="V80" i="126"/>
  <c r="W80" i="126"/>
  <c r="X80" i="126"/>
  <c r="S80" i="126"/>
  <c r="R80" i="126"/>
  <c r="Q80" i="126"/>
  <c r="P80" i="126"/>
  <c r="O80" i="126"/>
  <c r="N80" i="126"/>
  <c r="M80" i="126"/>
  <c r="L80" i="126"/>
  <c r="K80" i="126"/>
  <c r="AF79" i="126"/>
  <c r="AE79" i="126"/>
  <c r="AD79" i="126"/>
  <c r="AC79" i="126"/>
  <c r="AB79" i="126"/>
  <c r="AA79" i="126"/>
  <c r="Z79" i="126"/>
  <c r="Y79" i="126"/>
  <c r="V79" i="126"/>
  <c r="W79" i="126"/>
  <c r="X79" i="126"/>
  <c r="S79" i="126"/>
  <c r="R79" i="126"/>
  <c r="Q79" i="126"/>
  <c r="P79" i="126"/>
  <c r="O79" i="126"/>
  <c r="N79" i="126"/>
  <c r="M79" i="126"/>
  <c r="L79" i="126"/>
  <c r="K79" i="126"/>
  <c r="H79" i="126"/>
  <c r="G79" i="126"/>
  <c r="AF78" i="126"/>
  <c r="AE78" i="126"/>
  <c r="AD78" i="126"/>
  <c r="AC78" i="126"/>
  <c r="AB78" i="126"/>
  <c r="AA78" i="126"/>
  <c r="Z78" i="126"/>
  <c r="Y78" i="126"/>
  <c r="V78" i="126"/>
  <c r="W78" i="126"/>
  <c r="X78" i="126"/>
  <c r="S78" i="126"/>
  <c r="R78" i="126"/>
  <c r="Q78" i="126"/>
  <c r="P78" i="126"/>
  <c r="O78" i="126"/>
  <c r="N78" i="126"/>
  <c r="M78" i="126"/>
  <c r="L78" i="126"/>
  <c r="K78" i="126"/>
  <c r="AF77" i="126"/>
  <c r="AE77" i="126"/>
  <c r="AD77" i="126"/>
  <c r="AC77" i="126"/>
  <c r="AB77" i="126"/>
  <c r="AA77" i="126"/>
  <c r="Z77" i="126"/>
  <c r="Y77" i="126"/>
  <c r="V77" i="126"/>
  <c r="W77" i="126"/>
  <c r="X77" i="126"/>
  <c r="S77" i="126"/>
  <c r="R77" i="126"/>
  <c r="Q77" i="126"/>
  <c r="P77" i="126"/>
  <c r="O77" i="126"/>
  <c r="N77" i="126"/>
  <c r="M77" i="126"/>
  <c r="L77" i="126"/>
  <c r="K77" i="126"/>
  <c r="B77" i="126"/>
  <c r="AF76" i="126"/>
  <c r="AE76" i="126"/>
  <c r="AD76" i="126"/>
  <c r="AC76" i="126"/>
  <c r="AB76" i="126"/>
  <c r="AA76" i="126"/>
  <c r="Z76" i="126"/>
  <c r="Y76" i="126"/>
  <c r="V76" i="126"/>
  <c r="W76" i="126"/>
  <c r="X76" i="126"/>
  <c r="S76" i="126"/>
  <c r="R76" i="126"/>
  <c r="Q76" i="126"/>
  <c r="P76" i="126"/>
  <c r="O76" i="126"/>
  <c r="N76" i="126"/>
  <c r="M76" i="126"/>
  <c r="L76" i="126"/>
  <c r="K76" i="126"/>
  <c r="G68" i="126"/>
  <c r="C54" i="126"/>
  <c r="C73" i="126"/>
  <c r="C55" i="126"/>
  <c r="C74" i="126"/>
  <c r="D73" i="126"/>
  <c r="H53" i="126"/>
  <c r="E72" i="126"/>
  <c r="F72" i="126"/>
  <c r="H54" i="126"/>
  <c r="E73" i="126"/>
  <c r="F73" i="126"/>
  <c r="B76" i="126"/>
  <c r="AF75" i="126"/>
  <c r="AE75" i="126"/>
  <c r="AD75" i="126"/>
  <c r="AC75" i="126"/>
  <c r="AB75" i="126"/>
  <c r="AA75" i="126"/>
  <c r="Z75" i="126"/>
  <c r="Y75" i="126"/>
  <c r="V75" i="126"/>
  <c r="W75" i="126"/>
  <c r="X75" i="126"/>
  <c r="S75" i="126"/>
  <c r="R75" i="126"/>
  <c r="Q75" i="126"/>
  <c r="P75" i="126"/>
  <c r="O75" i="126"/>
  <c r="N75" i="126"/>
  <c r="M75" i="126"/>
  <c r="L75" i="126"/>
  <c r="K75" i="126"/>
  <c r="B75" i="126"/>
  <c r="AF74" i="126"/>
  <c r="AE74" i="126"/>
  <c r="AD74" i="126"/>
  <c r="AC74" i="126"/>
  <c r="AB74" i="126"/>
  <c r="AA74" i="126"/>
  <c r="Z74" i="126"/>
  <c r="Y74" i="126"/>
  <c r="V74" i="126"/>
  <c r="W74" i="126"/>
  <c r="X74" i="126"/>
  <c r="S74" i="126"/>
  <c r="R74" i="126"/>
  <c r="Q74" i="126"/>
  <c r="P74" i="126"/>
  <c r="O74" i="126"/>
  <c r="N74" i="126"/>
  <c r="M74" i="126"/>
  <c r="L74" i="126"/>
  <c r="K74" i="126"/>
  <c r="H55" i="126"/>
  <c r="E74" i="126"/>
  <c r="B55" i="126"/>
  <c r="B74" i="126"/>
  <c r="AF73" i="126"/>
  <c r="AE73" i="126"/>
  <c r="AD73" i="126"/>
  <c r="AC73" i="126"/>
  <c r="AB73" i="126"/>
  <c r="AA73" i="126"/>
  <c r="Z73" i="126"/>
  <c r="Y73" i="126"/>
  <c r="V73" i="126"/>
  <c r="W73" i="126"/>
  <c r="X73" i="126"/>
  <c r="S73" i="126"/>
  <c r="R73" i="126"/>
  <c r="Q73" i="126"/>
  <c r="P73" i="126"/>
  <c r="O73" i="126"/>
  <c r="N73" i="126"/>
  <c r="M73" i="126"/>
  <c r="L73" i="126"/>
  <c r="K73" i="126"/>
  <c r="B54" i="126"/>
  <c r="B73" i="126"/>
  <c r="AF72" i="126"/>
  <c r="AE72" i="126"/>
  <c r="AD72" i="126"/>
  <c r="AC72" i="126"/>
  <c r="AB72" i="126"/>
  <c r="AA72" i="126"/>
  <c r="Z72" i="126"/>
  <c r="Y72" i="126"/>
  <c r="V72" i="126"/>
  <c r="W72" i="126"/>
  <c r="X72" i="126"/>
  <c r="S72" i="126"/>
  <c r="R72" i="126"/>
  <c r="Q72" i="126"/>
  <c r="P72" i="126"/>
  <c r="O72" i="126"/>
  <c r="N72" i="126"/>
  <c r="M72" i="126"/>
  <c r="L72" i="126"/>
  <c r="K72" i="126"/>
  <c r="C53" i="126"/>
  <c r="C72" i="126"/>
  <c r="D72" i="126"/>
  <c r="B53" i="126"/>
  <c r="B72" i="126"/>
  <c r="AF71" i="126"/>
  <c r="AE71" i="126"/>
  <c r="AD71" i="126"/>
  <c r="AC71" i="126"/>
  <c r="AB71" i="126"/>
  <c r="AA71" i="126"/>
  <c r="Z71" i="126"/>
  <c r="Y71" i="126"/>
  <c r="V71" i="126"/>
  <c r="W71" i="126"/>
  <c r="X71" i="126"/>
  <c r="S71" i="126"/>
  <c r="R71" i="126"/>
  <c r="Q71" i="126"/>
  <c r="P71" i="126"/>
  <c r="O71" i="126"/>
  <c r="N71" i="126"/>
  <c r="M71" i="126"/>
  <c r="L71" i="126"/>
  <c r="K71" i="126"/>
  <c r="AF70" i="126"/>
  <c r="AE70" i="126"/>
  <c r="AD70" i="126"/>
  <c r="AC70" i="126"/>
  <c r="AB70" i="126"/>
  <c r="AA70" i="126"/>
  <c r="Z70" i="126"/>
  <c r="Y70" i="126"/>
  <c r="V70" i="126"/>
  <c r="W70" i="126"/>
  <c r="X70" i="126"/>
  <c r="S70" i="126"/>
  <c r="R70" i="126"/>
  <c r="Q70" i="126"/>
  <c r="P70" i="126"/>
  <c r="O70" i="126"/>
  <c r="N70" i="126"/>
  <c r="M70" i="126"/>
  <c r="L70" i="126"/>
  <c r="K70" i="126"/>
  <c r="G66" i="126"/>
  <c r="AF69" i="126"/>
  <c r="AE69" i="126"/>
  <c r="AD69" i="126"/>
  <c r="AC69" i="126"/>
  <c r="AB69" i="126"/>
  <c r="AA69" i="126"/>
  <c r="Z69" i="126"/>
  <c r="Y69" i="126"/>
  <c r="V69" i="126"/>
  <c r="W69" i="126"/>
  <c r="X69" i="126"/>
  <c r="S69" i="126"/>
  <c r="R69" i="126"/>
  <c r="Q69" i="126"/>
  <c r="P69" i="126"/>
  <c r="O69" i="126"/>
  <c r="N69" i="126"/>
  <c r="M69" i="126"/>
  <c r="L69" i="126"/>
  <c r="K69" i="126"/>
  <c r="AF68" i="126"/>
  <c r="AE68" i="126"/>
  <c r="AD68" i="126"/>
  <c r="AC68" i="126"/>
  <c r="AB68" i="126"/>
  <c r="AA68" i="126"/>
  <c r="Z68" i="126"/>
  <c r="Y68" i="126"/>
  <c r="V68" i="126"/>
  <c r="W68" i="126"/>
  <c r="X68" i="126"/>
  <c r="S68" i="126"/>
  <c r="R68" i="126"/>
  <c r="Q68" i="126"/>
  <c r="P68" i="126"/>
  <c r="O68" i="126"/>
  <c r="N68" i="126"/>
  <c r="M68" i="126"/>
  <c r="L68" i="126"/>
  <c r="K68" i="126"/>
  <c r="AF67" i="126"/>
  <c r="AE67" i="126"/>
  <c r="AD67" i="126"/>
  <c r="AC67" i="126"/>
  <c r="AB67" i="126"/>
  <c r="AA67" i="126"/>
  <c r="Z67" i="126"/>
  <c r="Y67" i="126"/>
  <c r="V67" i="126"/>
  <c r="W67" i="126"/>
  <c r="X67" i="126"/>
  <c r="S67" i="126"/>
  <c r="R67" i="126"/>
  <c r="Q67" i="126"/>
  <c r="P67" i="126"/>
  <c r="O67" i="126"/>
  <c r="N67" i="126"/>
  <c r="M67" i="126"/>
  <c r="L67" i="126"/>
  <c r="K67" i="126"/>
  <c r="G53" i="126"/>
  <c r="C56" i="126"/>
  <c r="B56" i="126"/>
  <c r="C57" i="126"/>
  <c r="B57" i="126"/>
  <c r="C58" i="126"/>
  <c r="B58" i="126"/>
  <c r="C59" i="126"/>
  <c r="B59" i="126"/>
  <c r="C60" i="126"/>
  <c r="B60" i="126"/>
  <c r="C61" i="126"/>
  <c r="B61" i="126"/>
  <c r="E56" i="126"/>
  <c r="G56" i="126"/>
  <c r="E57" i="126"/>
  <c r="G57" i="126"/>
  <c r="E58" i="126"/>
  <c r="G58" i="126"/>
  <c r="E59" i="126"/>
  <c r="G59" i="126"/>
  <c r="E60" i="126"/>
  <c r="G60" i="126"/>
  <c r="E61" i="126"/>
  <c r="G61" i="126"/>
  <c r="F53" i="126"/>
  <c r="B62" i="126"/>
  <c r="B63" i="126"/>
  <c r="B64" i="126"/>
  <c r="F54" i="126"/>
  <c r="F55" i="126"/>
  <c r="H66" i="126"/>
  <c r="H67" i="126"/>
  <c r="G67" i="126"/>
  <c r="B65" i="126"/>
  <c r="B66" i="126"/>
  <c r="F65" i="126"/>
  <c r="F66" i="126"/>
  <c r="F67" i="126"/>
  <c r="B67" i="126"/>
  <c r="AF66" i="126"/>
  <c r="AE66" i="126"/>
  <c r="AD66" i="126"/>
  <c r="AC66" i="126"/>
  <c r="AB66" i="126"/>
  <c r="AA66" i="126"/>
  <c r="Z66" i="126"/>
  <c r="Y66" i="126"/>
  <c r="V66" i="126"/>
  <c r="W66" i="126"/>
  <c r="X66" i="126"/>
  <c r="S66" i="126"/>
  <c r="R66" i="126"/>
  <c r="Q66" i="126"/>
  <c r="P66" i="126"/>
  <c r="O66" i="126"/>
  <c r="N66" i="126"/>
  <c r="M66" i="126"/>
  <c r="L66" i="126"/>
  <c r="K66" i="126"/>
  <c r="C66" i="126"/>
  <c r="AF65" i="126"/>
  <c r="AE65" i="126"/>
  <c r="AD65" i="126"/>
  <c r="AC65" i="126"/>
  <c r="AB65" i="126"/>
  <c r="AA65" i="126"/>
  <c r="Z65" i="126"/>
  <c r="Y65" i="126"/>
  <c r="V65" i="126"/>
  <c r="W65" i="126"/>
  <c r="X65" i="126"/>
  <c r="S65" i="126"/>
  <c r="R65" i="126"/>
  <c r="Q65" i="126"/>
  <c r="P65" i="126"/>
  <c r="O65" i="126"/>
  <c r="N65" i="126"/>
  <c r="M65" i="126"/>
  <c r="L65" i="126"/>
  <c r="K65" i="126"/>
  <c r="H65" i="126"/>
  <c r="G65" i="126"/>
  <c r="C65" i="126"/>
  <c r="AF64" i="126"/>
  <c r="AE64" i="126"/>
  <c r="AD64" i="126"/>
  <c r="AC64" i="126"/>
  <c r="AB64" i="126"/>
  <c r="AA64" i="126"/>
  <c r="Z64" i="126"/>
  <c r="Y64" i="126"/>
  <c r="V64" i="126"/>
  <c r="W64" i="126"/>
  <c r="X64" i="126"/>
  <c r="S64" i="126"/>
  <c r="R64" i="126"/>
  <c r="Q64" i="126"/>
  <c r="P64" i="126"/>
  <c r="O64" i="126"/>
  <c r="N64" i="126"/>
  <c r="M64" i="126"/>
  <c r="L64" i="126"/>
  <c r="K64" i="126"/>
  <c r="G64" i="126"/>
  <c r="E64" i="126"/>
  <c r="C64" i="126"/>
  <c r="AF63" i="126"/>
  <c r="AE63" i="126"/>
  <c r="AD63" i="126"/>
  <c r="AC63" i="126"/>
  <c r="AB63" i="126"/>
  <c r="AA63" i="126"/>
  <c r="Z63" i="126"/>
  <c r="Y63" i="126"/>
  <c r="V63" i="126"/>
  <c r="W63" i="126"/>
  <c r="X63" i="126"/>
  <c r="S63" i="126"/>
  <c r="R63" i="126"/>
  <c r="Q63" i="126"/>
  <c r="P63" i="126"/>
  <c r="O63" i="126"/>
  <c r="N63" i="126"/>
  <c r="M63" i="126"/>
  <c r="L63" i="126"/>
  <c r="K63" i="126"/>
  <c r="D63" i="126"/>
  <c r="C63" i="126"/>
  <c r="AF62" i="126"/>
  <c r="AE62" i="126"/>
  <c r="AD62" i="126"/>
  <c r="AC62" i="126"/>
  <c r="AB62" i="126"/>
  <c r="AA62" i="126"/>
  <c r="Z62" i="126"/>
  <c r="Y62" i="126"/>
  <c r="V62" i="126"/>
  <c r="W62" i="126"/>
  <c r="X62" i="126"/>
  <c r="S62" i="126"/>
  <c r="R62" i="126"/>
  <c r="Q62" i="126"/>
  <c r="P62" i="126"/>
  <c r="O62" i="126"/>
  <c r="N62" i="126"/>
  <c r="M62" i="126"/>
  <c r="L62" i="126"/>
  <c r="K62" i="126"/>
  <c r="AF61" i="126"/>
  <c r="AE61" i="126"/>
  <c r="AD61" i="126"/>
  <c r="AC61" i="126"/>
  <c r="AB61" i="126"/>
  <c r="AA61" i="126"/>
  <c r="Z61" i="126"/>
  <c r="Y61" i="126"/>
  <c r="V61" i="126"/>
  <c r="W61" i="126"/>
  <c r="X61" i="126"/>
  <c r="S61" i="126"/>
  <c r="R61" i="126"/>
  <c r="Q61" i="126"/>
  <c r="P61" i="126"/>
  <c r="O61" i="126"/>
  <c r="N61" i="126"/>
  <c r="M61" i="126"/>
  <c r="L61" i="126"/>
  <c r="K61" i="126"/>
  <c r="H61" i="126"/>
  <c r="AF60" i="126"/>
  <c r="AE60" i="126"/>
  <c r="AD60" i="126"/>
  <c r="AC60" i="126"/>
  <c r="AB60" i="126"/>
  <c r="AA60" i="126"/>
  <c r="Z60" i="126"/>
  <c r="Y60" i="126"/>
  <c r="V60" i="126"/>
  <c r="W60" i="126"/>
  <c r="X60" i="126"/>
  <c r="S60" i="126"/>
  <c r="R60" i="126"/>
  <c r="Q60" i="126"/>
  <c r="P60" i="126"/>
  <c r="O60" i="126"/>
  <c r="N60" i="126"/>
  <c r="M60" i="126"/>
  <c r="L60" i="126"/>
  <c r="K60" i="126"/>
  <c r="H60" i="126"/>
  <c r="AF59" i="126"/>
  <c r="AE59" i="126"/>
  <c r="AD59" i="126"/>
  <c r="AC59" i="126"/>
  <c r="AB59" i="126"/>
  <c r="AA59" i="126"/>
  <c r="Z59" i="126"/>
  <c r="Y59" i="126"/>
  <c r="V59" i="126"/>
  <c r="W59" i="126"/>
  <c r="X59" i="126"/>
  <c r="S59" i="126"/>
  <c r="R59" i="126"/>
  <c r="Q59" i="126"/>
  <c r="P59" i="126"/>
  <c r="O59" i="126"/>
  <c r="N59" i="126"/>
  <c r="M59" i="126"/>
  <c r="L59" i="126"/>
  <c r="K59" i="126"/>
  <c r="H59" i="126"/>
  <c r="AF58" i="126"/>
  <c r="AE58" i="126"/>
  <c r="AD58" i="126"/>
  <c r="AC58" i="126"/>
  <c r="AB58" i="126"/>
  <c r="AA58" i="126"/>
  <c r="Z58" i="126"/>
  <c r="Y58" i="126"/>
  <c r="V58" i="126"/>
  <c r="W58" i="126"/>
  <c r="X58" i="126"/>
  <c r="S58" i="126"/>
  <c r="R58" i="126"/>
  <c r="Q58" i="126"/>
  <c r="P58" i="126"/>
  <c r="O58" i="126"/>
  <c r="N58" i="126"/>
  <c r="M58" i="126"/>
  <c r="L58" i="126"/>
  <c r="K58" i="126"/>
  <c r="H58" i="126"/>
  <c r="AF57" i="126"/>
  <c r="AE57" i="126"/>
  <c r="AD57" i="126"/>
  <c r="AC57" i="126"/>
  <c r="AB57" i="126"/>
  <c r="AA57" i="126"/>
  <c r="Z57" i="126"/>
  <c r="Y57" i="126"/>
  <c r="V57" i="126"/>
  <c r="W57" i="126"/>
  <c r="X57" i="126"/>
  <c r="S57" i="126"/>
  <c r="R57" i="126"/>
  <c r="Q57" i="126"/>
  <c r="P57" i="126"/>
  <c r="O57" i="126"/>
  <c r="N57" i="126"/>
  <c r="M57" i="126"/>
  <c r="L57" i="126"/>
  <c r="K57" i="126"/>
  <c r="H57" i="126"/>
  <c r="AF56" i="126"/>
  <c r="AE56" i="126"/>
  <c r="AD56" i="126"/>
  <c r="AC56" i="126"/>
  <c r="AB56" i="126"/>
  <c r="AA56" i="126"/>
  <c r="Z56" i="126"/>
  <c r="Y56" i="126"/>
  <c r="V56" i="126"/>
  <c r="W56" i="126"/>
  <c r="X56" i="126"/>
  <c r="S56" i="126"/>
  <c r="R56" i="126"/>
  <c r="Q56" i="126"/>
  <c r="P56" i="126"/>
  <c r="O56" i="126"/>
  <c r="N56" i="126"/>
  <c r="M56" i="126"/>
  <c r="L56" i="126"/>
  <c r="K56" i="126"/>
  <c r="H56" i="126"/>
  <c r="AF55" i="126"/>
  <c r="AE55" i="126"/>
  <c r="AD55" i="126"/>
  <c r="AC55" i="126"/>
  <c r="AB55" i="126"/>
  <c r="AA55" i="126"/>
  <c r="Z55" i="126"/>
  <c r="Y55" i="126"/>
  <c r="V55" i="126"/>
  <c r="W55" i="126"/>
  <c r="X55" i="126"/>
  <c r="S55" i="126"/>
  <c r="R55" i="126"/>
  <c r="Q55" i="126"/>
  <c r="P55" i="126"/>
  <c r="O55" i="126"/>
  <c r="N55" i="126"/>
  <c r="M55" i="126"/>
  <c r="L55" i="126"/>
  <c r="K55" i="126"/>
  <c r="D55" i="126"/>
  <c r="E55" i="126"/>
  <c r="AF54" i="126"/>
  <c r="AE54" i="126"/>
  <c r="AD54" i="126"/>
  <c r="AC54" i="126"/>
  <c r="AB54" i="126"/>
  <c r="AA54" i="126"/>
  <c r="Z54" i="126"/>
  <c r="Y54" i="126"/>
  <c r="V54" i="126"/>
  <c r="W54" i="126"/>
  <c r="X54" i="126"/>
  <c r="S54" i="126"/>
  <c r="R54" i="126"/>
  <c r="Q54" i="126"/>
  <c r="P54" i="126"/>
  <c r="O54" i="126"/>
  <c r="N54" i="126"/>
  <c r="M54" i="126"/>
  <c r="L54" i="126"/>
  <c r="K54" i="126"/>
  <c r="D54" i="126"/>
  <c r="E54" i="126"/>
  <c r="AF53" i="126"/>
  <c r="AE53" i="126"/>
  <c r="AD53" i="126"/>
  <c r="AC53" i="126"/>
  <c r="AB53" i="126"/>
  <c r="AA53" i="126"/>
  <c r="Z53" i="126"/>
  <c r="Y53" i="126"/>
  <c r="V53" i="126"/>
  <c r="W53" i="126"/>
  <c r="X53" i="126"/>
  <c r="S53" i="126"/>
  <c r="R53" i="126"/>
  <c r="Q53" i="126"/>
  <c r="P53" i="126"/>
  <c r="O53" i="126"/>
  <c r="N53" i="126"/>
  <c r="M53" i="126"/>
  <c r="L53" i="126"/>
  <c r="K53" i="126"/>
  <c r="D53" i="126"/>
  <c r="E53" i="126"/>
  <c r="Y52" i="126"/>
  <c r="Z52" i="126"/>
  <c r="AA52" i="126"/>
  <c r="AB52" i="126"/>
  <c r="AC52" i="126"/>
  <c r="AD52" i="126"/>
  <c r="AE52" i="126"/>
  <c r="AF52" i="126"/>
  <c r="V52" i="126"/>
  <c r="W52" i="126"/>
  <c r="X52" i="126"/>
  <c r="AG52" i="126"/>
  <c r="S52" i="126"/>
  <c r="R52" i="126"/>
  <c r="Q52" i="126"/>
  <c r="P52" i="126"/>
  <c r="O52" i="126"/>
  <c r="N52" i="126"/>
  <c r="M52" i="126"/>
  <c r="L52" i="126"/>
  <c r="K52" i="126"/>
  <c r="B51" i="126"/>
  <c r="A51" i="125"/>
  <c r="B101" i="125"/>
  <c r="B96" i="125"/>
  <c r="B97" i="125"/>
  <c r="B98" i="125"/>
  <c r="B99" i="125"/>
  <c r="B100" i="125"/>
  <c r="D101" i="125"/>
  <c r="E101" i="125"/>
  <c r="B94" i="125"/>
  <c r="C60" i="125"/>
  <c r="B60" i="125"/>
  <c r="C101" i="125"/>
  <c r="F101" i="125"/>
  <c r="D100" i="125"/>
  <c r="E100" i="125"/>
  <c r="C100" i="125"/>
  <c r="F100" i="125"/>
  <c r="D99" i="125"/>
  <c r="E99" i="125"/>
  <c r="C99" i="125"/>
  <c r="F99" i="125"/>
  <c r="D98" i="125"/>
  <c r="E98" i="125"/>
  <c r="C98" i="125"/>
  <c r="F98" i="125"/>
  <c r="D97" i="125"/>
  <c r="E97" i="125"/>
  <c r="C97" i="125"/>
  <c r="F97" i="125"/>
  <c r="D96" i="125"/>
  <c r="E96" i="125"/>
  <c r="G96" i="125"/>
  <c r="C96" i="125"/>
  <c r="F96" i="125"/>
  <c r="B95" i="125"/>
  <c r="C77" i="125"/>
  <c r="E77" i="125"/>
  <c r="F77" i="125"/>
  <c r="G77" i="125"/>
  <c r="D77" i="125"/>
  <c r="B79" i="125"/>
  <c r="H77" i="125"/>
  <c r="B78" i="125"/>
  <c r="C78" i="125"/>
  <c r="C79" i="125"/>
  <c r="D79" i="125"/>
  <c r="D80" i="125"/>
  <c r="B81" i="125"/>
  <c r="B80" i="125"/>
  <c r="C80" i="125"/>
  <c r="C81" i="125"/>
  <c r="D81" i="125"/>
  <c r="B83" i="125"/>
  <c r="B82" i="125"/>
  <c r="C82" i="125"/>
  <c r="C83" i="125"/>
  <c r="D83" i="125"/>
  <c r="B85" i="125"/>
  <c r="B84" i="125"/>
  <c r="C84" i="125"/>
  <c r="C85" i="125"/>
  <c r="D85" i="125"/>
  <c r="B87" i="125"/>
  <c r="B86" i="125"/>
  <c r="C86" i="125"/>
  <c r="C87" i="125"/>
  <c r="D87" i="125"/>
  <c r="D92" i="125"/>
  <c r="B89" i="125"/>
  <c r="B88" i="125"/>
  <c r="C88" i="125"/>
  <c r="C89" i="125"/>
  <c r="D89" i="125"/>
  <c r="B91" i="125"/>
  <c r="B90" i="125"/>
  <c r="C90" i="125"/>
  <c r="C91" i="125"/>
  <c r="D91" i="125"/>
  <c r="E92" i="125"/>
  <c r="C92" i="125"/>
  <c r="F92" i="125"/>
  <c r="S91" i="125"/>
  <c r="R91" i="125"/>
  <c r="Q91" i="125"/>
  <c r="P91" i="125"/>
  <c r="O91" i="125"/>
  <c r="N91" i="125"/>
  <c r="M91" i="125"/>
  <c r="L91" i="125"/>
  <c r="K91" i="125"/>
  <c r="H91" i="125"/>
  <c r="G91" i="125"/>
  <c r="S90" i="125"/>
  <c r="R90" i="125"/>
  <c r="Q90" i="125"/>
  <c r="P90" i="125"/>
  <c r="O90" i="125"/>
  <c r="N90" i="125"/>
  <c r="M90" i="125"/>
  <c r="L90" i="125"/>
  <c r="K90" i="125"/>
  <c r="S89" i="125"/>
  <c r="R89" i="125"/>
  <c r="Q89" i="125"/>
  <c r="P89" i="125"/>
  <c r="O89" i="125"/>
  <c r="N89" i="125"/>
  <c r="M89" i="125"/>
  <c r="L89" i="125"/>
  <c r="K89" i="125"/>
  <c r="H89" i="125"/>
  <c r="H88" i="125"/>
  <c r="G89" i="125"/>
  <c r="S88" i="125"/>
  <c r="R88" i="125"/>
  <c r="Q88" i="125"/>
  <c r="P88" i="125"/>
  <c r="O88" i="125"/>
  <c r="N88" i="125"/>
  <c r="M88" i="125"/>
  <c r="L88" i="125"/>
  <c r="K88" i="125"/>
  <c r="S87" i="125"/>
  <c r="R87" i="125"/>
  <c r="Q87" i="125"/>
  <c r="P87" i="125"/>
  <c r="O87" i="125"/>
  <c r="N87" i="125"/>
  <c r="M87" i="125"/>
  <c r="L87" i="125"/>
  <c r="K87" i="125"/>
  <c r="H87" i="125"/>
  <c r="G87" i="125"/>
  <c r="S86" i="125"/>
  <c r="R86" i="125"/>
  <c r="Q86" i="125"/>
  <c r="P86" i="125"/>
  <c r="O86" i="125"/>
  <c r="N86" i="125"/>
  <c r="M86" i="125"/>
  <c r="L86" i="125"/>
  <c r="K86" i="125"/>
  <c r="S85" i="125"/>
  <c r="R85" i="125"/>
  <c r="Q85" i="125"/>
  <c r="P85" i="125"/>
  <c r="O85" i="125"/>
  <c r="N85" i="125"/>
  <c r="M85" i="125"/>
  <c r="L85" i="125"/>
  <c r="K85" i="125"/>
  <c r="H85" i="125"/>
  <c r="E85" i="125"/>
  <c r="G85" i="125"/>
  <c r="S84" i="125"/>
  <c r="R84" i="125"/>
  <c r="Q84" i="125"/>
  <c r="P84" i="125"/>
  <c r="O84" i="125"/>
  <c r="N84" i="125"/>
  <c r="M84" i="125"/>
  <c r="L84" i="125"/>
  <c r="K84" i="125"/>
  <c r="S83" i="125"/>
  <c r="R83" i="125"/>
  <c r="Q83" i="125"/>
  <c r="P83" i="125"/>
  <c r="O83" i="125"/>
  <c r="N83" i="125"/>
  <c r="M83" i="125"/>
  <c r="L83" i="125"/>
  <c r="K83" i="125"/>
  <c r="H83" i="125"/>
  <c r="G83" i="125"/>
  <c r="S82" i="125"/>
  <c r="R82" i="125"/>
  <c r="Q82" i="125"/>
  <c r="P82" i="125"/>
  <c r="O82" i="125"/>
  <c r="N82" i="125"/>
  <c r="M82" i="125"/>
  <c r="L82" i="125"/>
  <c r="K82" i="125"/>
  <c r="S81" i="125"/>
  <c r="R81" i="125"/>
  <c r="Q81" i="125"/>
  <c r="P81" i="125"/>
  <c r="O81" i="125"/>
  <c r="N81" i="125"/>
  <c r="M81" i="125"/>
  <c r="L81" i="125"/>
  <c r="K81" i="125"/>
  <c r="H81" i="125"/>
  <c r="G81" i="125"/>
  <c r="H63" i="125"/>
  <c r="AF80" i="125"/>
  <c r="AE80" i="125"/>
  <c r="AD80" i="125"/>
  <c r="AC80" i="125"/>
  <c r="AB80" i="125"/>
  <c r="AA80" i="125"/>
  <c r="Z80" i="125"/>
  <c r="Y80" i="125"/>
  <c r="V80" i="125"/>
  <c r="W80" i="125"/>
  <c r="X80" i="125"/>
  <c r="S80" i="125"/>
  <c r="R80" i="125"/>
  <c r="Q80" i="125"/>
  <c r="P80" i="125"/>
  <c r="O80" i="125"/>
  <c r="N80" i="125"/>
  <c r="M80" i="125"/>
  <c r="L80" i="125"/>
  <c r="K80" i="125"/>
  <c r="AF79" i="125"/>
  <c r="AE79" i="125"/>
  <c r="AD79" i="125"/>
  <c r="AC79" i="125"/>
  <c r="AB79" i="125"/>
  <c r="AA79" i="125"/>
  <c r="Z79" i="125"/>
  <c r="Y79" i="125"/>
  <c r="V79" i="125"/>
  <c r="W79" i="125"/>
  <c r="X79" i="125"/>
  <c r="S79" i="125"/>
  <c r="R79" i="125"/>
  <c r="Q79" i="125"/>
  <c r="P79" i="125"/>
  <c r="O79" i="125"/>
  <c r="N79" i="125"/>
  <c r="M79" i="125"/>
  <c r="L79" i="125"/>
  <c r="K79" i="125"/>
  <c r="H79" i="125"/>
  <c r="G79" i="125"/>
  <c r="AF78" i="125"/>
  <c r="AE78" i="125"/>
  <c r="AD78" i="125"/>
  <c r="AC78" i="125"/>
  <c r="AB78" i="125"/>
  <c r="AA78" i="125"/>
  <c r="Z78" i="125"/>
  <c r="Y78" i="125"/>
  <c r="V78" i="125"/>
  <c r="W78" i="125"/>
  <c r="X78" i="125"/>
  <c r="S78" i="125"/>
  <c r="R78" i="125"/>
  <c r="Q78" i="125"/>
  <c r="P78" i="125"/>
  <c r="O78" i="125"/>
  <c r="N78" i="125"/>
  <c r="M78" i="125"/>
  <c r="L78" i="125"/>
  <c r="K78" i="125"/>
  <c r="AF77" i="125"/>
  <c r="AE77" i="125"/>
  <c r="AD77" i="125"/>
  <c r="AC77" i="125"/>
  <c r="AB77" i="125"/>
  <c r="AA77" i="125"/>
  <c r="Z77" i="125"/>
  <c r="Y77" i="125"/>
  <c r="V77" i="125"/>
  <c r="W77" i="125"/>
  <c r="X77" i="125"/>
  <c r="S77" i="125"/>
  <c r="R77" i="125"/>
  <c r="Q77" i="125"/>
  <c r="P77" i="125"/>
  <c r="O77" i="125"/>
  <c r="N77" i="125"/>
  <c r="M77" i="125"/>
  <c r="L77" i="125"/>
  <c r="K77" i="125"/>
  <c r="B77" i="125"/>
  <c r="AF76" i="125"/>
  <c r="AE76" i="125"/>
  <c r="AD76" i="125"/>
  <c r="AC76" i="125"/>
  <c r="AB76" i="125"/>
  <c r="AA76" i="125"/>
  <c r="Z76" i="125"/>
  <c r="Y76" i="125"/>
  <c r="V76" i="125"/>
  <c r="W76" i="125"/>
  <c r="X76" i="125"/>
  <c r="S76" i="125"/>
  <c r="R76" i="125"/>
  <c r="Q76" i="125"/>
  <c r="P76" i="125"/>
  <c r="O76" i="125"/>
  <c r="N76" i="125"/>
  <c r="M76" i="125"/>
  <c r="L76" i="125"/>
  <c r="K76" i="125"/>
  <c r="G68" i="125"/>
  <c r="C54" i="125"/>
  <c r="C73" i="125"/>
  <c r="C55" i="125"/>
  <c r="C74" i="125"/>
  <c r="D73" i="125"/>
  <c r="H53" i="125"/>
  <c r="E72" i="125"/>
  <c r="F72" i="125"/>
  <c r="H54" i="125"/>
  <c r="E73" i="125"/>
  <c r="F73" i="125"/>
  <c r="B76" i="125"/>
  <c r="AF75" i="125"/>
  <c r="AE75" i="125"/>
  <c r="AD75" i="125"/>
  <c r="AC75" i="125"/>
  <c r="AB75" i="125"/>
  <c r="AA75" i="125"/>
  <c r="Z75" i="125"/>
  <c r="Y75" i="125"/>
  <c r="V75" i="125"/>
  <c r="W75" i="125"/>
  <c r="X75" i="125"/>
  <c r="S75" i="125"/>
  <c r="R75" i="125"/>
  <c r="Q75" i="125"/>
  <c r="P75" i="125"/>
  <c r="O75" i="125"/>
  <c r="N75" i="125"/>
  <c r="M75" i="125"/>
  <c r="L75" i="125"/>
  <c r="K75" i="125"/>
  <c r="B75" i="125"/>
  <c r="AF74" i="125"/>
  <c r="AE74" i="125"/>
  <c r="AD74" i="125"/>
  <c r="AC74" i="125"/>
  <c r="AB74" i="125"/>
  <c r="AA74" i="125"/>
  <c r="Z74" i="125"/>
  <c r="Y74" i="125"/>
  <c r="V74" i="125"/>
  <c r="W74" i="125"/>
  <c r="X74" i="125"/>
  <c r="S74" i="125"/>
  <c r="R74" i="125"/>
  <c r="Q74" i="125"/>
  <c r="P74" i="125"/>
  <c r="O74" i="125"/>
  <c r="N74" i="125"/>
  <c r="M74" i="125"/>
  <c r="L74" i="125"/>
  <c r="K74" i="125"/>
  <c r="H55" i="125"/>
  <c r="E74" i="125"/>
  <c r="B55" i="125"/>
  <c r="B74" i="125"/>
  <c r="AF73" i="125"/>
  <c r="AE73" i="125"/>
  <c r="AD73" i="125"/>
  <c r="AC73" i="125"/>
  <c r="AB73" i="125"/>
  <c r="AA73" i="125"/>
  <c r="Z73" i="125"/>
  <c r="Y73" i="125"/>
  <c r="V73" i="125"/>
  <c r="W73" i="125"/>
  <c r="X73" i="125"/>
  <c r="S73" i="125"/>
  <c r="R73" i="125"/>
  <c r="Q73" i="125"/>
  <c r="P73" i="125"/>
  <c r="O73" i="125"/>
  <c r="N73" i="125"/>
  <c r="M73" i="125"/>
  <c r="L73" i="125"/>
  <c r="K73" i="125"/>
  <c r="B54" i="125"/>
  <c r="B73" i="125"/>
  <c r="AF72" i="125"/>
  <c r="AE72" i="125"/>
  <c r="AD72" i="125"/>
  <c r="AC72" i="125"/>
  <c r="AB72" i="125"/>
  <c r="AA72" i="125"/>
  <c r="Z72" i="125"/>
  <c r="Y72" i="125"/>
  <c r="V72" i="125"/>
  <c r="W72" i="125"/>
  <c r="X72" i="125"/>
  <c r="S72" i="125"/>
  <c r="R72" i="125"/>
  <c r="Q72" i="125"/>
  <c r="P72" i="125"/>
  <c r="O72" i="125"/>
  <c r="N72" i="125"/>
  <c r="M72" i="125"/>
  <c r="L72" i="125"/>
  <c r="K72" i="125"/>
  <c r="C53" i="125"/>
  <c r="C72" i="125"/>
  <c r="D72" i="125"/>
  <c r="B53" i="125"/>
  <c r="B72" i="125"/>
  <c r="AF71" i="125"/>
  <c r="AE71" i="125"/>
  <c r="AD71" i="125"/>
  <c r="AC71" i="125"/>
  <c r="AB71" i="125"/>
  <c r="AA71" i="125"/>
  <c r="Z71" i="125"/>
  <c r="Y71" i="125"/>
  <c r="V71" i="125"/>
  <c r="W71" i="125"/>
  <c r="X71" i="125"/>
  <c r="S71" i="125"/>
  <c r="R71" i="125"/>
  <c r="Q71" i="125"/>
  <c r="P71" i="125"/>
  <c r="O71" i="125"/>
  <c r="N71" i="125"/>
  <c r="M71" i="125"/>
  <c r="L71" i="125"/>
  <c r="K71" i="125"/>
  <c r="AF70" i="125"/>
  <c r="AE70" i="125"/>
  <c r="AD70" i="125"/>
  <c r="AC70" i="125"/>
  <c r="AB70" i="125"/>
  <c r="AA70" i="125"/>
  <c r="Z70" i="125"/>
  <c r="Y70" i="125"/>
  <c r="V70" i="125"/>
  <c r="W70" i="125"/>
  <c r="X70" i="125"/>
  <c r="S70" i="125"/>
  <c r="R70" i="125"/>
  <c r="Q70" i="125"/>
  <c r="P70" i="125"/>
  <c r="O70" i="125"/>
  <c r="N70" i="125"/>
  <c r="M70" i="125"/>
  <c r="L70" i="125"/>
  <c r="K70" i="125"/>
  <c r="G66" i="125"/>
  <c r="AF69" i="125"/>
  <c r="AE69" i="125"/>
  <c r="AD69" i="125"/>
  <c r="AC69" i="125"/>
  <c r="AB69" i="125"/>
  <c r="AA69" i="125"/>
  <c r="Z69" i="125"/>
  <c r="Y69" i="125"/>
  <c r="V69" i="125"/>
  <c r="W69" i="125"/>
  <c r="X69" i="125"/>
  <c r="S69" i="125"/>
  <c r="R69" i="125"/>
  <c r="Q69" i="125"/>
  <c r="P69" i="125"/>
  <c r="O69" i="125"/>
  <c r="N69" i="125"/>
  <c r="M69" i="125"/>
  <c r="L69" i="125"/>
  <c r="K69" i="125"/>
  <c r="AF68" i="125"/>
  <c r="AE68" i="125"/>
  <c r="AD68" i="125"/>
  <c r="AC68" i="125"/>
  <c r="AB68" i="125"/>
  <c r="AA68" i="125"/>
  <c r="Z68" i="125"/>
  <c r="Y68" i="125"/>
  <c r="V68" i="125"/>
  <c r="W68" i="125"/>
  <c r="X68" i="125"/>
  <c r="S68" i="125"/>
  <c r="R68" i="125"/>
  <c r="Q68" i="125"/>
  <c r="P68" i="125"/>
  <c r="O68" i="125"/>
  <c r="N68" i="125"/>
  <c r="M68" i="125"/>
  <c r="L68" i="125"/>
  <c r="K68" i="125"/>
  <c r="AF67" i="125"/>
  <c r="AE67" i="125"/>
  <c r="AD67" i="125"/>
  <c r="AC67" i="125"/>
  <c r="AB67" i="125"/>
  <c r="AA67" i="125"/>
  <c r="Z67" i="125"/>
  <c r="Y67" i="125"/>
  <c r="V67" i="125"/>
  <c r="W67" i="125"/>
  <c r="X67" i="125"/>
  <c r="S67" i="125"/>
  <c r="R67" i="125"/>
  <c r="Q67" i="125"/>
  <c r="P67" i="125"/>
  <c r="O67" i="125"/>
  <c r="N67" i="125"/>
  <c r="M67" i="125"/>
  <c r="L67" i="125"/>
  <c r="K67" i="125"/>
  <c r="G53" i="125"/>
  <c r="C56" i="125"/>
  <c r="B56" i="125"/>
  <c r="C57" i="125"/>
  <c r="B57" i="125"/>
  <c r="C58" i="125"/>
  <c r="B58" i="125"/>
  <c r="C59" i="125"/>
  <c r="B59" i="125"/>
  <c r="C61" i="125"/>
  <c r="B61" i="125"/>
  <c r="E56" i="125"/>
  <c r="G56" i="125"/>
  <c r="E57" i="125"/>
  <c r="G57" i="125"/>
  <c r="E58" i="125"/>
  <c r="G58" i="125"/>
  <c r="E59" i="125"/>
  <c r="G59" i="125"/>
  <c r="E60" i="125"/>
  <c r="G60" i="125"/>
  <c r="E61" i="125"/>
  <c r="G61" i="125"/>
  <c r="F53" i="125"/>
  <c r="B62" i="125"/>
  <c r="B63" i="125"/>
  <c r="B64" i="125"/>
  <c r="F54" i="125"/>
  <c r="F55" i="125"/>
  <c r="H66" i="125"/>
  <c r="H67" i="125"/>
  <c r="G67" i="125"/>
  <c r="B65" i="125"/>
  <c r="B66" i="125"/>
  <c r="F65" i="125"/>
  <c r="F66" i="125"/>
  <c r="F67" i="125"/>
  <c r="B67" i="125"/>
  <c r="AF66" i="125"/>
  <c r="AE66" i="125"/>
  <c r="AD66" i="125"/>
  <c r="AC66" i="125"/>
  <c r="AB66" i="125"/>
  <c r="AA66" i="125"/>
  <c r="Z66" i="125"/>
  <c r="Y66" i="125"/>
  <c r="V66" i="125"/>
  <c r="W66" i="125"/>
  <c r="X66" i="125"/>
  <c r="S66" i="125"/>
  <c r="R66" i="125"/>
  <c r="Q66" i="125"/>
  <c r="P66" i="125"/>
  <c r="O66" i="125"/>
  <c r="N66" i="125"/>
  <c r="M66" i="125"/>
  <c r="L66" i="125"/>
  <c r="K66" i="125"/>
  <c r="C66" i="125"/>
  <c r="AF65" i="125"/>
  <c r="AE65" i="125"/>
  <c r="AD65" i="125"/>
  <c r="AC65" i="125"/>
  <c r="AB65" i="125"/>
  <c r="AA65" i="125"/>
  <c r="Z65" i="125"/>
  <c r="Y65" i="125"/>
  <c r="V65" i="125"/>
  <c r="W65" i="125"/>
  <c r="X65" i="125"/>
  <c r="S65" i="125"/>
  <c r="R65" i="125"/>
  <c r="Q65" i="125"/>
  <c r="P65" i="125"/>
  <c r="O65" i="125"/>
  <c r="N65" i="125"/>
  <c r="M65" i="125"/>
  <c r="L65" i="125"/>
  <c r="K65" i="125"/>
  <c r="H65" i="125"/>
  <c r="G65" i="125"/>
  <c r="C65" i="125"/>
  <c r="AF64" i="125"/>
  <c r="AE64" i="125"/>
  <c r="AD64" i="125"/>
  <c r="AC64" i="125"/>
  <c r="AB64" i="125"/>
  <c r="AA64" i="125"/>
  <c r="Z64" i="125"/>
  <c r="Y64" i="125"/>
  <c r="V64" i="125"/>
  <c r="W64" i="125"/>
  <c r="X64" i="125"/>
  <c r="S64" i="125"/>
  <c r="R64" i="125"/>
  <c r="Q64" i="125"/>
  <c r="P64" i="125"/>
  <c r="O64" i="125"/>
  <c r="N64" i="125"/>
  <c r="M64" i="125"/>
  <c r="L64" i="125"/>
  <c r="K64" i="125"/>
  <c r="G64" i="125"/>
  <c r="E64" i="125"/>
  <c r="C64" i="125"/>
  <c r="AF63" i="125"/>
  <c r="AE63" i="125"/>
  <c r="AD63" i="125"/>
  <c r="AC63" i="125"/>
  <c r="AB63" i="125"/>
  <c r="AA63" i="125"/>
  <c r="Z63" i="125"/>
  <c r="Y63" i="125"/>
  <c r="V63" i="125"/>
  <c r="W63" i="125"/>
  <c r="X63" i="125"/>
  <c r="S63" i="125"/>
  <c r="R63" i="125"/>
  <c r="Q63" i="125"/>
  <c r="P63" i="125"/>
  <c r="O63" i="125"/>
  <c r="N63" i="125"/>
  <c r="M63" i="125"/>
  <c r="L63" i="125"/>
  <c r="K63" i="125"/>
  <c r="D53" i="125"/>
  <c r="E53" i="125"/>
  <c r="D54" i="125"/>
  <c r="E54" i="125"/>
  <c r="D55" i="125"/>
  <c r="E55" i="125"/>
  <c r="D63" i="125"/>
  <c r="C63" i="125"/>
  <c r="AF62" i="125"/>
  <c r="AE62" i="125"/>
  <c r="AD62" i="125"/>
  <c r="AC62" i="125"/>
  <c r="AB62" i="125"/>
  <c r="AA62" i="125"/>
  <c r="Z62" i="125"/>
  <c r="Y62" i="125"/>
  <c r="V62" i="125"/>
  <c r="W62" i="125"/>
  <c r="X62" i="125"/>
  <c r="S62" i="125"/>
  <c r="R62" i="125"/>
  <c r="Q62" i="125"/>
  <c r="P62" i="125"/>
  <c r="O62" i="125"/>
  <c r="N62" i="125"/>
  <c r="M62" i="125"/>
  <c r="L62" i="125"/>
  <c r="K62" i="125"/>
  <c r="AF61" i="125"/>
  <c r="AE61" i="125"/>
  <c r="AD61" i="125"/>
  <c r="AC61" i="125"/>
  <c r="AB61" i="125"/>
  <c r="AA61" i="125"/>
  <c r="Z61" i="125"/>
  <c r="Y61" i="125"/>
  <c r="V61" i="125"/>
  <c r="W61" i="125"/>
  <c r="X61" i="125"/>
  <c r="S61" i="125"/>
  <c r="R61" i="125"/>
  <c r="Q61" i="125"/>
  <c r="P61" i="125"/>
  <c r="O61" i="125"/>
  <c r="N61" i="125"/>
  <c r="M61" i="125"/>
  <c r="L61" i="125"/>
  <c r="K61" i="125"/>
  <c r="H61" i="125"/>
  <c r="AF60" i="125"/>
  <c r="AE60" i="125"/>
  <c r="AD60" i="125"/>
  <c r="AC60" i="125"/>
  <c r="AB60" i="125"/>
  <c r="AA60" i="125"/>
  <c r="Z60" i="125"/>
  <c r="Y60" i="125"/>
  <c r="V60" i="125"/>
  <c r="W60" i="125"/>
  <c r="X60" i="125"/>
  <c r="S60" i="125"/>
  <c r="R60" i="125"/>
  <c r="Q60" i="125"/>
  <c r="P60" i="125"/>
  <c r="O60" i="125"/>
  <c r="N60" i="125"/>
  <c r="M60" i="125"/>
  <c r="L60" i="125"/>
  <c r="K60" i="125"/>
  <c r="H60" i="125"/>
  <c r="AF59" i="125"/>
  <c r="AE59" i="125"/>
  <c r="AD59" i="125"/>
  <c r="AC59" i="125"/>
  <c r="AB59" i="125"/>
  <c r="AA59" i="125"/>
  <c r="Z59" i="125"/>
  <c r="Y59" i="125"/>
  <c r="V59" i="125"/>
  <c r="W59" i="125"/>
  <c r="X59" i="125"/>
  <c r="S59" i="125"/>
  <c r="R59" i="125"/>
  <c r="Q59" i="125"/>
  <c r="P59" i="125"/>
  <c r="O59" i="125"/>
  <c r="N59" i="125"/>
  <c r="M59" i="125"/>
  <c r="L59" i="125"/>
  <c r="K59" i="125"/>
  <c r="H59" i="125"/>
  <c r="AF58" i="125"/>
  <c r="AE58" i="125"/>
  <c r="AD58" i="125"/>
  <c r="AC58" i="125"/>
  <c r="AB58" i="125"/>
  <c r="AA58" i="125"/>
  <c r="Z58" i="125"/>
  <c r="Y58" i="125"/>
  <c r="V58" i="125"/>
  <c r="W58" i="125"/>
  <c r="X58" i="125"/>
  <c r="S58" i="125"/>
  <c r="R58" i="125"/>
  <c r="Q58" i="125"/>
  <c r="P58" i="125"/>
  <c r="O58" i="125"/>
  <c r="N58" i="125"/>
  <c r="M58" i="125"/>
  <c r="L58" i="125"/>
  <c r="K58" i="125"/>
  <c r="H58" i="125"/>
  <c r="AF57" i="125"/>
  <c r="AE57" i="125"/>
  <c r="AD57" i="125"/>
  <c r="AC57" i="125"/>
  <c r="AB57" i="125"/>
  <c r="AA57" i="125"/>
  <c r="Z57" i="125"/>
  <c r="Y57" i="125"/>
  <c r="V57" i="125"/>
  <c r="W57" i="125"/>
  <c r="X57" i="125"/>
  <c r="S57" i="125"/>
  <c r="R57" i="125"/>
  <c r="Q57" i="125"/>
  <c r="P57" i="125"/>
  <c r="O57" i="125"/>
  <c r="N57" i="125"/>
  <c r="M57" i="125"/>
  <c r="L57" i="125"/>
  <c r="K57" i="125"/>
  <c r="H57" i="125"/>
  <c r="AF56" i="125"/>
  <c r="AE56" i="125"/>
  <c r="AD56" i="125"/>
  <c r="AC56" i="125"/>
  <c r="AB56" i="125"/>
  <c r="AA56" i="125"/>
  <c r="Z56" i="125"/>
  <c r="Y56" i="125"/>
  <c r="V56" i="125"/>
  <c r="W56" i="125"/>
  <c r="X56" i="125"/>
  <c r="S56" i="125"/>
  <c r="R56" i="125"/>
  <c r="Q56" i="125"/>
  <c r="P56" i="125"/>
  <c r="O56" i="125"/>
  <c r="N56" i="125"/>
  <c r="M56" i="125"/>
  <c r="L56" i="125"/>
  <c r="K56" i="125"/>
  <c r="H56" i="125"/>
  <c r="AF55" i="125"/>
  <c r="AE55" i="125"/>
  <c r="AD55" i="125"/>
  <c r="AC55" i="125"/>
  <c r="AB55" i="125"/>
  <c r="AA55" i="125"/>
  <c r="Z55" i="125"/>
  <c r="Y55" i="125"/>
  <c r="V55" i="125"/>
  <c r="W55" i="125"/>
  <c r="X55" i="125"/>
  <c r="S55" i="125"/>
  <c r="R55" i="125"/>
  <c r="Q55" i="125"/>
  <c r="P55" i="125"/>
  <c r="O55" i="125"/>
  <c r="N55" i="125"/>
  <c r="M55" i="125"/>
  <c r="L55" i="125"/>
  <c r="K55" i="125"/>
  <c r="AF54" i="125"/>
  <c r="AE54" i="125"/>
  <c r="AD54" i="125"/>
  <c r="AC54" i="125"/>
  <c r="AB54" i="125"/>
  <c r="AA54" i="125"/>
  <c r="Z54" i="125"/>
  <c r="Y54" i="125"/>
  <c r="V54" i="125"/>
  <c r="W54" i="125"/>
  <c r="X54" i="125"/>
  <c r="S54" i="125"/>
  <c r="R54" i="125"/>
  <c r="Q54" i="125"/>
  <c r="P54" i="125"/>
  <c r="O54" i="125"/>
  <c r="N54" i="125"/>
  <c r="M54" i="125"/>
  <c r="L54" i="125"/>
  <c r="K54" i="125"/>
  <c r="AF53" i="125"/>
  <c r="AE53" i="125"/>
  <c r="AD53" i="125"/>
  <c r="AC53" i="125"/>
  <c r="AB53" i="125"/>
  <c r="AA53" i="125"/>
  <c r="Z53" i="125"/>
  <c r="Y53" i="125"/>
  <c r="V53" i="125"/>
  <c r="W53" i="125"/>
  <c r="X53" i="125"/>
  <c r="S53" i="125"/>
  <c r="R53" i="125"/>
  <c r="Q53" i="125"/>
  <c r="P53" i="125"/>
  <c r="O53" i="125"/>
  <c r="N53" i="125"/>
  <c r="M53" i="125"/>
  <c r="L53" i="125"/>
  <c r="K53" i="125"/>
  <c r="Y52" i="125"/>
  <c r="Z52" i="125"/>
  <c r="AA52" i="125"/>
  <c r="AB52" i="125"/>
  <c r="AC52" i="125"/>
  <c r="AD52" i="125"/>
  <c r="AE52" i="125"/>
  <c r="AF52" i="125"/>
  <c r="V52" i="125"/>
  <c r="W52" i="125"/>
  <c r="X52" i="125"/>
  <c r="AG52" i="125"/>
  <c r="S52" i="125"/>
  <c r="R52" i="125"/>
  <c r="Q52" i="125"/>
  <c r="P52" i="125"/>
  <c r="O52" i="125"/>
  <c r="N52" i="125"/>
  <c r="M52" i="125"/>
  <c r="L52" i="125"/>
  <c r="K52" i="125"/>
  <c r="B51" i="125"/>
  <c r="A51" i="124"/>
  <c r="B101" i="124"/>
  <c r="B96" i="124"/>
  <c r="B97" i="124"/>
  <c r="B98" i="124"/>
  <c r="B99" i="124"/>
  <c r="B100" i="124"/>
  <c r="D101" i="124"/>
  <c r="E101" i="124"/>
  <c r="B94" i="124"/>
  <c r="C101" i="124"/>
  <c r="F101" i="124"/>
  <c r="D100" i="124"/>
  <c r="E100" i="124"/>
  <c r="C58" i="124"/>
  <c r="B58" i="124"/>
  <c r="C100" i="124"/>
  <c r="F100" i="124"/>
  <c r="D99" i="124"/>
  <c r="E99" i="124"/>
  <c r="C99" i="124"/>
  <c r="F99" i="124"/>
  <c r="D98" i="124"/>
  <c r="E98" i="124"/>
  <c r="C98" i="124"/>
  <c r="F98" i="124"/>
  <c r="D97" i="124"/>
  <c r="E97" i="124"/>
  <c r="C97" i="124"/>
  <c r="F97" i="124"/>
  <c r="D96" i="124"/>
  <c r="E96" i="124"/>
  <c r="G96" i="124"/>
  <c r="C96" i="124"/>
  <c r="F96" i="124"/>
  <c r="B95" i="124"/>
  <c r="C77" i="124"/>
  <c r="E77" i="124"/>
  <c r="F77" i="124"/>
  <c r="G77" i="124"/>
  <c r="D77" i="124"/>
  <c r="B79" i="124"/>
  <c r="H77" i="124"/>
  <c r="B78" i="124"/>
  <c r="C78" i="124"/>
  <c r="C79" i="124"/>
  <c r="D79" i="124"/>
  <c r="D80" i="124"/>
  <c r="B81" i="124"/>
  <c r="B80" i="124"/>
  <c r="C80" i="124"/>
  <c r="C81" i="124"/>
  <c r="D81" i="124"/>
  <c r="B83" i="124"/>
  <c r="B82" i="124"/>
  <c r="C82" i="124"/>
  <c r="C83" i="124"/>
  <c r="D83" i="124"/>
  <c r="B85" i="124"/>
  <c r="B84" i="124"/>
  <c r="C84" i="124"/>
  <c r="C85" i="124"/>
  <c r="D85" i="124"/>
  <c r="B87" i="124"/>
  <c r="B86" i="124"/>
  <c r="C86" i="124"/>
  <c r="C87" i="124"/>
  <c r="D87" i="124"/>
  <c r="D92" i="124"/>
  <c r="B89" i="124"/>
  <c r="B88" i="124"/>
  <c r="C88" i="124"/>
  <c r="C89" i="124"/>
  <c r="D89" i="124"/>
  <c r="B91" i="124"/>
  <c r="B90" i="124"/>
  <c r="C90" i="124"/>
  <c r="C91" i="124"/>
  <c r="D91" i="124"/>
  <c r="E92" i="124"/>
  <c r="C92" i="124"/>
  <c r="F92" i="124"/>
  <c r="S91" i="124"/>
  <c r="R91" i="124"/>
  <c r="Q91" i="124"/>
  <c r="P91" i="124"/>
  <c r="O91" i="124"/>
  <c r="N91" i="124"/>
  <c r="M91" i="124"/>
  <c r="L91" i="124"/>
  <c r="K91" i="124"/>
  <c r="H91" i="124"/>
  <c r="G91" i="124"/>
  <c r="S90" i="124"/>
  <c r="R90" i="124"/>
  <c r="Q90" i="124"/>
  <c r="P90" i="124"/>
  <c r="O90" i="124"/>
  <c r="N90" i="124"/>
  <c r="M90" i="124"/>
  <c r="L90" i="124"/>
  <c r="K90" i="124"/>
  <c r="S89" i="124"/>
  <c r="R89" i="124"/>
  <c r="Q89" i="124"/>
  <c r="P89" i="124"/>
  <c r="O89" i="124"/>
  <c r="N89" i="124"/>
  <c r="M89" i="124"/>
  <c r="L89" i="124"/>
  <c r="K89" i="124"/>
  <c r="H89" i="124"/>
  <c r="H88" i="124"/>
  <c r="G89" i="124"/>
  <c r="S88" i="124"/>
  <c r="R88" i="124"/>
  <c r="Q88" i="124"/>
  <c r="P88" i="124"/>
  <c r="O88" i="124"/>
  <c r="N88" i="124"/>
  <c r="M88" i="124"/>
  <c r="L88" i="124"/>
  <c r="K88" i="124"/>
  <c r="S87" i="124"/>
  <c r="R87" i="124"/>
  <c r="Q87" i="124"/>
  <c r="P87" i="124"/>
  <c r="O87" i="124"/>
  <c r="N87" i="124"/>
  <c r="M87" i="124"/>
  <c r="L87" i="124"/>
  <c r="K87" i="124"/>
  <c r="H87" i="124"/>
  <c r="G87" i="124"/>
  <c r="S86" i="124"/>
  <c r="R86" i="124"/>
  <c r="Q86" i="124"/>
  <c r="P86" i="124"/>
  <c r="O86" i="124"/>
  <c r="N86" i="124"/>
  <c r="M86" i="124"/>
  <c r="L86" i="124"/>
  <c r="K86" i="124"/>
  <c r="S85" i="124"/>
  <c r="R85" i="124"/>
  <c r="Q85" i="124"/>
  <c r="P85" i="124"/>
  <c r="O85" i="124"/>
  <c r="N85" i="124"/>
  <c r="M85" i="124"/>
  <c r="L85" i="124"/>
  <c r="K85" i="124"/>
  <c r="H85" i="124"/>
  <c r="E85" i="124"/>
  <c r="G85" i="124"/>
  <c r="S84" i="124"/>
  <c r="R84" i="124"/>
  <c r="Q84" i="124"/>
  <c r="P84" i="124"/>
  <c r="O84" i="124"/>
  <c r="N84" i="124"/>
  <c r="M84" i="124"/>
  <c r="L84" i="124"/>
  <c r="K84" i="124"/>
  <c r="S83" i="124"/>
  <c r="R83" i="124"/>
  <c r="Q83" i="124"/>
  <c r="P83" i="124"/>
  <c r="O83" i="124"/>
  <c r="N83" i="124"/>
  <c r="M83" i="124"/>
  <c r="L83" i="124"/>
  <c r="K83" i="124"/>
  <c r="H83" i="124"/>
  <c r="G83" i="124"/>
  <c r="S82" i="124"/>
  <c r="R82" i="124"/>
  <c r="Q82" i="124"/>
  <c r="P82" i="124"/>
  <c r="O82" i="124"/>
  <c r="N82" i="124"/>
  <c r="M82" i="124"/>
  <c r="L82" i="124"/>
  <c r="K82" i="124"/>
  <c r="S81" i="124"/>
  <c r="R81" i="124"/>
  <c r="Q81" i="124"/>
  <c r="P81" i="124"/>
  <c r="O81" i="124"/>
  <c r="N81" i="124"/>
  <c r="M81" i="124"/>
  <c r="L81" i="124"/>
  <c r="K81" i="124"/>
  <c r="H81" i="124"/>
  <c r="G81" i="124"/>
  <c r="H63" i="124"/>
  <c r="AF80" i="124"/>
  <c r="AE80" i="124"/>
  <c r="AD80" i="124"/>
  <c r="AC80" i="124"/>
  <c r="AB80" i="124"/>
  <c r="AA80" i="124"/>
  <c r="Z80" i="124"/>
  <c r="Y80" i="124"/>
  <c r="V80" i="124"/>
  <c r="W80" i="124"/>
  <c r="X80" i="124"/>
  <c r="S80" i="124"/>
  <c r="R80" i="124"/>
  <c r="Q80" i="124"/>
  <c r="P80" i="124"/>
  <c r="O80" i="124"/>
  <c r="N80" i="124"/>
  <c r="M80" i="124"/>
  <c r="L80" i="124"/>
  <c r="K80" i="124"/>
  <c r="AF79" i="124"/>
  <c r="AE79" i="124"/>
  <c r="AD79" i="124"/>
  <c r="AC79" i="124"/>
  <c r="AB79" i="124"/>
  <c r="AA79" i="124"/>
  <c r="Z79" i="124"/>
  <c r="Y79" i="124"/>
  <c r="V79" i="124"/>
  <c r="W79" i="124"/>
  <c r="X79" i="124"/>
  <c r="S79" i="124"/>
  <c r="R79" i="124"/>
  <c r="Q79" i="124"/>
  <c r="P79" i="124"/>
  <c r="O79" i="124"/>
  <c r="N79" i="124"/>
  <c r="M79" i="124"/>
  <c r="L79" i="124"/>
  <c r="K79" i="124"/>
  <c r="H79" i="124"/>
  <c r="G79" i="124"/>
  <c r="AF78" i="124"/>
  <c r="AE78" i="124"/>
  <c r="AD78" i="124"/>
  <c r="AC78" i="124"/>
  <c r="AB78" i="124"/>
  <c r="AA78" i="124"/>
  <c r="Z78" i="124"/>
  <c r="Y78" i="124"/>
  <c r="V78" i="124"/>
  <c r="W78" i="124"/>
  <c r="X78" i="124"/>
  <c r="S78" i="124"/>
  <c r="R78" i="124"/>
  <c r="Q78" i="124"/>
  <c r="P78" i="124"/>
  <c r="O78" i="124"/>
  <c r="N78" i="124"/>
  <c r="M78" i="124"/>
  <c r="L78" i="124"/>
  <c r="K78" i="124"/>
  <c r="AF77" i="124"/>
  <c r="AE77" i="124"/>
  <c r="AD77" i="124"/>
  <c r="AC77" i="124"/>
  <c r="AB77" i="124"/>
  <c r="AA77" i="124"/>
  <c r="Z77" i="124"/>
  <c r="Y77" i="124"/>
  <c r="V77" i="124"/>
  <c r="W77" i="124"/>
  <c r="X77" i="124"/>
  <c r="S77" i="124"/>
  <c r="R77" i="124"/>
  <c r="Q77" i="124"/>
  <c r="P77" i="124"/>
  <c r="O77" i="124"/>
  <c r="N77" i="124"/>
  <c r="M77" i="124"/>
  <c r="L77" i="124"/>
  <c r="K77" i="124"/>
  <c r="B77" i="124"/>
  <c r="AF76" i="124"/>
  <c r="AE76" i="124"/>
  <c r="AD76" i="124"/>
  <c r="AC76" i="124"/>
  <c r="AB76" i="124"/>
  <c r="AA76" i="124"/>
  <c r="Z76" i="124"/>
  <c r="Y76" i="124"/>
  <c r="V76" i="124"/>
  <c r="W76" i="124"/>
  <c r="X76" i="124"/>
  <c r="S76" i="124"/>
  <c r="R76" i="124"/>
  <c r="Q76" i="124"/>
  <c r="P76" i="124"/>
  <c r="O76" i="124"/>
  <c r="N76" i="124"/>
  <c r="M76" i="124"/>
  <c r="L76" i="124"/>
  <c r="K76" i="124"/>
  <c r="G68" i="124"/>
  <c r="C54" i="124"/>
  <c r="C73" i="124"/>
  <c r="C55" i="124"/>
  <c r="C74" i="124"/>
  <c r="D73" i="124"/>
  <c r="H53" i="124"/>
  <c r="E72" i="124"/>
  <c r="F72" i="124"/>
  <c r="H54" i="124"/>
  <c r="E73" i="124"/>
  <c r="F73" i="124"/>
  <c r="B76" i="124"/>
  <c r="AF75" i="124"/>
  <c r="AE75" i="124"/>
  <c r="AD75" i="124"/>
  <c r="AC75" i="124"/>
  <c r="AB75" i="124"/>
  <c r="AA75" i="124"/>
  <c r="Z75" i="124"/>
  <c r="Y75" i="124"/>
  <c r="V75" i="124"/>
  <c r="W75" i="124"/>
  <c r="X75" i="124"/>
  <c r="S75" i="124"/>
  <c r="R75" i="124"/>
  <c r="Q75" i="124"/>
  <c r="P75" i="124"/>
  <c r="O75" i="124"/>
  <c r="N75" i="124"/>
  <c r="M75" i="124"/>
  <c r="L75" i="124"/>
  <c r="K75" i="124"/>
  <c r="B75" i="124"/>
  <c r="AF74" i="124"/>
  <c r="AE74" i="124"/>
  <c r="AD74" i="124"/>
  <c r="AC74" i="124"/>
  <c r="AB74" i="124"/>
  <c r="AA74" i="124"/>
  <c r="Z74" i="124"/>
  <c r="Y74" i="124"/>
  <c r="V74" i="124"/>
  <c r="W74" i="124"/>
  <c r="X74" i="124"/>
  <c r="S74" i="124"/>
  <c r="R74" i="124"/>
  <c r="Q74" i="124"/>
  <c r="P74" i="124"/>
  <c r="O74" i="124"/>
  <c r="N74" i="124"/>
  <c r="M74" i="124"/>
  <c r="L74" i="124"/>
  <c r="K74" i="124"/>
  <c r="H55" i="124"/>
  <c r="E74" i="124"/>
  <c r="B55" i="124"/>
  <c r="B74" i="124"/>
  <c r="AF73" i="124"/>
  <c r="AE73" i="124"/>
  <c r="AD73" i="124"/>
  <c r="AC73" i="124"/>
  <c r="AB73" i="124"/>
  <c r="AA73" i="124"/>
  <c r="Z73" i="124"/>
  <c r="Y73" i="124"/>
  <c r="V73" i="124"/>
  <c r="W73" i="124"/>
  <c r="X73" i="124"/>
  <c r="S73" i="124"/>
  <c r="R73" i="124"/>
  <c r="Q73" i="124"/>
  <c r="P73" i="124"/>
  <c r="O73" i="124"/>
  <c r="N73" i="124"/>
  <c r="M73" i="124"/>
  <c r="L73" i="124"/>
  <c r="K73" i="124"/>
  <c r="B54" i="124"/>
  <c r="B73" i="124"/>
  <c r="AF72" i="124"/>
  <c r="AE72" i="124"/>
  <c r="AD72" i="124"/>
  <c r="AC72" i="124"/>
  <c r="AB72" i="124"/>
  <c r="AA72" i="124"/>
  <c r="Z72" i="124"/>
  <c r="Y72" i="124"/>
  <c r="V72" i="124"/>
  <c r="W72" i="124"/>
  <c r="X72" i="124"/>
  <c r="S72" i="124"/>
  <c r="R72" i="124"/>
  <c r="Q72" i="124"/>
  <c r="P72" i="124"/>
  <c r="O72" i="124"/>
  <c r="N72" i="124"/>
  <c r="M72" i="124"/>
  <c r="L72" i="124"/>
  <c r="K72" i="124"/>
  <c r="C53" i="124"/>
  <c r="C72" i="124"/>
  <c r="D72" i="124"/>
  <c r="B53" i="124"/>
  <c r="B72" i="124"/>
  <c r="AF71" i="124"/>
  <c r="AE71" i="124"/>
  <c r="AD71" i="124"/>
  <c r="AC71" i="124"/>
  <c r="AB71" i="124"/>
  <c r="AA71" i="124"/>
  <c r="Z71" i="124"/>
  <c r="Y71" i="124"/>
  <c r="V71" i="124"/>
  <c r="W71" i="124"/>
  <c r="X71" i="124"/>
  <c r="S71" i="124"/>
  <c r="R71" i="124"/>
  <c r="Q71" i="124"/>
  <c r="P71" i="124"/>
  <c r="O71" i="124"/>
  <c r="N71" i="124"/>
  <c r="M71" i="124"/>
  <c r="L71" i="124"/>
  <c r="K71" i="124"/>
  <c r="AF70" i="124"/>
  <c r="AE70" i="124"/>
  <c r="AD70" i="124"/>
  <c r="AC70" i="124"/>
  <c r="AB70" i="124"/>
  <c r="AA70" i="124"/>
  <c r="Z70" i="124"/>
  <c r="Y70" i="124"/>
  <c r="V70" i="124"/>
  <c r="W70" i="124"/>
  <c r="X70" i="124"/>
  <c r="S70" i="124"/>
  <c r="R70" i="124"/>
  <c r="Q70" i="124"/>
  <c r="P70" i="124"/>
  <c r="O70" i="124"/>
  <c r="N70" i="124"/>
  <c r="M70" i="124"/>
  <c r="L70" i="124"/>
  <c r="K70" i="124"/>
  <c r="G66" i="124"/>
  <c r="AF69" i="124"/>
  <c r="AE69" i="124"/>
  <c r="AD69" i="124"/>
  <c r="AC69" i="124"/>
  <c r="AB69" i="124"/>
  <c r="AA69" i="124"/>
  <c r="Z69" i="124"/>
  <c r="Y69" i="124"/>
  <c r="V69" i="124"/>
  <c r="W69" i="124"/>
  <c r="X69" i="124"/>
  <c r="S69" i="124"/>
  <c r="R69" i="124"/>
  <c r="Q69" i="124"/>
  <c r="P69" i="124"/>
  <c r="O69" i="124"/>
  <c r="N69" i="124"/>
  <c r="M69" i="124"/>
  <c r="L69" i="124"/>
  <c r="K69" i="124"/>
  <c r="AF68" i="124"/>
  <c r="AE68" i="124"/>
  <c r="AD68" i="124"/>
  <c r="AC68" i="124"/>
  <c r="AB68" i="124"/>
  <c r="AA68" i="124"/>
  <c r="Z68" i="124"/>
  <c r="Y68" i="124"/>
  <c r="V68" i="124"/>
  <c r="W68" i="124"/>
  <c r="X68" i="124"/>
  <c r="S68" i="124"/>
  <c r="R68" i="124"/>
  <c r="Q68" i="124"/>
  <c r="P68" i="124"/>
  <c r="O68" i="124"/>
  <c r="N68" i="124"/>
  <c r="M68" i="124"/>
  <c r="L68" i="124"/>
  <c r="K68" i="124"/>
  <c r="AF67" i="124"/>
  <c r="AE67" i="124"/>
  <c r="AD67" i="124"/>
  <c r="AC67" i="124"/>
  <c r="AB67" i="124"/>
  <c r="AA67" i="124"/>
  <c r="Z67" i="124"/>
  <c r="Y67" i="124"/>
  <c r="V67" i="124"/>
  <c r="W67" i="124"/>
  <c r="X67" i="124"/>
  <c r="S67" i="124"/>
  <c r="R67" i="124"/>
  <c r="Q67" i="124"/>
  <c r="P67" i="124"/>
  <c r="O67" i="124"/>
  <c r="N67" i="124"/>
  <c r="M67" i="124"/>
  <c r="L67" i="124"/>
  <c r="K67" i="124"/>
  <c r="G53" i="124"/>
  <c r="C56" i="124"/>
  <c r="B56" i="124"/>
  <c r="E56" i="124"/>
  <c r="G56" i="124"/>
  <c r="C57" i="124"/>
  <c r="B57" i="124"/>
  <c r="C59" i="124"/>
  <c r="B59" i="124"/>
  <c r="C60" i="124"/>
  <c r="B60" i="124"/>
  <c r="C61" i="124"/>
  <c r="B61" i="124"/>
  <c r="E57" i="124"/>
  <c r="G57" i="124"/>
  <c r="E58" i="124"/>
  <c r="G58" i="124"/>
  <c r="E59" i="124"/>
  <c r="G59" i="124"/>
  <c r="E60" i="124"/>
  <c r="G60" i="124"/>
  <c r="E61" i="124"/>
  <c r="G61" i="124"/>
  <c r="F53" i="124"/>
  <c r="B62" i="124"/>
  <c r="B63" i="124"/>
  <c r="B64" i="124"/>
  <c r="F54" i="124"/>
  <c r="F55" i="124"/>
  <c r="H66" i="124"/>
  <c r="H67" i="124"/>
  <c r="G67" i="124"/>
  <c r="B65" i="124"/>
  <c r="B66" i="124"/>
  <c r="F65" i="124"/>
  <c r="F66" i="124"/>
  <c r="F67" i="124"/>
  <c r="B67" i="124"/>
  <c r="AF66" i="124"/>
  <c r="AE66" i="124"/>
  <c r="AD66" i="124"/>
  <c r="AC66" i="124"/>
  <c r="AB66" i="124"/>
  <c r="AA66" i="124"/>
  <c r="Z66" i="124"/>
  <c r="Y66" i="124"/>
  <c r="V66" i="124"/>
  <c r="W66" i="124"/>
  <c r="X66" i="124"/>
  <c r="S66" i="124"/>
  <c r="R66" i="124"/>
  <c r="Q66" i="124"/>
  <c r="P66" i="124"/>
  <c r="O66" i="124"/>
  <c r="N66" i="124"/>
  <c r="M66" i="124"/>
  <c r="L66" i="124"/>
  <c r="K66" i="124"/>
  <c r="C66" i="124"/>
  <c r="AF65" i="124"/>
  <c r="AE65" i="124"/>
  <c r="AD65" i="124"/>
  <c r="AC65" i="124"/>
  <c r="AB65" i="124"/>
  <c r="AA65" i="124"/>
  <c r="Z65" i="124"/>
  <c r="Y65" i="124"/>
  <c r="V65" i="124"/>
  <c r="W65" i="124"/>
  <c r="X65" i="124"/>
  <c r="S65" i="124"/>
  <c r="R65" i="124"/>
  <c r="Q65" i="124"/>
  <c r="P65" i="124"/>
  <c r="O65" i="124"/>
  <c r="N65" i="124"/>
  <c r="M65" i="124"/>
  <c r="L65" i="124"/>
  <c r="K65" i="124"/>
  <c r="H65" i="124"/>
  <c r="G65" i="124"/>
  <c r="C65" i="124"/>
  <c r="AF64" i="124"/>
  <c r="AE64" i="124"/>
  <c r="AD64" i="124"/>
  <c r="AC64" i="124"/>
  <c r="AB64" i="124"/>
  <c r="AA64" i="124"/>
  <c r="Z64" i="124"/>
  <c r="Y64" i="124"/>
  <c r="V64" i="124"/>
  <c r="W64" i="124"/>
  <c r="X64" i="124"/>
  <c r="S64" i="124"/>
  <c r="R64" i="124"/>
  <c r="Q64" i="124"/>
  <c r="P64" i="124"/>
  <c r="O64" i="124"/>
  <c r="N64" i="124"/>
  <c r="M64" i="124"/>
  <c r="L64" i="124"/>
  <c r="K64" i="124"/>
  <c r="G64" i="124"/>
  <c r="E64" i="124"/>
  <c r="C64" i="124"/>
  <c r="AF63" i="124"/>
  <c r="AE63" i="124"/>
  <c r="AD63" i="124"/>
  <c r="AC63" i="124"/>
  <c r="AB63" i="124"/>
  <c r="AA63" i="124"/>
  <c r="Z63" i="124"/>
  <c r="Y63" i="124"/>
  <c r="V63" i="124"/>
  <c r="W63" i="124"/>
  <c r="X63" i="124"/>
  <c r="S63" i="124"/>
  <c r="R63" i="124"/>
  <c r="Q63" i="124"/>
  <c r="P63" i="124"/>
  <c r="O63" i="124"/>
  <c r="N63" i="124"/>
  <c r="M63" i="124"/>
  <c r="L63" i="124"/>
  <c r="K63" i="124"/>
  <c r="D53" i="124"/>
  <c r="E53" i="124"/>
  <c r="D54" i="124"/>
  <c r="E54" i="124"/>
  <c r="D55" i="124"/>
  <c r="E55" i="124"/>
  <c r="D63" i="124"/>
  <c r="C63" i="124"/>
  <c r="AF62" i="124"/>
  <c r="AE62" i="124"/>
  <c r="AD62" i="124"/>
  <c r="AC62" i="124"/>
  <c r="AB62" i="124"/>
  <c r="AA62" i="124"/>
  <c r="Z62" i="124"/>
  <c r="Y62" i="124"/>
  <c r="V62" i="124"/>
  <c r="W62" i="124"/>
  <c r="X62" i="124"/>
  <c r="S62" i="124"/>
  <c r="R62" i="124"/>
  <c r="Q62" i="124"/>
  <c r="P62" i="124"/>
  <c r="O62" i="124"/>
  <c r="N62" i="124"/>
  <c r="M62" i="124"/>
  <c r="L62" i="124"/>
  <c r="K62" i="124"/>
  <c r="AF61" i="124"/>
  <c r="AE61" i="124"/>
  <c r="AD61" i="124"/>
  <c r="AC61" i="124"/>
  <c r="AB61" i="124"/>
  <c r="AA61" i="124"/>
  <c r="Z61" i="124"/>
  <c r="Y61" i="124"/>
  <c r="V61" i="124"/>
  <c r="W61" i="124"/>
  <c r="X61" i="124"/>
  <c r="S61" i="124"/>
  <c r="R61" i="124"/>
  <c r="Q61" i="124"/>
  <c r="P61" i="124"/>
  <c r="O61" i="124"/>
  <c r="N61" i="124"/>
  <c r="M61" i="124"/>
  <c r="L61" i="124"/>
  <c r="K61" i="124"/>
  <c r="H61" i="124"/>
  <c r="AF60" i="124"/>
  <c r="AE60" i="124"/>
  <c r="AD60" i="124"/>
  <c r="AC60" i="124"/>
  <c r="AB60" i="124"/>
  <c r="AA60" i="124"/>
  <c r="Z60" i="124"/>
  <c r="Y60" i="124"/>
  <c r="V60" i="124"/>
  <c r="W60" i="124"/>
  <c r="X60" i="124"/>
  <c r="S60" i="124"/>
  <c r="R60" i="124"/>
  <c r="Q60" i="124"/>
  <c r="P60" i="124"/>
  <c r="O60" i="124"/>
  <c r="N60" i="124"/>
  <c r="M60" i="124"/>
  <c r="L60" i="124"/>
  <c r="K60" i="124"/>
  <c r="H60" i="124"/>
  <c r="AF59" i="124"/>
  <c r="AE59" i="124"/>
  <c r="AD59" i="124"/>
  <c r="AC59" i="124"/>
  <c r="AB59" i="124"/>
  <c r="AA59" i="124"/>
  <c r="Z59" i="124"/>
  <c r="Y59" i="124"/>
  <c r="V59" i="124"/>
  <c r="W59" i="124"/>
  <c r="X59" i="124"/>
  <c r="S59" i="124"/>
  <c r="R59" i="124"/>
  <c r="Q59" i="124"/>
  <c r="P59" i="124"/>
  <c r="O59" i="124"/>
  <c r="N59" i="124"/>
  <c r="M59" i="124"/>
  <c r="L59" i="124"/>
  <c r="K59" i="124"/>
  <c r="H59" i="124"/>
  <c r="AF58" i="124"/>
  <c r="AE58" i="124"/>
  <c r="AD58" i="124"/>
  <c r="AC58" i="124"/>
  <c r="AB58" i="124"/>
  <c r="AA58" i="124"/>
  <c r="Z58" i="124"/>
  <c r="Y58" i="124"/>
  <c r="V58" i="124"/>
  <c r="W58" i="124"/>
  <c r="X58" i="124"/>
  <c r="S58" i="124"/>
  <c r="R58" i="124"/>
  <c r="Q58" i="124"/>
  <c r="P58" i="124"/>
  <c r="O58" i="124"/>
  <c r="N58" i="124"/>
  <c r="M58" i="124"/>
  <c r="L58" i="124"/>
  <c r="K58" i="124"/>
  <c r="H58" i="124"/>
  <c r="AF57" i="124"/>
  <c r="AE57" i="124"/>
  <c r="AD57" i="124"/>
  <c r="AC57" i="124"/>
  <c r="AB57" i="124"/>
  <c r="AA57" i="124"/>
  <c r="Z57" i="124"/>
  <c r="Y57" i="124"/>
  <c r="V57" i="124"/>
  <c r="W57" i="124"/>
  <c r="X57" i="124"/>
  <c r="S57" i="124"/>
  <c r="R57" i="124"/>
  <c r="Q57" i="124"/>
  <c r="P57" i="124"/>
  <c r="O57" i="124"/>
  <c r="N57" i="124"/>
  <c r="M57" i="124"/>
  <c r="L57" i="124"/>
  <c r="K57" i="124"/>
  <c r="H57" i="124"/>
  <c r="AF56" i="124"/>
  <c r="AE56" i="124"/>
  <c r="AD56" i="124"/>
  <c r="AC56" i="124"/>
  <c r="AB56" i="124"/>
  <c r="AA56" i="124"/>
  <c r="Z56" i="124"/>
  <c r="Y56" i="124"/>
  <c r="V56" i="124"/>
  <c r="W56" i="124"/>
  <c r="X56" i="124"/>
  <c r="S56" i="124"/>
  <c r="R56" i="124"/>
  <c r="Q56" i="124"/>
  <c r="P56" i="124"/>
  <c r="O56" i="124"/>
  <c r="N56" i="124"/>
  <c r="M56" i="124"/>
  <c r="L56" i="124"/>
  <c r="K56" i="124"/>
  <c r="H56" i="124"/>
  <c r="AF55" i="124"/>
  <c r="AE55" i="124"/>
  <c r="AD55" i="124"/>
  <c r="AC55" i="124"/>
  <c r="AB55" i="124"/>
  <c r="AA55" i="124"/>
  <c r="Z55" i="124"/>
  <c r="Y55" i="124"/>
  <c r="V55" i="124"/>
  <c r="W55" i="124"/>
  <c r="X55" i="124"/>
  <c r="S55" i="124"/>
  <c r="R55" i="124"/>
  <c r="Q55" i="124"/>
  <c r="P55" i="124"/>
  <c r="O55" i="124"/>
  <c r="N55" i="124"/>
  <c r="M55" i="124"/>
  <c r="L55" i="124"/>
  <c r="K55" i="124"/>
  <c r="AF54" i="124"/>
  <c r="AE54" i="124"/>
  <c r="AD54" i="124"/>
  <c r="AC54" i="124"/>
  <c r="AB54" i="124"/>
  <c r="AA54" i="124"/>
  <c r="Z54" i="124"/>
  <c r="Y54" i="124"/>
  <c r="V54" i="124"/>
  <c r="W54" i="124"/>
  <c r="X54" i="124"/>
  <c r="S54" i="124"/>
  <c r="R54" i="124"/>
  <c r="Q54" i="124"/>
  <c r="P54" i="124"/>
  <c r="O54" i="124"/>
  <c r="N54" i="124"/>
  <c r="M54" i="124"/>
  <c r="L54" i="124"/>
  <c r="K54" i="124"/>
  <c r="AF53" i="124"/>
  <c r="AE53" i="124"/>
  <c r="AD53" i="124"/>
  <c r="AC53" i="124"/>
  <c r="AB53" i="124"/>
  <c r="AA53" i="124"/>
  <c r="Z53" i="124"/>
  <c r="Y53" i="124"/>
  <c r="V53" i="124"/>
  <c r="W53" i="124"/>
  <c r="X53" i="124"/>
  <c r="S53" i="124"/>
  <c r="R53" i="124"/>
  <c r="Q53" i="124"/>
  <c r="P53" i="124"/>
  <c r="O53" i="124"/>
  <c r="N53" i="124"/>
  <c r="M53" i="124"/>
  <c r="L53" i="124"/>
  <c r="K53" i="124"/>
  <c r="Y52" i="124"/>
  <c r="Z52" i="124"/>
  <c r="AA52" i="124"/>
  <c r="AB52" i="124"/>
  <c r="AC52" i="124"/>
  <c r="AD52" i="124"/>
  <c r="AE52" i="124"/>
  <c r="AF52" i="124"/>
  <c r="V52" i="124"/>
  <c r="W52" i="124"/>
  <c r="X52" i="124"/>
  <c r="AG52" i="124"/>
  <c r="S52" i="124"/>
  <c r="R52" i="124"/>
  <c r="Q52" i="124"/>
  <c r="P52" i="124"/>
  <c r="O52" i="124"/>
  <c r="N52" i="124"/>
  <c r="M52" i="124"/>
  <c r="L52" i="124"/>
  <c r="K52" i="124"/>
  <c r="B51" i="124"/>
  <c r="A51" i="123"/>
  <c r="B101" i="123"/>
  <c r="B96" i="123"/>
  <c r="B97" i="123"/>
  <c r="B98" i="123"/>
  <c r="B99" i="123"/>
  <c r="B100" i="123"/>
  <c r="D101" i="123"/>
  <c r="E101" i="123"/>
  <c r="B94" i="123"/>
  <c r="C60" i="123"/>
  <c r="B60" i="123"/>
  <c r="C101" i="123"/>
  <c r="F101" i="123"/>
  <c r="D100" i="123"/>
  <c r="E100" i="123"/>
  <c r="C100" i="123"/>
  <c r="F100" i="123"/>
  <c r="D99" i="123"/>
  <c r="E99" i="123"/>
  <c r="C99" i="123"/>
  <c r="F99" i="123"/>
  <c r="D98" i="123"/>
  <c r="E98" i="123"/>
  <c r="C98" i="123"/>
  <c r="F98" i="123"/>
  <c r="D97" i="123"/>
  <c r="E97" i="123"/>
  <c r="C97" i="123"/>
  <c r="F97" i="123"/>
  <c r="D96" i="123"/>
  <c r="E96" i="123"/>
  <c r="G96" i="123"/>
  <c r="C96" i="123"/>
  <c r="F96" i="123"/>
  <c r="B95" i="123"/>
  <c r="C77" i="123"/>
  <c r="E77" i="123"/>
  <c r="F77" i="123"/>
  <c r="G77" i="123"/>
  <c r="D77" i="123"/>
  <c r="B79" i="123"/>
  <c r="H77" i="123"/>
  <c r="B78" i="123"/>
  <c r="C78" i="123"/>
  <c r="C79" i="123"/>
  <c r="D79" i="123"/>
  <c r="D80" i="123"/>
  <c r="B81" i="123"/>
  <c r="B80" i="123"/>
  <c r="C80" i="123"/>
  <c r="C81" i="123"/>
  <c r="D81" i="123"/>
  <c r="B83" i="123"/>
  <c r="B82" i="123"/>
  <c r="C82" i="123"/>
  <c r="C83" i="123"/>
  <c r="D83" i="123"/>
  <c r="B85" i="123"/>
  <c r="B84" i="123"/>
  <c r="C84" i="123"/>
  <c r="C85" i="123"/>
  <c r="D85" i="123"/>
  <c r="B87" i="123"/>
  <c r="B86" i="123"/>
  <c r="C86" i="123"/>
  <c r="C87" i="123"/>
  <c r="D87" i="123"/>
  <c r="D92" i="123"/>
  <c r="B89" i="123"/>
  <c r="B88" i="123"/>
  <c r="C88" i="123"/>
  <c r="C89" i="123"/>
  <c r="D89" i="123"/>
  <c r="B91" i="123"/>
  <c r="B90" i="123"/>
  <c r="C90" i="123"/>
  <c r="C91" i="123"/>
  <c r="D91" i="123"/>
  <c r="E92" i="123"/>
  <c r="C92" i="123"/>
  <c r="F92" i="123"/>
  <c r="S91" i="123"/>
  <c r="R91" i="123"/>
  <c r="Q91" i="123"/>
  <c r="P91" i="123"/>
  <c r="O91" i="123"/>
  <c r="N91" i="123"/>
  <c r="M91" i="123"/>
  <c r="L91" i="123"/>
  <c r="K91" i="123"/>
  <c r="H91" i="123"/>
  <c r="G91" i="123"/>
  <c r="S90" i="123"/>
  <c r="R90" i="123"/>
  <c r="Q90" i="123"/>
  <c r="P90" i="123"/>
  <c r="O90" i="123"/>
  <c r="N90" i="123"/>
  <c r="M90" i="123"/>
  <c r="L90" i="123"/>
  <c r="K90" i="123"/>
  <c r="S89" i="123"/>
  <c r="R89" i="123"/>
  <c r="Q89" i="123"/>
  <c r="P89" i="123"/>
  <c r="O89" i="123"/>
  <c r="N89" i="123"/>
  <c r="M89" i="123"/>
  <c r="L89" i="123"/>
  <c r="K89" i="123"/>
  <c r="H89" i="123"/>
  <c r="H88" i="123"/>
  <c r="G89" i="123"/>
  <c r="S88" i="123"/>
  <c r="R88" i="123"/>
  <c r="Q88" i="123"/>
  <c r="P88" i="123"/>
  <c r="O88" i="123"/>
  <c r="N88" i="123"/>
  <c r="M88" i="123"/>
  <c r="L88" i="123"/>
  <c r="K88" i="123"/>
  <c r="S87" i="123"/>
  <c r="R87" i="123"/>
  <c r="Q87" i="123"/>
  <c r="P87" i="123"/>
  <c r="O87" i="123"/>
  <c r="N87" i="123"/>
  <c r="M87" i="123"/>
  <c r="L87" i="123"/>
  <c r="K87" i="123"/>
  <c r="H87" i="123"/>
  <c r="G87" i="123"/>
  <c r="S86" i="123"/>
  <c r="R86" i="123"/>
  <c r="Q86" i="123"/>
  <c r="P86" i="123"/>
  <c r="O86" i="123"/>
  <c r="N86" i="123"/>
  <c r="M86" i="123"/>
  <c r="L86" i="123"/>
  <c r="K86" i="123"/>
  <c r="S85" i="123"/>
  <c r="R85" i="123"/>
  <c r="Q85" i="123"/>
  <c r="P85" i="123"/>
  <c r="O85" i="123"/>
  <c r="N85" i="123"/>
  <c r="M85" i="123"/>
  <c r="L85" i="123"/>
  <c r="K85" i="123"/>
  <c r="H85" i="123"/>
  <c r="E85" i="123"/>
  <c r="G85" i="123"/>
  <c r="S84" i="123"/>
  <c r="R84" i="123"/>
  <c r="Q84" i="123"/>
  <c r="P84" i="123"/>
  <c r="O84" i="123"/>
  <c r="N84" i="123"/>
  <c r="M84" i="123"/>
  <c r="L84" i="123"/>
  <c r="K84" i="123"/>
  <c r="S83" i="123"/>
  <c r="R83" i="123"/>
  <c r="Q83" i="123"/>
  <c r="P83" i="123"/>
  <c r="O83" i="123"/>
  <c r="N83" i="123"/>
  <c r="M83" i="123"/>
  <c r="L83" i="123"/>
  <c r="K83" i="123"/>
  <c r="H83" i="123"/>
  <c r="G83" i="123"/>
  <c r="S82" i="123"/>
  <c r="R82" i="123"/>
  <c r="Q82" i="123"/>
  <c r="P82" i="123"/>
  <c r="O82" i="123"/>
  <c r="N82" i="123"/>
  <c r="M82" i="123"/>
  <c r="L82" i="123"/>
  <c r="K82" i="123"/>
  <c r="S81" i="123"/>
  <c r="R81" i="123"/>
  <c r="Q81" i="123"/>
  <c r="P81" i="123"/>
  <c r="O81" i="123"/>
  <c r="N81" i="123"/>
  <c r="M81" i="123"/>
  <c r="L81" i="123"/>
  <c r="K81" i="123"/>
  <c r="H81" i="123"/>
  <c r="G81" i="123"/>
  <c r="H63" i="123"/>
  <c r="AF80" i="123"/>
  <c r="AE80" i="123"/>
  <c r="AD80" i="123"/>
  <c r="AC80" i="123"/>
  <c r="AB80" i="123"/>
  <c r="AA80" i="123"/>
  <c r="Z80" i="123"/>
  <c r="Y80" i="123"/>
  <c r="V80" i="123"/>
  <c r="W80" i="123"/>
  <c r="X80" i="123"/>
  <c r="S80" i="123"/>
  <c r="R80" i="123"/>
  <c r="Q80" i="123"/>
  <c r="P80" i="123"/>
  <c r="O80" i="123"/>
  <c r="N80" i="123"/>
  <c r="M80" i="123"/>
  <c r="L80" i="123"/>
  <c r="K80" i="123"/>
  <c r="AF79" i="123"/>
  <c r="AE79" i="123"/>
  <c r="AD79" i="123"/>
  <c r="AC79" i="123"/>
  <c r="AB79" i="123"/>
  <c r="AA79" i="123"/>
  <c r="Z79" i="123"/>
  <c r="Y79" i="123"/>
  <c r="V79" i="123"/>
  <c r="W79" i="123"/>
  <c r="X79" i="123"/>
  <c r="S79" i="123"/>
  <c r="R79" i="123"/>
  <c r="Q79" i="123"/>
  <c r="P79" i="123"/>
  <c r="O79" i="123"/>
  <c r="N79" i="123"/>
  <c r="M79" i="123"/>
  <c r="L79" i="123"/>
  <c r="K79" i="123"/>
  <c r="H79" i="123"/>
  <c r="G79" i="123"/>
  <c r="AF78" i="123"/>
  <c r="AE78" i="123"/>
  <c r="AD78" i="123"/>
  <c r="AC78" i="123"/>
  <c r="AB78" i="123"/>
  <c r="AA78" i="123"/>
  <c r="Z78" i="123"/>
  <c r="Y78" i="123"/>
  <c r="V78" i="123"/>
  <c r="W78" i="123"/>
  <c r="X78" i="123"/>
  <c r="S78" i="123"/>
  <c r="R78" i="123"/>
  <c r="Q78" i="123"/>
  <c r="P78" i="123"/>
  <c r="O78" i="123"/>
  <c r="N78" i="123"/>
  <c r="M78" i="123"/>
  <c r="L78" i="123"/>
  <c r="K78" i="123"/>
  <c r="AF77" i="123"/>
  <c r="AE77" i="123"/>
  <c r="AD77" i="123"/>
  <c r="AC77" i="123"/>
  <c r="AB77" i="123"/>
  <c r="AA77" i="123"/>
  <c r="Z77" i="123"/>
  <c r="Y77" i="123"/>
  <c r="V77" i="123"/>
  <c r="W77" i="123"/>
  <c r="X77" i="123"/>
  <c r="S77" i="123"/>
  <c r="R77" i="123"/>
  <c r="Q77" i="123"/>
  <c r="P77" i="123"/>
  <c r="O77" i="123"/>
  <c r="N77" i="123"/>
  <c r="M77" i="123"/>
  <c r="L77" i="123"/>
  <c r="K77" i="123"/>
  <c r="B77" i="123"/>
  <c r="AF76" i="123"/>
  <c r="AE76" i="123"/>
  <c r="AD76" i="123"/>
  <c r="AC76" i="123"/>
  <c r="AB76" i="123"/>
  <c r="AA76" i="123"/>
  <c r="Z76" i="123"/>
  <c r="Y76" i="123"/>
  <c r="V76" i="123"/>
  <c r="W76" i="123"/>
  <c r="X76" i="123"/>
  <c r="S76" i="123"/>
  <c r="R76" i="123"/>
  <c r="Q76" i="123"/>
  <c r="P76" i="123"/>
  <c r="O76" i="123"/>
  <c r="N76" i="123"/>
  <c r="M76" i="123"/>
  <c r="L76" i="123"/>
  <c r="K76" i="123"/>
  <c r="G68" i="123"/>
  <c r="C54" i="123"/>
  <c r="C73" i="123"/>
  <c r="C55" i="123"/>
  <c r="C74" i="123"/>
  <c r="D73" i="123"/>
  <c r="H53" i="123"/>
  <c r="E72" i="123"/>
  <c r="F72" i="123"/>
  <c r="H54" i="123"/>
  <c r="E73" i="123"/>
  <c r="F73" i="123"/>
  <c r="B76" i="123"/>
  <c r="AF75" i="123"/>
  <c r="AE75" i="123"/>
  <c r="AD75" i="123"/>
  <c r="AC75" i="123"/>
  <c r="AB75" i="123"/>
  <c r="AA75" i="123"/>
  <c r="Z75" i="123"/>
  <c r="Y75" i="123"/>
  <c r="V75" i="123"/>
  <c r="W75" i="123"/>
  <c r="X75" i="123"/>
  <c r="S75" i="123"/>
  <c r="R75" i="123"/>
  <c r="Q75" i="123"/>
  <c r="P75" i="123"/>
  <c r="O75" i="123"/>
  <c r="N75" i="123"/>
  <c r="M75" i="123"/>
  <c r="L75" i="123"/>
  <c r="K75" i="123"/>
  <c r="B75" i="123"/>
  <c r="AF74" i="123"/>
  <c r="AE74" i="123"/>
  <c r="AD74" i="123"/>
  <c r="AC74" i="123"/>
  <c r="AB74" i="123"/>
  <c r="AA74" i="123"/>
  <c r="Z74" i="123"/>
  <c r="Y74" i="123"/>
  <c r="V74" i="123"/>
  <c r="W74" i="123"/>
  <c r="X74" i="123"/>
  <c r="S74" i="123"/>
  <c r="R74" i="123"/>
  <c r="Q74" i="123"/>
  <c r="P74" i="123"/>
  <c r="O74" i="123"/>
  <c r="N74" i="123"/>
  <c r="M74" i="123"/>
  <c r="L74" i="123"/>
  <c r="K74" i="123"/>
  <c r="H55" i="123"/>
  <c r="E74" i="123"/>
  <c r="B55" i="123"/>
  <c r="B74" i="123"/>
  <c r="AF73" i="123"/>
  <c r="AE73" i="123"/>
  <c r="AD73" i="123"/>
  <c r="AC73" i="123"/>
  <c r="AB73" i="123"/>
  <c r="AA73" i="123"/>
  <c r="Z73" i="123"/>
  <c r="Y73" i="123"/>
  <c r="V73" i="123"/>
  <c r="W73" i="123"/>
  <c r="X73" i="123"/>
  <c r="S73" i="123"/>
  <c r="R73" i="123"/>
  <c r="Q73" i="123"/>
  <c r="P73" i="123"/>
  <c r="O73" i="123"/>
  <c r="N73" i="123"/>
  <c r="M73" i="123"/>
  <c r="L73" i="123"/>
  <c r="K73" i="123"/>
  <c r="B54" i="123"/>
  <c r="B73" i="123"/>
  <c r="AF72" i="123"/>
  <c r="AE72" i="123"/>
  <c r="AD72" i="123"/>
  <c r="AC72" i="123"/>
  <c r="AB72" i="123"/>
  <c r="AA72" i="123"/>
  <c r="Z72" i="123"/>
  <c r="Y72" i="123"/>
  <c r="V72" i="123"/>
  <c r="W72" i="123"/>
  <c r="X72" i="123"/>
  <c r="S72" i="123"/>
  <c r="R72" i="123"/>
  <c r="Q72" i="123"/>
  <c r="P72" i="123"/>
  <c r="O72" i="123"/>
  <c r="N72" i="123"/>
  <c r="M72" i="123"/>
  <c r="L72" i="123"/>
  <c r="K72" i="123"/>
  <c r="C53" i="123"/>
  <c r="C72" i="123"/>
  <c r="D72" i="123"/>
  <c r="B53" i="123"/>
  <c r="B72" i="123"/>
  <c r="AF71" i="123"/>
  <c r="AE71" i="123"/>
  <c r="AD71" i="123"/>
  <c r="AC71" i="123"/>
  <c r="AB71" i="123"/>
  <c r="AA71" i="123"/>
  <c r="Z71" i="123"/>
  <c r="Y71" i="123"/>
  <c r="V71" i="123"/>
  <c r="W71" i="123"/>
  <c r="X71" i="123"/>
  <c r="S71" i="123"/>
  <c r="R71" i="123"/>
  <c r="Q71" i="123"/>
  <c r="P71" i="123"/>
  <c r="O71" i="123"/>
  <c r="N71" i="123"/>
  <c r="M71" i="123"/>
  <c r="L71" i="123"/>
  <c r="K71" i="123"/>
  <c r="AF70" i="123"/>
  <c r="AE70" i="123"/>
  <c r="AD70" i="123"/>
  <c r="AC70" i="123"/>
  <c r="AB70" i="123"/>
  <c r="AA70" i="123"/>
  <c r="Z70" i="123"/>
  <c r="Y70" i="123"/>
  <c r="V70" i="123"/>
  <c r="W70" i="123"/>
  <c r="X70" i="123"/>
  <c r="S70" i="123"/>
  <c r="R70" i="123"/>
  <c r="Q70" i="123"/>
  <c r="P70" i="123"/>
  <c r="O70" i="123"/>
  <c r="N70" i="123"/>
  <c r="M70" i="123"/>
  <c r="L70" i="123"/>
  <c r="K70" i="123"/>
  <c r="G66" i="123"/>
  <c r="AF69" i="123"/>
  <c r="AE69" i="123"/>
  <c r="AD69" i="123"/>
  <c r="AC69" i="123"/>
  <c r="AB69" i="123"/>
  <c r="AA69" i="123"/>
  <c r="Z69" i="123"/>
  <c r="Y69" i="123"/>
  <c r="V69" i="123"/>
  <c r="W69" i="123"/>
  <c r="X69" i="123"/>
  <c r="S69" i="123"/>
  <c r="R69" i="123"/>
  <c r="Q69" i="123"/>
  <c r="P69" i="123"/>
  <c r="O69" i="123"/>
  <c r="N69" i="123"/>
  <c r="M69" i="123"/>
  <c r="L69" i="123"/>
  <c r="K69" i="123"/>
  <c r="AF68" i="123"/>
  <c r="AE68" i="123"/>
  <c r="AD68" i="123"/>
  <c r="AC68" i="123"/>
  <c r="AB68" i="123"/>
  <c r="AA68" i="123"/>
  <c r="Z68" i="123"/>
  <c r="Y68" i="123"/>
  <c r="V68" i="123"/>
  <c r="W68" i="123"/>
  <c r="X68" i="123"/>
  <c r="S68" i="123"/>
  <c r="R68" i="123"/>
  <c r="Q68" i="123"/>
  <c r="P68" i="123"/>
  <c r="O68" i="123"/>
  <c r="N68" i="123"/>
  <c r="M68" i="123"/>
  <c r="L68" i="123"/>
  <c r="K68" i="123"/>
  <c r="AF67" i="123"/>
  <c r="AE67" i="123"/>
  <c r="AD67" i="123"/>
  <c r="AC67" i="123"/>
  <c r="AB67" i="123"/>
  <c r="AA67" i="123"/>
  <c r="Z67" i="123"/>
  <c r="Y67" i="123"/>
  <c r="V67" i="123"/>
  <c r="W67" i="123"/>
  <c r="X67" i="123"/>
  <c r="S67" i="123"/>
  <c r="R67" i="123"/>
  <c r="Q67" i="123"/>
  <c r="P67" i="123"/>
  <c r="O67" i="123"/>
  <c r="N67" i="123"/>
  <c r="M67" i="123"/>
  <c r="L67" i="123"/>
  <c r="K67" i="123"/>
  <c r="G53" i="123"/>
  <c r="C56" i="123"/>
  <c r="B56" i="123"/>
  <c r="C57" i="123"/>
  <c r="B57" i="123"/>
  <c r="C58" i="123"/>
  <c r="B58" i="123"/>
  <c r="C59" i="123"/>
  <c r="B59" i="123"/>
  <c r="C61" i="123"/>
  <c r="B61" i="123"/>
  <c r="E56" i="123"/>
  <c r="G56" i="123"/>
  <c r="E57" i="123"/>
  <c r="G57" i="123"/>
  <c r="E58" i="123"/>
  <c r="G58" i="123"/>
  <c r="E59" i="123"/>
  <c r="G59" i="123"/>
  <c r="E60" i="123"/>
  <c r="G60" i="123"/>
  <c r="E61" i="123"/>
  <c r="G61" i="123"/>
  <c r="F53" i="123"/>
  <c r="B62" i="123"/>
  <c r="B63" i="123"/>
  <c r="B64" i="123"/>
  <c r="G64" i="123"/>
  <c r="F54" i="123"/>
  <c r="F55" i="123"/>
  <c r="H66" i="123"/>
  <c r="H67" i="123"/>
  <c r="G67" i="123"/>
  <c r="B65" i="123"/>
  <c r="B66" i="123"/>
  <c r="F65" i="123"/>
  <c r="F66" i="123"/>
  <c r="F67" i="123"/>
  <c r="B67" i="123"/>
  <c r="AF66" i="123"/>
  <c r="AE66" i="123"/>
  <c r="AD66" i="123"/>
  <c r="AC66" i="123"/>
  <c r="AB66" i="123"/>
  <c r="AA66" i="123"/>
  <c r="Z66" i="123"/>
  <c r="Y66" i="123"/>
  <c r="V66" i="123"/>
  <c r="W66" i="123"/>
  <c r="X66" i="123"/>
  <c r="S66" i="123"/>
  <c r="R66" i="123"/>
  <c r="Q66" i="123"/>
  <c r="P66" i="123"/>
  <c r="O66" i="123"/>
  <c r="N66" i="123"/>
  <c r="M66" i="123"/>
  <c r="L66" i="123"/>
  <c r="K66" i="123"/>
  <c r="C66" i="123"/>
  <c r="AF65" i="123"/>
  <c r="AE65" i="123"/>
  <c r="AD65" i="123"/>
  <c r="AC65" i="123"/>
  <c r="AB65" i="123"/>
  <c r="AA65" i="123"/>
  <c r="Z65" i="123"/>
  <c r="Y65" i="123"/>
  <c r="V65" i="123"/>
  <c r="W65" i="123"/>
  <c r="X65" i="123"/>
  <c r="S65" i="123"/>
  <c r="R65" i="123"/>
  <c r="Q65" i="123"/>
  <c r="P65" i="123"/>
  <c r="O65" i="123"/>
  <c r="N65" i="123"/>
  <c r="M65" i="123"/>
  <c r="L65" i="123"/>
  <c r="K65" i="123"/>
  <c r="H65" i="123"/>
  <c r="G65" i="123"/>
  <c r="C65" i="123"/>
  <c r="AF64" i="123"/>
  <c r="AE64" i="123"/>
  <c r="AD64" i="123"/>
  <c r="AC64" i="123"/>
  <c r="AB64" i="123"/>
  <c r="AA64" i="123"/>
  <c r="Z64" i="123"/>
  <c r="Y64" i="123"/>
  <c r="V64" i="123"/>
  <c r="W64" i="123"/>
  <c r="X64" i="123"/>
  <c r="S64" i="123"/>
  <c r="R64" i="123"/>
  <c r="Q64" i="123"/>
  <c r="P64" i="123"/>
  <c r="O64" i="123"/>
  <c r="N64" i="123"/>
  <c r="M64" i="123"/>
  <c r="L64" i="123"/>
  <c r="K64" i="123"/>
  <c r="E64" i="123"/>
  <c r="C64" i="123"/>
  <c r="AF63" i="123"/>
  <c r="AE63" i="123"/>
  <c r="AD63" i="123"/>
  <c r="AC63" i="123"/>
  <c r="AB63" i="123"/>
  <c r="AA63" i="123"/>
  <c r="Z63" i="123"/>
  <c r="Y63" i="123"/>
  <c r="V63" i="123"/>
  <c r="W63" i="123"/>
  <c r="X63" i="123"/>
  <c r="S63" i="123"/>
  <c r="R63" i="123"/>
  <c r="Q63" i="123"/>
  <c r="P63" i="123"/>
  <c r="O63" i="123"/>
  <c r="N63" i="123"/>
  <c r="M63" i="123"/>
  <c r="L63" i="123"/>
  <c r="K63" i="123"/>
  <c r="D53" i="123"/>
  <c r="E53" i="123"/>
  <c r="D54" i="123"/>
  <c r="E54" i="123"/>
  <c r="D55" i="123"/>
  <c r="E55" i="123"/>
  <c r="D63" i="123"/>
  <c r="C63" i="123"/>
  <c r="AF62" i="123"/>
  <c r="AE62" i="123"/>
  <c r="AD62" i="123"/>
  <c r="AC62" i="123"/>
  <c r="AB62" i="123"/>
  <c r="AA62" i="123"/>
  <c r="Z62" i="123"/>
  <c r="Y62" i="123"/>
  <c r="V62" i="123"/>
  <c r="W62" i="123"/>
  <c r="X62" i="123"/>
  <c r="S62" i="123"/>
  <c r="R62" i="123"/>
  <c r="Q62" i="123"/>
  <c r="P62" i="123"/>
  <c r="O62" i="123"/>
  <c r="N62" i="123"/>
  <c r="M62" i="123"/>
  <c r="L62" i="123"/>
  <c r="K62" i="123"/>
  <c r="AF61" i="123"/>
  <c r="AE61" i="123"/>
  <c r="AD61" i="123"/>
  <c r="AC61" i="123"/>
  <c r="AB61" i="123"/>
  <c r="AA61" i="123"/>
  <c r="Z61" i="123"/>
  <c r="Y61" i="123"/>
  <c r="V61" i="123"/>
  <c r="W61" i="123"/>
  <c r="X61" i="123"/>
  <c r="S61" i="123"/>
  <c r="R61" i="123"/>
  <c r="Q61" i="123"/>
  <c r="P61" i="123"/>
  <c r="O61" i="123"/>
  <c r="N61" i="123"/>
  <c r="M61" i="123"/>
  <c r="L61" i="123"/>
  <c r="K61" i="123"/>
  <c r="H61" i="123"/>
  <c r="AF60" i="123"/>
  <c r="AE60" i="123"/>
  <c r="AD60" i="123"/>
  <c r="AC60" i="123"/>
  <c r="AB60" i="123"/>
  <c r="AA60" i="123"/>
  <c r="Z60" i="123"/>
  <c r="Y60" i="123"/>
  <c r="V60" i="123"/>
  <c r="W60" i="123"/>
  <c r="X60" i="123"/>
  <c r="S60" i="123"/>
  <c r="R60" i="123"/>
  <c r="Q60" i="123"/>
  <c r="P60" i="123"/>
  <c r="O60" i="123"/>
  <c r="N60" i="123"/>
  <c r="M60" i="123"/>
  <c r="L60" i="123"/>
  <c r="K60" i="123"/>
  <c r="H60" i="123"/>
  <c r="AF59" i="123"/>
  <c r="AE59" i="123"/>
  <c r="AD59" i="123"/>
  <c r="AC59" i="123"/>
  <c r="AB59" i="123"/>
  <c r="AA59" i="123"/>
  <c r="Z59" i="123"/>
  <c r="Y59" i="123"/>
  <c r="V59" i="123"/>
  <c r="W59" i="123"/>
  <c r="X59" i="123"/>
  <c r="S59" i="123"/>
  <c r="R59" i="123"/>
  <c r="Q59" i="123"/>
  <c r="P59" i="123"/>
  <c r="O59" i="123"/>
  <c r="N59" i="123"/>
  <c r="M59" i="123"/>
  <c r="L59" i="123"/>
  <c r="K59" i="123"/>
  <c r="H59" i="123"/>
  <c r="AF58" i="123"/>
  <c r="AE58" i="123"/>
  <c r="AD58" i="123"/>
  <c r="AC58" i="123"/>
  <c r="AB58" i="123"/>
  <c r="AA58" i="123"/>
  <c r="Z58" i="123"/>
  <c r="Y58" i="123"/>
  <c r="V58" i="123"/>
  <c r="W58" i="123"/>
  <c r="X58" i="123"/>
  <c r="S58" i="123"/>
  <c r="R58" i="123"/>
  <c r="Q58" i="123"/>
  <c r="P58" i="123"/>
  <c r="O58" i="123"/>
  <c r="N58" i="123"/>
  <c r="M58" i="123"/>
  <c r="L58" i="123"/>
  <c r="K58" i="123"/>
  <c r="H58" i="123"/>
  <c r="AF57" i="123"/>
  <c r="AE57" i="123"/>
  <c r="AD57" i="123"/>
  <c r="AC57" i="123"/>
  <c r="AB57" i="123"/>
  <c r="AA57" i="123"/>
  <c r="Z57" i="123"/>
  <c r="Y57" i="123"/>
  <c r="V57" i="123"/>
  <c r="W57" i="123"/>
  <c r="X57" i="123"/>
  <c r="S57" i="123"/>
  <c r="R57" i="123"/>
  <c r="Q57" i="123"/>
  <c r="P57" i="123"/>
  <c r="O57" i="123"/>
  <c r="N57" i="123"/>
  <c r="M57" i="123"/>
  <c r="L57" i="123"/>
  <c r="K57" i="123"/>
  <c r="H57" i="123"/>
  <c r="AF56" i="123"/>
  <c r="AE56" i="123"/>
  <c r="AD56" i="123"/>
  <c r="AC56" i="123"/>
  <c r="AB56" i="123"/>
  <c r="AA56" i="123"/>
  <c r="Z56" i="123"/>
  <c r="Y56" i="123"/>
  <c r="V56" i="123"/>
  <c r="W56" i="123"/>
  <c r="X56" i="123"/>
  <c r="S56" i="123"/>
  <c r="R56" i="123"/>
  <c r="Q56" i="123"/>
  <c r="P56" i="123"/>
  <c r="O56" i="123"/>
  <c r="N56" i="123"/>
  <c r="M56" i="123"/>
  <c r="L56" i="123"/>
  <c r="K56" i="123"/>
  <c r="H56" i="123"/>
  <c r="AF55" i="123"/>
  <c r="AE55" i="123"/>
  <c r="AD55" i="123"/>
  <c r="AC55" i="123"/>
  <c r="AB55" i="123"/>
  <c r="AA55" i="123"/>
  <c r="Z55" i="123"/>
  <c r="Y55" i="123"/>
  <c r="V55" i="123"/>
  <c r="W55" i="123"/>
  <c r="X55" i="123"/>
  <c r="S55" i="123"/>
  <c r="R55" i="123"/>
  <c r="Q55" i="123"/>
  <c r="P55" i="123"/>
  <c r="O55" i="123"/>
  <c r="N55" i="123"/>
  <c r="M55" i="123"/>
  <c r="L55" i="123"/>
  <c r="K55" i="123"/>
  <c r="AF54" i="123"/>
  <c r="AE54" i="123"/>
  <c r="AD54" i="123"/>
  <c r="AC54" i="123"/>
  <c r="AB54" i="123"/>
  <c r="AA54" i="123"/>
  <c r="Z54" i="123"/>
  <c r="Y54" i="123"/>
  <c r="V54" i="123"/>
  <c r="W54" i="123"/>
  <c r="X54" i="123"/>
  <c r="S54" i="123"/>
  <c r="R54" i="123"/>
  <c r="Q54" i="123"/>
  <c r="P54" i="123"/>
  <c r="O54" i="123"/>
  <c r="N54" i="123"/>
  <c r="M54" i="123"/>
  <c r="L54" i="123"/>
  <c r="K54" i="123"/>
  <c r="AF53" i="123"/>
  <c r="AE53" i="123"/>
  <c r="AD53" i="123"/>
  <c r="AC53" i="123"/>
  <c r="AB53" i="123"/>
  <c r="AA53" i="123"/>
  <c r="Z53" i="123"/>
  <c r="Y53" i="123"/>
  <c r="V53" i="123"/>
  <c r="W53" i="123"/>
  <c r="X53" i="123"/>
  <c r="S53" i="123"/>
  <c r="R53" i="123"/>
  <c r="Q53" i="123"/>
  <c r="P53" i="123"/>
  <c r="O53" i="123"/>
  <c r="N53" i="123"/>
  <c r="M53" i="123"/>
  <c r="L53" i="123"/>
  <c r="K53" i="123"/>
  <c r="Y52" i="123"/>
  <c r="Z52" i="123"/>
  <c r="AA52" i="123"/>
  <c r="AB52" i="123"/>
  <c r="AC52" i="123"/>
  <c r="AD52" i="123"/>
  <c r="AE52" i="123"/>
  <c r="AF52" i="123"/>
  <c r="V52" i="123"/>
  <c r="W52" i="123"/>
  <c r="X52" i="123"/>
  <c r="AG52" i="123"/>
  <c r="S52" i="123"/>
  <c r="R52" i="123"/>
  <c r="Q52" i="123"/>
  <c r="P52" i="123"/>
  <c r="O52" i="123"/>
  <c r="N52" i="123"/>
  <c r="M52" i="123"/>
  <c r="L52" i="123"/>
  <c r="K52" i="123"/>
  <c r="B51" i="123"/>
  <c r="A51" i="122"/>
  <c r="B101" i="122"/>
  <c r="B96" i="122"/>
  <c r="B97" i="122"/>
  <c r="B98" i="122"/>
  <c r="B99" i="122"/>
  <c r="B100" i="122"/>
  <c r="D101" i="122"/>
  <c r="E101" i="122"/>
  <c r="B94" i="122"/>
  <c r="C101" i="122"/>
  <c r="F101" i="122"/>
  <c r="D100" i="122"/>
  <c r="E100" i="122"/>
  <c r="C100" i="122"/>
  <c r="F100" i="122"/>
  <c r="D99" i="122"/>
  <c r="E99" i="122"/>
  <c r="C99" i="122"/>
  <c r="F99" i="122"/>
  <c r="D98" i="122"/>
  <c r="E98" i="122"/>
  <c r="C98" i="122"/>
  <c r="F98" i="122"/>
  <c r="D97" i="122"/>
  <c r="E97" i="122"/>
  <c r="C97" i="122"/>
  <c r="F97" i="122"/>
  <c r="D96" i="122"/>
  <c r="E96" i="122"/>
  <c r="G96" i="122"/>
  <c r="C96" i="122"/>
  <c r="F96" i="122"/>
  <c r="B95" i="122"/>
  <c r="C77" i="122"/>
  <c r="E77" i="122"/>
  <c r="F77" i="122"/>
  <c r="G77" i="122"/>
  <c r="D77" i="122"/>
  <c r="B79" i="122"/>
  <c r="H77" i="122"/>
  <c r="B78" i="122"/>
  <c r="C78" i="122"/>
  <c r="C79" i="122"/>
  <c r="D79" i="122"/>
  <c r="D80" i="122"/>
  <c r="B81" i="122"/>
  <c r="B80" i="122"/>
  <c r="C80" i="122"/>
  <c r="C81" i="122"/>
  <c r="D81" i="122"/>
  <c r="B83" i="122"/>
  <c r="B82" i="122"/>
  <c r="C82" i="122"/>
  <c r="C83" i="122"/>
  <c r="D83" i="122"/>
  <c r="B85" i="122"/>
  <c r="B84" i="122"/>
  <c r="C84" i="122"/>
  <c r="C85" i="122"/>
  <c r="D85" i="122"/>
  <c r="B87" i="122"/>
  <c r="B86" i="122"/>
  <c r="C86" i="122"/>
  <c r="C87" i="122"/>
  <c r="D87" i="122"/>
  <c r="D92" i="122"/>
  <c r="B89" i="122"/>
  <c r="B88" i="122"/>
  <c r="C88" i="122"/>
  <c r="C89" i="122"/>
  <c r="D89" i="122"/>
  <c r="B91" i="122"/>
  <c r="B90" i="122"/>
  <c r="C90" i="122"/>
  <c r="C91" i="122"/>
  <c r="D91" i="122"/>
  <c r="E92" i="122"/>
  <c r="C92" i="122"/>
  <c r="F92" i="122"/>
  <c r="S91" i="122"/>
  <c r="R91" i="122"/>
  <c r="Q91" i="122"/>
  <c r="P91" i="122"/>
  <c r="O91" i="122"/>
  <c r="N91" i="122"/>
  <c r="M91" i="122"/>
  <c r="L91" i="122"/>
  <c r="K91" i="122"/>
  <c r="H91" i="122"/>
  <c r="G91" i="122"/>
  <c r="S90" i="122"/>
  <c r="R90" i="122"/>
  <c r="Q90" i="122"/>
  <c r="P90" i="122"/>
  <c r="O90" i="122"/>
  <c r="N90" i="122"/>
  <c r="M90" i="122"/>
  <c r="L90" i="122"/>
  <c r="K90" i="122"/>
  <c r="S89" i="122"/>
  <c r="R89" i="122"/>
  <c r="Q89" i="122"/>
  <c r="P89" i="122"/>
  <c r="O89" i="122"/>
  <c r="N89" i="122"/>
  <c r="M89" i="122"/>
  <c r="L89" i="122"/>
  <c r="K89" i="122"/>
  <c r="H89" i="122"/>
  <c r="G89" i="122"/>
  <c r="S88" i="122"/>
  <c r="R88" i="122"/>
  <c r="Q88" i="122"/>
  <c r="P88" i="122"/>
  <c r="O88" i="122"/>
  <c r="N88" i="122"/>
  <c r="M88" i="122"/>
  <c r="L88" i="122"/>
  <c r="K88" i="122"/>
  <c r="H88" i="122"/>
  <c r="S87" i="122"/>
  <c r="R87" i="122"/>
  <c r="Q87" i="122"/>
  <c r="P87" i="122"/>
  <c r="O87" i="122"/>
  <c r="N87" i="122"/>
  <c r="M87" i="122"/>
  <c r="L87" i="122"/>
  <c r="K87" i="122"/>
  <c r="H87" i="122"/>
  <c r="G87" i="122"/>
  <c r="S86" i="122"/>
  <c r="R86" i="122"/>
  <c r="Q86" i="122"/>
  <c r="P86" i="122"/>
  <c r="O86" i="122"/>
  <c r="N86" i="122"/>
  <c r="M86" i="122"/>
  <c r="L86" i="122"/>
  <c r="K86" i="122"/>
  <c r="S85" i="122"/>
  <c r="R85" i="122"/>
  <c r="Q85" i="122"/>
  <c r="P85" i="122"/>
  <c r="O85" i="122"/>
  <c r="N85" i="122"/>
  <c r="M85" i="122"/>
  <c r="L85" i="122"/>
  <c r="K85" i="122"/>
  <c r="H85" i="122"/>
  <c r="E85" i="122"/>
  <c r="G85" i="122"/>
  <c r="S84" i="122"/>
  <c r="R84" i="122"/>
  <c r="Q84" i="122"/>
  <c r="P84" i="122"/>
  <c r="O84" i="122"/>
  <c r="N84" i="122"/>
  <c r="M84" i="122"/>
  <c r="L84" i="122"/>
  <c r="K84" i="122"/>
  <c r="S83" i="122"/>
  <c r="R83" i="122"/>
  <c r="Q83" i="122"/>
  <c r="P83" i="122"/>
  <c r="O83" i="122"/>
  <c r="N83" i="122"/>
  <c r="M83" i="122"/>
  <c r="L83" i="122"/>
  <c r="K83" i="122"/>
  <c r="H83" i="122"/>
  <c r="G83" i="122"/>
  <c r="S82" i="122"/>
  <c r="R82" i="122"/>
  <c r="Q82" i="122"/>
  <c r="P82" i="122"/>
  <c r="O82" i="122"/>
  <c r="N82" i="122"/>
  <c r="M82" i="122"/>
  <c r="L82" i="122"/>
  <c r="K82" i="122"/>
  <c r="S81" i="122"/>
  <c r="R81" i="122"/>
  <c r="Q81" i="122"/>
  <c r="P81" i="122"/>
  <c r="O81" i="122"/>
  <c r="N81" i="122"/>
  <c r="M81" i="122"/>
  <c r="L81" i="122"/>
  <c r="K81" i="122"/>
  <c r="H81" i="122"/>
  <c r="G81" i="122"/>
  <c r="H63" i="122"/>
  <c r="AF80" i="122"/>
  <c r="AE80" i="122"/>
  <c r="AD80" i="122"/>
  <c r="AC80" i="122"/>
  <c r="AB80" i="122"/>
  <c r="AA80" i="122"/>
  <c r="Z80" i="122"/>
  <c r="Y80" i="122"/>
  <c r="V80" i="122"/>
  <c r="W80" i="122"/>
  <c r="X80" i="122"/>
  <c r="S80" i="122"/>
  <c r="R80" i="122"/>
  <c r="Q80" i="122"/>
  <c r="P80" i="122"/>
  <c r="O80" i="122"/>
  <c r="N80" i="122"/>
  <c r="M80" i="122"/>
  <c r="L80" i="122"/>
  <c r="K80" i="122"/>
  <c r="AF79" i="122"/>
  <c r="AE79" i="122"/>
  <c r="AD79" i="122"/>
  <c r="AC79" i="122"/>
  <c r="AB79" i="122"/>
  <c r="AA79" i="122"/>
  <c r="Z79" i="122"/>
  <c r="Y79" i="122"/>
  <c r="V79" i="122"/>
  <c r="W79" i="122"/>
  <c r="X79" i="122"/>
  <c r="S79" i="122"/>
  <c r="R79" i="122"/>
  <c r="Q79" i="122"/>
  <c r="P79" i="122"/>
  <c r="O79" i="122"/>
  <c r="N79" i="122"/>
  <c r="M79" i="122"/>
  <c r="L79" i="122"/>
  <c r="K79" i="122"/>
  <c r="H79" i="122"/>
  <c r="G79" i="122"/>
  <c r="AF78" i="122"/>
  <c r="AE78" i="122"/>
  <c r="AD78" i="122"/>
  <c r="AC78" i="122"/>
  <c r="AB78" i="122"/>
  <c r="AA78" i="122"/>
  <c r="Z78" i="122"/>
  <c r="Y78" i="122"/>
  <c r="V78" i="122"/>
  <c r="W78" i="122"/>
  <c r="X78" i="122"/>
  <c r="S78" i="122"/>
  <c r="R78" i="122"/>
  <c r="Q78" i="122"/>
  <c r="P78" i="122"/>
  <c r="O78" i="122"/>
  <c r="N78" i="122"/>
  <c r="M78" i="122"/>
  <c r="L78" i="122"/>
  <c r="K78" i="122"/>
  <c r="AF77" i="122"/>
  <c r="AE77" i="122"/>
  <c r="AD77" i="122"/>
  <c r="AC77" i="122"/>
  <c r="AB77" i="122"/>
  <c r="AA77" i="122"/>
  <c r="Z77" i="122"/>
  <c r="Y77" i="122"/>
  <c r="V77" i="122"/>
  <c r="W77" i="122"/>
  <c r="X77" i="122"/>
  <c r="S77" i="122"/>
  <c r="R77" i="122"/>
  <c r="Q77" i="122"/>
  <c r="P77" i="122"/>
  <c r="O77" i="122"/>
  <c r="N77" i="122"/>
  <c r="M77" i="122"/>
  <c r="L77" i="122"/>
  <c r="K77" i="122"/>
  <c r="B77" i="122"/>
  <c r="AF76" i="122"/>
  <c r="AE76" i="122"/>
  <c r="AD76" i="122"/>
  <c r="AC76" i="122"/>
  <c r="AB76" i="122"/>
  <c r="AA76" i="122"/>
  <c r="Z76" i="122"/>
  <c r="Y76" i="122"/>
  <c r="V76" i="122"/>
  <c r="W76" i="122"/>
  <c r="X76" i="122"/>
  <c r="S76" i="122"/>
  <c r="R76" i="122"/>
  <c r="Q76" i="122"/>
  <c r="P76" i="122"/>
  <c r="O76" i="122"/>
  <c r="N76" i="122"/>
  <c r="M76" i="122"/>
  <c r="L76" i="122"/>
  <c r="K76" i="122"/>
  <c r="G68" i="122"/>
  <c r="C54" i="122"/>
  <c r="C73" i="122"/>
  <c r="C55" i="122"/>
  <c r="C74" i="122"/>
  <c r="D73" i="122"/>
  <c r="H53" i="122"/>
  <c r="E72" i="122"/>
  <c r="F72" i="122"/>
  <c r="H54" i="122"/>
  <c r="E73" i="122"/>
  <c r="F73" i="122"/>
  <c r="B76" i="122"/>
  <c r="AF75" i="122"/>
  <c r="AE75" i="122"/>
  <c r="AD75" i="122"/>
  <c r="AC75" i="122"/>
  <c r="AB75" i="122"/>
  <c r="AA75" i="122"/>
  <c r="Z75" i="122"/>
  <c r="Y75" i="122"/>
  <c r="V75" i="122"/>
  <c r="W75" i="122"/>
  <c r="X75" i="122"/>
  <c r="S75" i="122"/>
  <c r="R75" i="122"/>
  <c r="Q75" i="122"/>
  <c r="P75" i="122"/>
  <c r="O75" i="122"/>
  <c r="N75" i="122"/>
  <c r="M75" i="122"/>
  <c r="L75" i="122"/>
  <c r="K75" i="122"/>
  <c r="B75" i="122"/>
  <c r="AF74" i="122"/>
  <c r="AE74" i="122"/>
  <c r="AD74" i="122"/>
  <c r="AC74" i="122"/>
  <c r="AB74" i="122"/>
  <c r="AA74" i="122"/>
  <c r="Z74" i="122"/>
  <c r="Y74" i="122"/>
  <c r="V74" i="122"/>
  <c r="W74" i="122"/>
  <c r="X74" i="122"/>
  <c r="S74" i="122"/>
  <c r="R74" i="122"/>
  <c r="Q74" i="122"/>
  <c r="P74" i="122"/>
  <c r="O74" i="122"/>
  <c r="N74" i="122"/>
  <c r="M74" i="122"/>
  <c r="L74" i="122"/>
  <c r="K74" i="122"/>
  <c r="H55" i="122"/>
  <c r="E74" i="122"/>
  <c r="B55" i="122"/>
  <c r="B74" i="122"/>
  <c r="AF73" i="122"/>
  <c r="AE73" i="122"/>
  <c r="AD73" i="122"/>
  <c r="AC73" i="122"/>
  <c r="AB73" i="122"/>
  <c r="AA73" i="122"/>
  <c r="Z73" i="122"/>
  <c r="Y73" i="122"/>
  <c r="V73" i="122"/>
  <c r="W73" i="122"/>
  <c r="X73" i="122"/>
  <c r="S73" i="122"/>
  <c r="R73" i="122"/>
  <c r="Q73" i="122"/>
  <c r="P73" i="122"/>
  <c r="O73" i="122"/>
  <c r="N73" i="122"/>
  <c r="M73" i="122"/>
  <c r="L73" i="122"/>
  <c r="K73" i="122"/>
  <c r="B54" i="122"/>
  <c r="B73" i="122"/>
  <c r="AF72" i="122"/>
  <c r="AE72" i="122"/>
  <c r="AD72" i="122"/>
  <c r="AC72" i="122"/>
  <c r="AB72" i="122"/>
  <c r="AA72" i="122"/>
  <c r="Z72" i="122"/>
  <c r="Y72" i="122"/>
  <c r="V72" i="122"/>
  <c r="W72" i="122"/>
  <c r="X72" i="122"/>
  <c r="S72" i="122"/>
  <c r="R72" i="122"/>
  <c r="Q72" i="122"/>
  <c r="P72" i="122"/>
  <c r="O72" i="122"/>
  <c r="N72" i="122"/>
  <c r="M72" i="122"/>
  <c r="L72" i="122"/>
  <c r="K72" i="122"/>
  <c r="C53" i="122"/>
  <c r="C72" i="122"/>
  <c r="D72" i="122"/>
  <c r="B53" i="122"/>
  <c r="B72" i="122"/>
  <c r="AF71" i="122"/>
  <c r="AE71" i="122"/>
  <c r="AD71" i="122"/>
  <c r="AC71" i="122"/>
  <c r="AB71" i="122"/>
  <c r="AA71" i="122"/>
  <c r="Z71" i="122"/>
  <c r="Y71" i="122"/>
  <c r="V71" i="122"/>
  <c r="W71" i="122"/>
  <c r="X71" i="122"/>
  <c r="S71" i="122"/>
  <c r="R71" i="122"/>
  <c r="Q71" i="122"/>
  <c r="P71" i="122"/>
  <c r="O71" i="122"/>
  <c r="N71" i="122"/>
  <c r="M71" i="122"/>
  <c r="L71" i="122"/>
  <c r="K71" i="122"/>
  <c r="AF70" i="122"/>
  <c r="AE70" i="122"/>
  <c r="AD70" i="122"/>
  <c r="AC70" i="122"/>
  <c r="AB70" i="122"/>
  <c r="AA70" i="122"/>
  <c r="Z70" i="122"/>
  <c r="Y70" i="122"/>
  <c r="V70" i="122"/>
  <c r="W70" i="122"/>
  <c r="X70" i="122"/>
  <c r="S70" i="122"/>
  <c r="R70" i="122"/>
  <c r="Q70" i="122"/>
  <c r="P70" i="122"/>
  <c r="O70" i="122"/>
  <c r="N70" i="122"/>
  <c r="M70" i="122"/>
  <c r="L70" i="122"/>
  <c r="K70" i="122"/>
  <c r="G66" i="122"/>
  <c r="AF69" i="122"/>
  <c r="AE69" i="122"/>
  <c r="AD69" i="122"/>
  <c r="AC69" i="122"/>
  <c r="AB69" i="122"/>
  <c r="AA69" i="122"/>
  <c r="Z69" i="122"/>
  <c r="Y69" i="122"/>
  <c r="V69" i="122"/>
  <c r="W69" i="122"/>
  <c r="X69" i="122"/>
  <c r="S69" i="122"/>
  <c r="R69" i="122"/>
  <c r="Q69" i="122"/>
  <c r="P69" i="122"/>
  <c r="O69" i="122"/>
  <c r="N69" i="122"/>
  <c r="M69" i="122"/>
  <c r="L69" i="122"/>
  <c r="K69" i="122"/>
  <c r="AF68" i="122"/>
  <c r="AE68" i="122"/>
  <c r="AD68" i="122"/>
  <c r="AC68" i="122"/>
  <c r="AB68" i="122"/>
  <c r="AA68" i="122"/>
  <c r="Z68" i="122"/>
  <c r="Y68" i="122"/>
  <c r="V68" i="122"/>
  <c r="W68" i="122"/>
  <c r="X68" i="122"/>
  <c r="S68" i="122"/>
  <c r="R68" i="122"/>
  <c r="Q68" i="122"/>
  <c r="P68" i="122"/>
  <c r="O68" i="122"/>
  <c r="N68" i="122"/>
  <c r="M68" i="122"/>
  <c r="L68" i="122"/>
  <c r="K68" i="122"/>
  <c r="AF67" i="122"/>
  <c r="AE67" i="122"/>
  <c r="AD67" i="122"/>
  <c r="AC67" i="122"/>
  <c r="AB67" i="122"/>
  <c r="AA67" i="122"/>
  <c r="Z67" i="122"/>
  <c r="Y67" i="122"/>
  <c r="V67" i="122"/>
  <c r="W67" i="122"/>
  <c r="X67" i="122"/>
  <c r="S67" i="122"/>
  <c r="R67" i="122"/>
  <c r="Q67" i="122"/>
  <c r="P67" i="122"/>
  <c r="O67" i="122"/>
  <c r="N67" i="122"/>
  <c r="M67" i="122"/>
  <c r="L67" i="122"/>
  <c r="K67" i="122"/>
  <c r="G53" i="122"/>
  <c r="C56" i="122"/>
  <c r="B56" i="122"/>
  <c r="E56" i="122"/>
  <c r="G56" i="122"/>
  <c r="C57" i="122"/>
  <c r="B57" i="122"/>
  <c r="C58" i="122"/>
  <c r="B58" i="122"/>
  <c r="C59" i="122"/>
  <c r="B59" i="122"/>
  <c r="C60" i="122"/>
  <c r="B60" i="122"/>
  <c r="C61" i="122"/>
  <c r="B61" i="122"/>
  <c r="E57" i="122"/>
  <c r="G57" i="122"/>
  <c r="E58" i="122"/>
  <c r="G58" i="122"/>
  <c r="E59" i="122"/>
  <c r="G59" i="122"/>
  <c r="E60" i="122"/>
  <c r="G60" i="122"/>
  <c r="E61" i="122"/>
  <c r="G61" i="122"/>
  <c r="F53" i="122"/>
  <c r="B62" i="122"/>
  <c r="B63" i="122"/>
  <c r="B64" i="122"/>
  <c r="F54" i="122"/>
  <c r="G64" i="122"/>
  <c r="F55" i="122"/>
  <c r="H66" i="122"/>
  <c r="H67" i="122"/>
  <c r="G67" i="122"/>
  <c r="B65" i="122"/>
  <c r="B66" i="122"/>
  <c r="F65" i="122"/>
  <c r="F66" i="122"/>
  <c r="F67" i="122"/>
  <c r="B67" i="122"/>
  <c r="AF66" i="122"/>
  <c r="AE66" i="122"/>
  <c r="AD66" i="122"/>
  <c r="AC66" i="122"/>
  <c r="AB66" i="122"/>
  <c r="AA66" i="122"/>
  <c r="Z66" i="122"/>
  <c r="Y66" i="122"/>
  <c r="V66" i="122"/>
  <c r="W66" i="122"/>
  <c r="X66" i="122"/>
  <c r="S66" i="122"/>
  <c r="R66" i="122"/>
  <c r="Q66" i="122"/>
  <c r="P66" i="122"/>
  <c r="O66" i="122"/>
  <c r="N66" i="122"/>
  <c r="M66" i="122"/>
  <c r="L66" i="122"/>
  <c r="K66" i="122"/>
  <c r="C66" i="122"/>
  <c r="AF65" i="122"/>
  <c r="AE65" i="122"/>
  <c r="AD65" i="122"/>
  <c r="AC65" i="122"/>
  <c r="AB65" i="122"/>
  <c r="AA65" i="122"/>
  <c r="Z65" i="122"/>
  <c r="Y65" i="122"/>
  <c r="V65" i="122"/>
  <c r="W65" i="122"/>
  <c r="X65" i="122"/>
  <c r="S65" i="122"/>
  <c r="R65" i="122"/>
  <c r="Q65" i="122"/>
  <c r="P65" i="122"/>
  <c r="O65" i="122"/>
  <c r="N65" i="122"/>
  <c r="M65" i="122"/>
  <c r="L65" i="122"/>
  <c r="K65" i="122"/>
  <c r="H65" i="122"/>
  <c r="G65" i="122"/>
  <c r="C65" i="122"/>
  <c r="AF64" i="122"/>
  <c r="AE64" i="122"/>
  <c r="AD64" i="122"/>
  <c r="AC64" i="122"/>
  <c r="AB64" i="122"/>
  <c r="AA64" i="122"/>
  <c r="Z64" i="122"/>
  <c r="Y64" i="122"/>
  <c r="V64" i="122"/>
  <c r="W64" i="122"/>
  <c r="X64" i="122"/>
  <c r="S64" i="122"/>
  <c r="R64" i="122"/>
  <c r="Q64" i="122"/>
  <c r="P64" i="122"/>
  <c r="O64" i="122"/>
  <c r="N64" i="122"/>
  <c r="M64" i="122"/>
  <c r="L64" i="122"/>
  <c r="K64" i="122"/>
  <c r="E64" i="122"/>
  <c r="C64" i="122"/>
  <c r="AF63" i="122"/>
  <c r="AE63" i="122"/>
  <c r="AD63" i="122"/>
  <c r="AC63" i="122"/>
  <c r="AB63" i="122"/>
  <c r="AA63" i="122"/>
  <c r="Z63" i="122"/>
  <c r="Y63" i="122"/>
  <c r="V63" i="122"/>
  <c r="W63" i="122"/>
  <c r="X63" i="122"/>
  <c r="S63" i="122"/>
  <c r="R63" i="122"/>
  <c r="Q63" i="122"/>
  <c r="P63" i="122"/>
  <c r="O63" i="122"/>
  <c r="N63" i="122"/>
  <c r="M63" i="122"/>
  <c r="L63" i="122"/>
  <c r="K63" i="122"/>
  <c r="D53" i="122"/>
  <c r="E53" i="122"/>
  <c r="D54" i="122"/>
  <c r="E54" i="122"/>
  <c r="D55" i="122"/>
  <c r="E55" i="122"/>
  <c r="D63" i="122"/>
  <c r="C63" i="122"/>
  <c r="AF62" i="122"/>
  <c r="AE62" i="122"/>
  <c r="AD62" i="122"/>
  <c r="AC62" i="122"/>
  <c r="AB62" i="122"/>
  <c r="AA62" i="122"/>
  <c r="Z62" i="122"/>
  <c r="Y62" i="122"/>
  <c r="V62" i="122"/>
  <c r="W62" i="122"/>
  <c r="X62" i="122"/>
  <c r="S62" i="122"/>
  <c r="R62" i="122"/>
  <c r="Q62" i="122"/>
  <c r="P62" i="122"/>
  <c r="O62" i="122"/>
  <c r="N62" i="122"/>
  <c r="M62" i="122"/>
  <c r="L62" i="122"/>
  <c r="K62" i="122"/>
  <c r="AF61" i="122"/>
  <c r="AE61" i="122"/>
  <c r="AD61" i="122"/>
  <c r="AC61" i="122"/>
  <c r="AB61" i="122"/>
  <c r="AA61" i="122"/>
  <c r="Z61" i="122"/>
  <c r="Y61" i="122"/>
  <c r="V61" i="122"/>
  <c r="W61" i="122"/>
  <c r="X61" i="122"/>
  <c r="S61" i="122"/>
  <c r="R61" i="122"/>
  <c r="Q61" i="122"/>
  <c r="P61" i="122"/>
  <c r="O61" i="122"/>
  <c r="N61" i="122"/>
  <c r="M61" i="122"/>
  <c r="L61" i="122"/>
  <c r="K61" i="122"/>
  <c r="H61" i="122"/>
  <c r="AF60" i="122"/>
  <c r="AE60" i="122"/>
  <c r="AD60" i="122"/>
  <c r="AC60" i="122"/>
  <c r="AB60" i="122"/>
  <c r="AA60" i="122"/>
  <c r="Z60" i="122"/>
  <c r="Y60" i="122"/>
  <c r="V60" i="122"/>
  <c r="W60" i="122"/>
  <c r="X60" i="122"/>
  <c r="S60" i="122"/>
  <c r="R60" i="122"/>
  <c r="Q60" i="122"/>
  <c r="P60" i="122"/>
  <c r="O60" i="122"/>
  <c r="N60" i="122"/>
  <c r="M60" i="122"/>
  <c r="L60" i="122"/>
  <c r="K60" i="122"/>
  <c r="H60" i="122"/>
  <c r="AF59" i="122"/>
  <c r="AE59" i="122"/>
  <c r="AD59" i="122"/>
  <c r="AC59" i="122"/>
  <c r="AB59" i="122"/>
  <c r="AA59" i="122"/>
  <c r="Z59" i="122"/>
  <c r="Y59" i="122"/>
  <c r="V59" i="122"/>
  <c r="W59" i="122"/>
  <c r="X59" i="122"/>
  <c r="S59" i="122"/>
  <c r="R59" i="122"/>
  <c r="Q59" i="122"/>
  <c r="P59" i="122"/>
  <c r="O59" i="122"/>
  <c r="N59" i="122"/>
  <c r="M59" i="122"/>
  <c r="L59" i="122"/>
  <c r="K59" i="122"/>
  <c r="H59" i="122"/>
  <c r="AF58" i="122"/>
  <c r="AE58" i="122"/>
  <c r="AD58" i="122"/>
  <c r="AC58" i="122"/>
  <c r="AB58" i="122"/>
  <c r="AA58" i="122"/>
  <c r="Z58" i="122"/>
  <c r="Y58" i="122"/>
  <c r="V58" i="122"/>
  <c r="W58" i="122"/>
  <c r="X58" i="122"/>
  <c r="S58" i="122"/>
  <c r="R58" i="122"/>
  <c r="Q58" i="122"/>
  <c r="P58" i="122"/>
  <c r="O58" i="122"/>
  <c r="N58" i="122"/>
  <c r="M58" i="122"/>
  <c r="L58" i="122"/>
  <c r="K58" i="122"/>
  <c r="H58" i="122"/>
  <c r="AF57" i="122"/>
  <c r="AE57" i="122"/>
  <c r="AD57" i="122"/>
  <c r="AC57" i="122"/>
  <c r="AB57" i="122"/>
  <c r="AA57" i="122"/>
  <c r="Z57" i="122"/>
  <c r="Y57" i="122"/>
  <c r="V57" i="122"/>
  <c r="W57" i="122"/>
  <c r="X57" i="122"/>
  <c r="S57" i="122"/>
  <c r="R57" i="122"/>
  <c r="Q57" i="122"/>
  <c r="P57" i="122"/>
  <c r="O57" i="122"/>
  <c r="N57" i="122"/>
  <c r="M57" i="122"/>
  <c r="L57" i="122"/>
  <c r="K57" i="122"/>
  <c r="H57" i="122"/>
  <c r="AF56" i="122"/>
  <c r="AE56" i="122"/>
  <c r="AD56" i="122"/>
  <c r="AC56" i="122"/>
  <c r="AB56" i="122"/>
  <c r="AA56" i="122"/>
  <c r="Z56" i="122"/>
  <c r="Y56" i="122"/>
  <c r="V56" i="122"/>
  <c r="W56" i="122"/>
  <c r="X56" i="122"/>
  <c r="S56" i="122"/>
  <c r="R56" i="122"/>
  <c r="Q56" i="122"/>
  <c r="P56" i="122"/>
  <c r="O56" i="122"/>
  <c r="N56" i="122"/>
  <c r="M56" i="122"/>
  <c r="L56" i="122"/>
  <c r="K56" i="122"/>
  <c r="H56" i="122"/>
  <c r="AF55" i="122"/>
  <c r="AE55" i="122"/>
  <c r="AD55" i="122"/>
  <c r="AC55" i="122"/>
  <c r="AB55" i="122"/>
  <c r="AA55" i="122"/>
  <c r="Z55" i="122"/>
  <c r="Y55" i="122"/>
  <c r="V55" i="122"/>
  <c r="W55" i="122"/>
  <c r="X55" i="122"/>
  <c r="S55" i="122"/>
  <c r="R55" i="122"/>
  <c r="Q55" i="122"/>
  <c r="P55" i="122"/>
  <c r="O55" i="122"/>
  <c r="N55" i="122"/>
  <c r="M55" i="122"/>
  <c r="L55" i="122"/>
  <c r="K55" i="122"/>
  <c r="AF54" i="122"/>
  <c r="AE54" i="122"/>
  <c r="AD54" i="122"/>
  <c r="AC54" i="122"/>
  <c r="AB54" i="122"/>
  <c r="AA54" i="122"/>
  <c r="Z54" i="122"/>
  <c r="Y54" i="122"/>
  <c r="V54" i="122"/>
  <c r="W54" i="122"/>
  <c r="X54" i="122"/>
  <c r="S54" i="122"/>
  <c r="R54" i="122"/>
  <c r="Q54" i="122"/>
  <c r="P54" i="122"/>
  <c r="O54" i="122"/>
  <c r="N54" i="122"/>
  <c r="M54" i="122"/>
  <c r="L54" i="122"/>
  <c r="K54" i="122"/>
  <c r="AF53" i="122"/>
  <c r="AE53" i="122"/>
  <c r="AD53" i="122"/>
  <c r="AC53" i="122"/>
  <c r="AB53" i="122"/>
  <c r="AA53" i="122"/>
  <c r="Z53" i="122"/>
  <c r="Y53" i="122"/>
  <c r="V53" i="122"/>
  <c r="W53" i="122"/>
  <c r="X53" i="122"/>
  <c r="S53" i="122"/>
  <c r="R53" i="122"/>
  <c r="Q53" i="122"/>
  <c r="P53" i="122"/>
  <c r="O53" i="122"/>
  <c r="N53" i="122"/>
  <c r="M53" i="122"/>
  <c r="L53" i="122"/>
  <c r="K53" i="122"/>
  <c r="Y52" i="122"/>
  <c r="Z52" i="122"/>
  <c r="AA52" i="122"/>
  <c r="AB52" i="122"/>
  <c r="AC52" i="122"/>
  <c r="AD52" i="122"/>
  <c r="AE52" i="122"/>
  <c r="AF52" i="122"/>
  <c r="V52" i="122"/>
  <c r="W52" i="122"/>
  <c r="X52" i="122"/>
  <c r="AG52" i="122"/>
  <c r="S52" i="122"/>
  <c r="R52" i="122"/>
  <c r="Q52" i="122"/>
  <c r="P52" i="122"/>
  <c r="O52" i="122"/>
  <c r="N52" i="122"/>
  <c r="M52" i="122"/>
  <c r="L52" i="122"/>
  <c r="K52" i="122"/>
  <c r="B51" i="122"/>
  <c r="A51" i="121"/>
  <c r="B101" i="121"/>
  <c r="B96" i="121"/>
  <c r="B97" i="121"/>
  <c r="B98" i="121"/>
  <c r="B99" i="121"/>
  <c r="B100" i="121"/>
  <c r="D101" i="121"/>
  <c r="E101" i="121"/>
  <c r="B94" i="121"/>
  <c r="C101" i="121"/>
  <c r="F101" i="121"/>
  <c r="D100" i="121"/>
  <c r="E100" i="121"/>
  <c r="C100" i="121"/>
  <c r="F100" i="121"/>
  <c r="D99" i="121"/>
  <c r="E99" i="121"/>
  <c r="C99" i="121"/>
  <c r="F99" i="121"/>
  <c r="D98" i="121"/>
  <c r="E98" i="121"/>
  <c r="C98" i="121"/>
  <c r="F98" i="121"/>
  <c r="D97" i="121"/>
  <c r="E97" i="121"/>
  <c r="C97" i="121"/>
  <c r="F97" i="121"/>
  <c r="D96" i="121"/>
  <c r="E96" i="121"/>
  <c r="G96" i="121"/>
  <c r="C96" i="121"/>
  <c r="F96" i="121"/>
  <c r="B95" i="121"/>
  <c r="C77" i="121"/>
  <c r="E77" i="121"/>
  <c r="F77" i="121"/>
  <c r="G77" i="121"/>
  <c r="D77" i="121"/>
  <c r="B79" i="121"/>
  <c r="H77" i="121"/>
  <c r="B78" i="121"/>
  <c r="C78" i="121"/>
  <c r="C79" i="121"/>
  <c r="D79" i="121"/>
  <c r="D80" i="121"/>
  <c r="B81" i="121"/>
  <c r="B80" i="121"/>
  <c r="C80" i="121"/>
  <c r="C81" i="121"/>
  <c r="D81" i="121"/>
  <c r="B83" i="121"/>
  <c r="B82" i="121"/>
  <c r="C82" i="121"/>
  <c r="C83" i="121"/>
  <c r="D83" i="121"/>
  <c r="B85" i="121"/>
  <c r="B84" i="121"/>
  <c r="C84" i="121"/>
  <c r="C85" i="121"/>
  <c r="D85" i="121"/>
  <c r="B87" i="121"/>
  <c r="B86" i="121"/>
  <c r="C86" i="121"/>
  <c r="C87" i="121"/>
  <c r="D87" i="121"/>
  <c r="D92" i="121"/>
  <c r="B89" i="121"/>
  <c r="B88" i="121"/>
  <c r="C88" i="121"/>
  <c r="C89" i="121"/>
  <c r="D89" i="121"/>
  <c r="B91" i="121"/>
  <c r="B90" i="121"/>
  <c r="C90" i="121"/>
  <c r="C91" i="121"/>
  <c r="D91" i="121"/>
  <c r="E92" i="121"/>
  <c r="C92" i="121"/>
  <c r="F92" i="121"/>
  <c r="S91" i="121"/>
  <c r="R91" i="121"/>
  <c r="Q91" i="121"/>
  <c r="P91" i="121"/>
  <c r="O91" i="121"/>
  <c r="N91" i="121"/>
  <c r="M91" i="121"/>
  <c r="L91" i="121"/>
  <c r="K91" i="121"/>
  <c r="H91" i="121"/>
  <c r="G91" i="121"/>
  <c r="S90" i="121"/>
  <c r="R90" i="121"/>
  <c r="Q90" i="121"/>
  <c r="P90" i="121"/>
  <c r="O90" i="121"/>
  <c r="N90" i="121"/>
  <c r="M90" i="121"/>
  <c r="L90" i="121"/>
  <c r="K90" i="121"/>
  <c r="S89" i="121"/>
  <c r="R89" i="121"/>
  <c r="Q89" i="121"/>
  <c r="P89" i="121"/>
  <c r="O89" i="121"/>
  <c r="N89" i="121"/>
  <c r="M89" i="121"/>
  <c r="L89" i="121"/>
  <c r="K89" i="121"/>
  <c r="H89" i="121"/>
  <c r="G89" i="121"/>
  <c r="S88" i="121"/>
  <c r="R88" i="121"/>
  <c r="Q88" i="121"/>
  <c r="P88" i="121"/>
  <c r="O88" i="121"/>
  <c r="N88" i="121"/>
  <c r="M88" i="121"/>
  <c r="L88" i="121"/>
  <c r="K88" i="121"/>
  <c r="H88" i="121"/>
  <c r="S87" i="121"/>
  <c r="R87" i="121"/>
  <c r="Q87" i="121"/>
  <c r="P87" i="121"/>
  <c r="O87" i="121"/>
  <c r="N87" i="121"/>
  <c r="M87" i="121"/>
  <c r="L87" i="121"/>
  <c r="K87" i="121"/>
  <c r="H87" i="121"/>
  <c r="G87" i="121"/>
  <c r="S86" i="121"/>
  <c r="R86" i="121"/>
  <c r="Q86" i="121"/>
  <c r="P86" i="121"/>
  <c r="O86" i="121"/>
  <c r="N86" i="121"/>
  <c r="M86" i="121"/>
  <c r="L86" i="121"/>
  <c r="K86" i="121"/>
  <c r="S85" i="121"/>
  <c r="R85" i="121"/>
  <c r="Q85" i="121"/>
  <c r="P85" i="121"/>
  <c r="O85" i="121"/>
  <c r="N85" i="121"/>
  <c r="M85" i="121"/>
  <c r="L85" i="121"/>
  <c r="K85" i="121"/>
  <c r="H85" i="121"/>
  <c r="E85" i="121"/>
  <c r="G85" i="121"/>
  <c r="S84" i="121"/>
  <c r="R84" i="121"/>
  <c r="Q84" i="121"/>
  <c r="P84" i="121"/>
  <c r="O84" i="121"/>
  <c r="N84" i="121"/>
  <c r="M84" i="121"/>
  <c r="L84" i="121"/>
  <c r="K84" i="121"/>
  <c r="S83" i="121"/>
  <c r="R83" i="121"/>
  <c r="Q83" i="121"/>
  <c r="P83" i="121"/>
  <c r="O83" i="121"/>
  <c r="N83" i="121"/>
  <c r="M83" i="121"/>
  <c r="L83" i="121"/>
  <c r="K83" i="121"/>
  <c r="H83" i="121"/>
  <c r="G83" i="121"/>
  <c r="S82" i="121"/>
  <c r="R82" i="121"/>
  <c r="Q82" i="121"/>
  <c r="P82" i="121"/>
  <c r="O82" i="121"/>
  <c r="N82" i="121"/>
  <c r="M82" i="121"/>
  <c r="L82" i="121"/>
  <c r="K82" i="121"/>
  <c r="S81" i="121"/>
  <c r="R81" i="121"/>
  <c r="Q81" i="121"/>
  <c r="P81" i="121"/>
  <c r="O81" i="121"/>
  <c r="N81" i="121"/>
  <c r="M81" i="121"/>
  <c r="L81" i="121"/>
  <c r="K81" i="121"/>
  <c r="H81" i="121"/>
  <c r="G81" i="121"/>
  <c r="H63" i="121"/>
  <c r="AF80" i="121"/>
  <c r="AE80" i="121"/>
  <c r="AD80" i="121"/>
  <c r="AC80" i="121"/>
  <c r="AB80" i="121"/>
  <c r="AA80" i="121"/>
  <c r="Z80" i="121"/>
  <c r="Y80" i="121"/>
  <c r="V80" i="121"/>
  <c r="W80" i="121"/>
  <c r="X80" i="121"/>
  <c r="S80" i="121"/>
  <c r="R80" i="121"/>
  <c r="Q80" i="121"/>
  <c r="P80" i="121"/>
  <c r="O80" i="121"/>
  <c r="N80" i="121"/>
  <c r="M80" i="121"/>
  <c r="L80" i="121"/>
  <c r="K80" i="121"/>
  <c r="AF79" i="121"/>
  <c r="AE79" i="121"/>
  <c r="AD79" i="121"/>
  <c r="AC79" i="121"/>
  <c r="AB79" i="121"/>
  <c r="AA79" i="121"/>
  <c r="Z79" i="121"/>
  <c r="Y79" i="121"/>
  <c r="V79" i="121"/>
  <c r="W79" i="121"/>
  <c r="X79" i="121"/>
  <c r="S79" i="121"/>
  <c r="R79" i="121"/>
  <c r="Q79" i="121"/>
  <c r="P79" i="121"/>
  <c r="O79" i="121"/>
  <c r="N79" i="121"/>
  <c r="M79" i="121"/>
  <c r="L79" i="121"/>
  <c r="K79" i="121"/>
  <c r="H79" i="121"/>
  <c r="G79" i="121"/>
  <c r="AF78" i="121"/>
  <c r="AE78" i="121"/>
  <c r="AD78" i="121"/>
  <c r="AC78" i="121"/>
  <c r="AB78" i="121"/>
  <c r="AA78" i="121"/>
  <c r="Z78" i="121"/>
  <c r="Y78" i="121"/>
  <c r="V78" i="121"/>
  <c r="W78" i="121"/>
  <c r="X78" i="121"/>
  <c r="S78" i="121"/>
  <c r="R78" i="121"/>
  <c r="Q78" i="121"/>
  <c r="P78" i="121"/>
  <c r="O78" i="121"/>
  <c r="N78" i="121"/>
  <c r="M78" i="121"/>
  <c r="L78" i="121"/>
  <c r="K78" i="121"/>
  <c r="AF77" i="121"/>
  <c r="AE77" i="121"/>
  <c r="AD77" i="121"/>
  <c r="AC77" i="121"/>
  <c r="AB77" i="121"/>
  <c r="AA77" i="121"/>
  <c r="Z77" i="121"/>
  <c r="Y77" i="121"/>
  <c r="V77" i="121"/>
  <c r="W77" i="121"/>
  <c r="X77" i="121"/>
  <c r="S77" i="121"/>
  <c r="R77" i="121"/>
  <c r="Q77" i="121"/>
  <c r="P77" i="121"/>
  <c r="O77" i="121"/>
  <c r="N77" i="121"/>
  <c r="M77" i="121"/>
  <c r="L77" i="121"/>
  <c r="K77" i="121"/>
  <c r="B77" i="121"/>
  <c r="AF76" i="121"/>
  <c r="AE76" i="121"/>
  <c r="AD76" i="121"/>
  <c r="AC76" i="121"/>
  <c r="AB76" i="121"/>
  <c r="AA76" i="121"/>
  <c r="Z76" i="121"/>
  <c r="Y76" i="121"/>
  <c r="V76" i="121"/>
  <c r="W76" i="121"/>
  <c r="X76" i="121"/>
  <c r="S76" i="121"/>
  <c r="R76" i="121"/>
  <c r="Q76" i="121"/>
  <c r="P76" i="121"/>
  <c r="O76" i="121"/>
  <c r="N76" i="121"/>
  <c r="M76" i="121"/>
  <c r="L76" i="121"/>
  <c r="K76" i="121"/>
  <c r="G68" i="121"/>
  <c r="C54" i="121"/>
  <c r="C73" i="121"/>
  <c r="C55" i="121"/>
  <c r="C74" i="121"/>
  <c r="D73" i="121"/>
  <c r="H53" i="121"/>
  <c r="E72" i="121"/>
  <c r="F72" i="121"/>
  <c r="H54" i="121"/>
  <c r="E73" i="121"/>
  <c r="F73" i="121"/>
  <c r="B76" i="121"/>
  <c r="AF75" i="121"/>
  <c r="AE75" i="121"/>
  <c r="AD75" i="121"/>
  <c r="AC75" i="121"/>
  <c r="AB75" i="121"/>
  <c r="AA75" i="121"/>
  <c r="Z75" i="121"/>
  <c r="Y75" i="121"/>
  <c r="V75" i="121"/>
  <c r="W75" i="121"/>
  <c r="X75" i="121"/>
  <c r="S75" i="121"/>
  <c r="R75" i="121"/>
  <c r="Q75" i="121"/>
  <c r="P75" i="121"/>
  <c r="O75" i="121"/>
  <c r="N75" i="121"/>
  <c r="M75" i="121"/>
  <c r="L75" i="121"/>
  <c r="K75" i="121"/>
  <c r="B75" i="121"/>
  <c r="AF74" i="121"/>
  <c r="AE74" i="121"/>
  <c r="AD74" i="121"/>
  <c r="AC74" i="121"/>
  <c r="AB74" i="121"/>
  <c r="AA74" i="121"/>
  <c r="Z74" i="121"/>
  <c r="Y74" i="121"/>
  <c r="V74" i="121"/>
  <c r="W74" i="121"/>
  <c r="X74" i="121"/>
  <c r="S74" i="121"/>
  <c r="R74" i="121"/>
  <c r="Q74" i="121"/>
  <c r="P74" i="121"/>
  <c r="O74" i="121"/>
  <c r="N74" i="121"/>
  <c r="M74" i="121"/>
  <c r="L74" i="121"/>
  <c r="K74" i="121"/>
  <c r="H55" i="121"/>
  <c r="E74" i="121"/>
  <c r="B55" i="121"/>
  <c r="B74" i="121"/>
  <c r="AF73" i="121"/>
  <c r="AE73" i="121"/>
  <c r="AD73" i="121"/>
  <c r="AC73" i="121"/>
  <c r="AB73" i="121"/>
  <c r="AA73" i="121"/>
  <c r="Z73" i="121"/>
  <c r="Y73" i="121"/>
  <c r="V73" i="121"/>
  <c r="W73" i="121"/>
  <c r="X73" i="121"/>
  <c r="S73" i="121"/>
  <c r="R73" i="121"/>
  <c r="Q73" i="121"/>
  <c r="P73" i="121"/>
  <c r="O73" i="121"/>
  <c r="N73" i="121"/>
  <c r="M73" i="121"/>
  <c r="L73" i="121"/>
  <c r="K73" i="121"/>
  <c r="B54" i="121"/>
  <c r="B73" i="121"/>
  <c r="AF72" i="121"/>
  <c r="AE72" i="121"/>
  <c r="AD72" i="121"/>
  <c r="AC72" i="121"/>
  <c r="AB72" i="121"/>
  <c r="AA72" i="121"/>
  <c r="Z72" i="121"/>
  <c r="Y72" i="121"/>
  <c r="V72" i="121"/>
  <c r="W72" i="121"/>
  <c r="X72" i="121"/>
  <c r="S72" i="121"/>
  <c r="R72" i="121"/>
  <c r="Q72" i="121"/>
  <c r="P72" i="121"/>
  <c r="O72" i="121"/>
  <c r="N72" i="121"/>
  <c r="M72" i="121"/>
  <c r="L72" i="121"/>
  <c r="K72" i="121"/>
  <c r="C53" i="121"/>
  <c r="C72" i="121"/>
  <c r="D72" i="121"/>
  <c r="B53" i="121"/>
  <c r="B72" i="121"/>
  <c r="AF71" i="121"/>
  <c r="AE71" i="121"/>
  <c r="AD71" i="121"/>
  <c r="AC71" i="121"/>
  <c r="AB71" i="121"/>
  <c r="AA71" i="121"/>
  <c r="Z71" i="121"/>
  <c r="Y71" i="121"/>
  <c r="V71" i="121"/>
  <c r="W71" i="121"/>
  <c r="X71" i="121"/>
  <c r="S71" i="121"/>
  <c r="R71" i="121"/>
  <c r="Q71" i="121"/>
  <c r="P71" i="121"/>
  <c r="O71" i="121"/>
  <c r="N71" i="121"/>
  <c r="M71" i="121"/>
  <c r="L71" i="121"/>
  <c r="K71" i="121"/>
  <c r="AF70" i="121"/>
  <c r="AE70" i="121"/>
  <c r="AD70" i="121"/>
  <c r="AC70" i="121"/>
  <c r="AB70" i="121"/>
  <c r="AA70" i="121"/>
  <c r="Z70" i="121"/>
  <c r="Y70" i="121"/>
  <c r="V70" i="121"/>
  <c r="W70" i="121"/>
  <c r="X70" i="121"/>
  <c r="S70" i="121"/>
  <c r="R70" i="121"/>
  <c r="Q70" i="121"/>
  <c r="P70" i="121"/>
  <c r="O70" i="121"/>
  <c r="N70" i="121"/>
  <c r="M70" i="121"/>
  <c r="L70" i="121"/>
  <c r="K70" i="121"/>
  <c r="G66" i="121"/>
  <c r="AF69" i="121"/>
  <c r="AE69" i="121"/>
  <c r="AD69" i="121"/>
  <c r="AC69" i="121"/>
  <c r="AB69" i="121"/>
  <c r="AA69" i="121"/>
  <c r="Z69" i="121"/>
  <c r="Y69" i="121"/>
  <c r="V69" i="121"/>
  <c r="W69" i="121"/>
  <c r="X69" i="121"/>
  <c r="S69" i="121"/>
  <c r="R69" i="121"/>
  <c r="Q69" i="121"/>
  <c r="P69" i="121"/>
  <c r="O69" i="121"/>
  <c r="N69" i="121"/>
  <c r="M69" i="121"/>
  <c r="L69" i="121"/>
  <c r="K69" i="121"/>
  <c r="AF68" i="121"/>
  <c r="AE68" i="121"/>
  <c r="AD68" i="121"/>
  <c r="AC68" i="121"/>
  <c r="AB68" i="121"/>
  <c r="AA68" i="121"/>
  <c r="Z68" i="121"/>
  <c r="Y68" i="121"/>
  <c r="V68" i="121"/>
  <c r="W68" i="121"/>
  <c r="X68" i="121"/>
  <c r="S68" i="121"/>
  <c r="R68" i="121"/>
  <c r="Q68" i="121"/>
  <c r="P68" i="121"/>
  <c r="O68" i="121"/>
  <c r="N68" i="121"/>
  <c r="M68" i="121"/>
  <c r="L68" i="121"/>
  <c r="K68" i="121"/>
  <c r="AF67" i="121"/>
  <c r="AE67" i="121"/>
  <c r="AD67" i="121"/>
  <c r="AC67" i="121"/>
  <c r="AB67" i="121"/>
  <c r="AA67" i="121"/>
  <c r="Z67" i="121"/>
  <c r="Y67" i="121"/>
  <c r="V67" i="121"/>
  <c r="W67" i="121"/>
  <c r="X67" i="121"/>
  <c r="S67" i="121"/>
  <c r="R67" i="121"/>
  <c r="Q67" i="121"/>
  <c r="P67" i="121"/>
  <c r="O67" i="121"/>
  <c r="N67" i="121"/>
  <c r="M67" i="121"/>
  <c r="L67" i="121"/>
  <c r="K67" i="121"/>
  <c r="G53" i="121"/>
  <c r="C56" i="121"/>
  <c r="B56" i="121"/>
  <c r="C57" i="121"/>
  <c r="B57" i="121"/>
  <c r="E57" i="121"/>
  <c r="G57" i="121"/>
  <c r="C58" i="121"/>
  <c r="B58" i="121"/>
  <c r="C59" i="121"/>
  <c r="B59" i="121"/>
  <c r="C60" i="121"/>
  <c r="B60" i="121"/>
  <c r="C61" i="121"/>
  <c r="B61" i="121"/>
  <c r="E56" i="121"/>
  <c r="G56" i="121"/>
  <c r="E58" i="121"/>
  <c r="G58" i="121"/>
  <c r="E59" i="121"/>
  <c r="G59" i="121"/>
  <c r="E60" i="121"/>
  <c r="G60" i="121"/>
  <c r="E61" i="121"/>
  <c r="G61" i="121"/>
  <c r="F53" i="121"/>
  <c r="B62" i="121"/>
  <c r="B63" i="121"/>
  <c r="B64" i="121"/>
  <c r="F54" i="121"/>
  <c r="F55" i="121"/>
  <c r="H66" i="121"/>
  <c r="H67" i="121"/>
  <c r="G67" i="121"/>
  <c r="B65" i="121"/>
  <c r="B66" i="121"/>
  <c r="F65" i="121"/>
  <c r="F66" i="121"/>
  <c r="F67" i="121"/>
  <c r="B67" i="121"/>
  <c r="AF66" i="121"/>
  <c r="AE66" i="121"/>
  <c r="AD66" i="121"/>
  <c r="AC66" i="121"/>
  <c r="AB66" i="121"/>
  <c r="AA66" i="121"/>
  <c r="Z66" i="121"/>
  <c r="Y66" i="121"/>
  <c r="V66" i="121"/>
  <c r="W66" i="121"/>
  <c r="X66" i="121"/>
  <c r="S66" i="121"/>
  <c r="R66" i="121"/>
  <c r="Q66" i="121"/>
  <c r="P66" i="121"/>
  <c r="O66" i="121"/>
  <c r="N66" i="121"/>
  <c r="M66" i="121"/>
  <c r="L66" i="121"/>
  <c r="K66" i="121"/>
  <c r="C66" i="121"/>
  <c r="AF65" i="121"/>
  <c r="AE65" i="121"/>
  <c r="AD65" i="121"/>
  <c r="AC65" i="121"/>
  <c r="AB65" i="121"/>
  <c r="AA65" i="121"/>
  <c r="Z65" i="121"/>
  <c r="Y65" i="121"/>
  <c r="V65" i="121"/>
  <c r="W65" i="121"/>
  <c r="X65" i="121"/>
  <c r="S65" i="121"/>
  <c r="R65" i="121"/>
  <c r="Q65" i="121"/>
  <c r="P65" i="121"/>
  <c r="O65" i="121"/>
  <c r="N65" i="121"/>
  <c r="M65" i="121"/>
  <c r="L65" i="121"/>
  <c r="K65" i="121"/>
  <c r="H65" i="121"/>
  <c r="G65" i="121"/>
  <c r="C65" i="121"/>
  <c r="AF64" i="121"/>
  <c r="AE64" i="121"/>
  <c r="AD64" i="121"/>
  <c r="AC64" i="121"/>
  <c r="AB64" i="121"/>
  <c r="AA64" i="121"/>
  <c r="Z64" i="121"/>
  <c r="Y64" i="121"/>
  <c r="V64" i="121"/>
  <c r="W64" i="121"/>
  <c r="X64" i="121"/>
  <c r="S64" i="121"/>
  <c r="R64" i="121"/>
  <c r="Q64" i="121"/>
  <c r="P64" i="121"/>
  <c r="O64" i="121"/>
  <c r="N64" i="121"/>
  <c r="M64" i="121"/>
  <c r="L64" i="121"/>
  <c r="K64" i="121"/>
  <c r="G64" i="121"/>
  <c r="E64" i="121"/>
  <c r="C64" i="121"/>
  <c r="AF63" i="121"/>
  <c r="AE63" i="121"/>
  <c r="AD63" i="121"/>
  <c r="AC63" i="121"/>
  <c r="AB63" i="121"/>
  <c r="AA63" i="121"/>
  <c r="Z63" i="121"/>
  <c r="Y63" i="121"/>
  <c r="V63" i="121"/>
  <c r="W63" i="121"/>
  <c r="X63" i="121"/>
  <c r="S63" i="121"/>
  <c r="R63" i="121"/>
  <c r="Q63" i="121"/>
  <c r="P63" i="121"/>
  <c r="O63" i="121"/>
  <c r="N63" i="121"/>
  <c r="M63" i="121"/>
  <c r="L63" i="121"/>
  <c r="K63" i="121"/>
  <c r="D63" i="121"/>
  <c r="C63" i="121"/>
  <c r="AF62" i="121"/>
  <c r="AE62" i="121"/>
  <c r="AD62" i="121"/>
  <c r="AC62" i="121"/>
  <c r="AB62" i="121"/>
  <c r="AA62" i="121"/>
  <c r="Z62" i="121"/>
  <c r="Y62" i="121"/>
  <c r="V62" i="121"/>
  <c r="W62" i="121"/>
  <c r="X62" i="121"/>
  <c r="S62" i="121"/>
  <c r="R62" i="121"/>
  <c r="Q62" i="121"/>
  <c r="P62" i="121"/>
  <c r="O62" i="121"/>
  <c r="N62" i="121"/>
  <c r="M62" i="121"/>
  <c r="L62" i="121"/>
  <c r="K62" i="121"/>
  <c r="AF61" i="121"/>
  <c r="AE61" i="121"/>
  <c r="AD61" i="121"/>
  <c r="AC61" i="121"/>
  <c r="AB61" i="121"/>
  <c r="AA61" i="121"/>
  <c r="Z61" i="121"/>
  <c r="Y61" i="121"/>
  <c r="V61" i="121"/>
  <c r="W61" i="121"/>
  <c r="X61" i="121"/>
  <c r="S61" i="121"/>
  <c r="R61" i="121"/>
  <c r="Q61" i="121"/>
  <c r="P61" i="121"/>
  <c r="O61" i="121"/>
  <c r="N61" i="121"/>
  <c r="M61" i="121"/>
  <c r="L61" i="121"/>
  <c r="K61" i="121"/>
  <c r="H61" i="121"/>
  <c r="AF60" i="121"/>
  <c r="AE60" i="121"/>
  <c r="AD60" i="121"/>
  <c r="AC60" i="121"/>
  <c r="AB60" i="121"/>
  <c r="AA60" i="121"/>
  <c r="Z60" i="121"/>
  <c r="Y60" i="121"/>
  <c r="V60" i="121"/>
  <c r="W60" i="121"/>
  <c r="X60" i="121"/>
  <c r="S60" i="121"/>
  <c r="R60" i="121"/>
  <c r="Q60" i="121"/>
  <c r="P60" i="121"/>
  <c r="O60" i="121"/>
  <c r="N60" i="121"/>
  <c r="M60" i="121"/>
  <c r="L60" i="121"/>
  <c r="K60" i="121"/>
  <c r="H60" i="121"/>
  <c r="AF59" i="121"/>
  <c r="AE59" i="121"/>
  <c r="AD59" i="121"/>
  <c r="AC59" i="121"/>
  <c r="AB59" i="121"/>
  <c r="AA59" i="121"/>
  <c r="Z59" i="121"/>
  <c r="Y59" i="121"/>
  <c r="V59" i="121"/>
  <c r="W59" i="121"/>
  <c r="X59" i="121"/>
  <c r="S59" i="121"/>
  <c r="R59" i="121"/>
  <c r="Q59" i="121"/>
  <c r="P59" i="121"/>
  <c r="O59" i="121"/>
  <c r="N59" i="121"/>
  <c r="M59" i="121"/>
  <c r="L59" i="121"/>
  <c r="K59" i="121"/>
  <c r="H59" i="121"/>
  <c r="AF58" i="121"/>
  <c r="AE58" i="121"/>
  <c r="AD58" i="121"/>
  <c r="AC58" i="121"/>
  <c r="AB58" i="121"/>
  <c r="AA58" i="121"/>
  <c r="Z58" i="121"/>
  <c r="Y58" i="121"/>
  <c r="V58" i="121"/>
  <c r="W58" i="121"/>
  <c r="X58" i="121"/>
  <c r="S58" i="121"/>
  <c r="R58" i="121"/>
  <c r="Q58" i="121"/>
  <c r="P58" i="121"/>
  <c r="O58" i="121"/>
  <c r="N58" i="121"/>
  <c r="M58" i="121"/>
  <c r="L58" i="121"/>
  <c r="K58" i="121"/>
  <c r="H58" i="121"/>
  <c r="AF57" i="121"/>
  <c r="AE57" i="121"/>
  <c r="AD57" i="121"/>
  <c r="AC57" i="121"/>
  <c r="AB57" i="121"/>
  <c r="AA57" i="121"/>
  <c r="Z57" i="121"/>
  <c r="Y57" i="121"/>
  <c r="V57" i="121"/>
  <c r="W57" i="121"/>
  <c r="X57" i="121"/>
  <c r="S57" i="121"/>
  <c r="R57" i="121"/>
  <c r="Q57" i="121"/>
  <c r="P57" i="121"/>
  <c r="O57" i="121"/>
  <c r="N57" i="121"/>
  <c r="M57" i="121"/>
  <c r="L57" i="121"/>
  <c r="K57" i="121"/>
  <c r="H57" i="121"/>
  <c r="AF56" i="121"/>
  <c r="AE56" i="121"/>
  <c r="AD56" i="121"/>
  <c r="AC56" i="121"/>
  <c r="AB56" i="121"/>
  <c r="AA56" i="121"/>
  <c r="Z56" i="121"/>
  <c r="Y56" i="121"/>
  <c r="V56" i="121"/>
  <c r="W56" i="121"/>
  <c r="X56" i="121"/>
  <c r="S56" i="121"/>
  <c r="R56" i="121"/>
  <c r="Q56" i="121"/>
  <c r="P56" i="121"/>
  <c r="O56" i="121"/>
  <c r="N56" i="121"/>
  <c r="M56" i="121"/>
  <c r="L56" i="121"/>
  <c r="K56" i="121"/>
  <c r="H56" i="121"/>
  <c r="AF55" i="121"/>
  <c r="AE55" i="121"/>
  <c r="AD55" i="121"/>
  <c r="AC55" i="121"/>
  <c r="AB55" i="121"/>
  <c r="AA55" i="121"/>
  <c r="Z55" i="121"/>
  <c r="Y55" i="121"/>
  <c r="V55" i="121"/>
  <c r="W55" i="121"/>
  <c r="X55" i="121"/>
  <c r="S55" i="121"/>
  <c r="R55" i="121"/>
  <c r="Q55" i="121"/>
  <c r="P55" i="121"/>
  <c r="O55" i="121"/>
  <c r="N55" i="121"/>
  <c r="M55" i="121"/>
  <c r="L55" i="121"/>
  <c r="K55" i="121"/>
  <c r="D55" i="121"/>
  <c r="E55" i="121"/>
  <c r="AF54" i="121"/>
  <c r="AE54" i="121"/>
  <c r="AD54" i="121"/>
  <c r="AC54" i="121"/>
  <c r="AB54" i="121"/>
  <c r="AA54" i="121"/>
  <c r="Z54" i="121"/>
  <c r="Y54" i="121"/>
  <c r="V54" i="121"/>
  <c r="W54" i="121"/>
  <c r="X54" i="121"/>
  <c r="S54" i="121"/>
  <c r="R54" i="121"/>
  <c r="Q54" i="121"/>
  <c r="P54" i="121"/>
  <c r="O54" i="121"/>
  <c r="N54" i="121"/>
  <c r="M54" i="121"/>
  <c r="L54" i="121"/>
  <c r="K54" i="121"/>
  <c r="D54" i="121"/>
  <c r="E54" i="121"/>
  <c r="AF53" i="121"/>
  <c r="AE53" i="121"/>
  <c r="AD53" i="121"/>
  <c r="AC53" i="121"/>
  <c r="AB53" i="121"/>
  <c r="AA53" i="121"/>
  <c r="Z53" i="121"/>
  <c r="Y53" i="121"/>
  <c r="V53" i="121"/>
  <c r="W53" i="121"/>
  <c r="X53" i="121"/>
  <c r="S53" i="121"/>
  <c r="R53" i="121"/>
  <c r="Q53" i="121"/>
  <c r="P53" i="121"/>
  <c r="O53" i="121"/>
  <c r="N53" i="121"/>
  <c r="M53" i="121"/>
  <c r="L53" i="121"/>
  <c r="K53" i="121"/>
  <c r="D53" i="121"/>
  <c r="E53" i="121"/>
  <c r="Y52" i="121"/>
  <c r="Z52" i="121"/>
  <c r="AA52" i="121"/>
  <c r="AB52" i="121"/>
  <c r="AC52" i="121"/>
  <c r="AD52" i="121"/>
  <c r="AE52" i="121"/>
  <c r="AF52" i="121"/>
  <c r="V52" i="121"/>
  <c r="W52" i="121"/>
  <c r="X52" i="121"/>
  <c r="AG52" i="121"/>
  <c r="S52" i="121"/>
  <c r="R52" i="121"/>
  <c r="Q52" i="121"/>
  <c r="P52" i="121"/>
  <c r="O52" i="121"/>
  <c r="N52" i="121"/>
  <c r="M52" i="121"/>
  <c r="L52" i="121"/>
  <c r="K52" i="121"/>
  <c r="B51" i="121"/>
  <c r="A51" i="120"/>
  <c r="B101" i="120"/>
  <c r="B96" i="120"/>
  <c r="B97" i="120"/>
  <c r="B98" i="120"/>
  <c r="B99" i="120"/>
  <c r="B100" i="120"/>
  <c r="D101" i="120"/>
  <c r="E101" i="120"/>
  <c r="B94" i="120"/>
  <c r="C101" i="120"/>
  <c r="F101" i="120"/>
  <c r="D100" i="120"/>
  <c r="E100" i="120"/>
  <c r="C100" i="120"/>
  <c r="F100" i="120"/>
  <c r="D99" i="120"/>
  <c r="E99" i="120"/>
  <c r="C99" i="120"/>
  <c r="F99" i="120"/>
  <c r="D98" i="120"/>
  <c r="E98" i="120"/>
  <c r="C98" i="120"/>
  <c r="F98" i="120"/>
  <c r="D97" i="120"/>
  <c r="E97" i="120"/>
  <c r="C97" i="120"/>
  <c r="F97" i="120"/>
  <c r="D96" i="120"/>
  <c r="E96" i="120"/>
  <c r="G96" i="120"/>
  <c r="C96" i="120"/>
  <c r="F96" i="120"/>
  <c r="B95" i="120"/>
  <c r="C77" i="120"/>
  <c r="E77" i="120"/>
  <c r="F77" i="120"/>
  <c r="G77" i="120"/>
  <c r="D77" i="120"/>
  <c r="B79" i="120"/>
  <c r="H77" i="120"/>
  <c r="B78" i="120"/>
  <c r="C78" i="120"/>
  <c r="C79" i="120"/>
  <c r="D79" i="120"/>
  <c r="D80" i="120"/>
  <c r="B81" i="120"/>
  <c r="B80" i="120"/>
  <c r="C80" i="120"/>
  <c r="C81" i="120"/>
  <c r="D81" i="120"/>
  <c r="B83" i="120"/>
  <c r="B82" i="120"/>
  <c r="C82" i="120"/>
  <c r="C83" i="120"/>
  <c r="D83" i="120"/>
  <c r="B85" i="120"/>
  <c r="B84" i="120"/>
  <c r="C84" i="120"/>
  <c r="C85" i="120"/>
  <c r="D85" i="120"/>
  <c r="B87" i="120"/>
  <c r="B86" i="120"/>
  <c r="C86" i="120"/>
  <c r="C87" i="120"/>
  <c r="D87" i="120"/>
  <c r="D92" i="120"/>
  <c r="B89" i="120"/>
  <c r="B88" i="120"/>
  <c r="C88" i="120"/>
  <c r="C89" i="120"/>
  <c r="D89" i="120"/>
  <c r="B91" i="120"/>
  <c r="B90" i="120"/>
  <c r="C90" i="120"/>
  <c r="C91" i="120"/>
  <c r="D91" i="120"/>
  <c r="E92" i="120"/>
  <c r="C92" i="120"/>
  <c r="F92" i="120"/>
  <c r="S91" i="120"/>
  <c r="R91" i="120"/>
  <c r="Q91" i="120"/>
  <c r="P91" i="120"/>
  <c r="O91" i="120"/>
  <c r="N91" i="120"/>
  <c r="M91" i="120"/>
  <c r="L91" i="120"/>
  <c r="K91" i="120"/>
  <c r="H91" i="120"/>
  <c r="G91" i="120"/>
  <c r="S90" i="120"/>
  <c r="R90" i="120"/>
  <c r="Q90" i="120"/>
  <c r="P90" i="120"/>
  <c r="O90" i="120"/>
  <c r="N90" i="120"/>
  <c r="M90" i="120"/>
  <c r="L90" i="120"/>
  <c r="K90" i="120"/>
  <c r="S89" i="120"/>
  <c r="R89" i="120"/>
  <c r="Q89" i="120"/>
  <c r="P89" i="120"/>
  <c r="O89" i="120"/>
  <c r="N89" i="120"/>
  <c r="M89" i="120"/>
  <c r="L89" i="120"/>
  <c r="K89" i="120"/>
  <c r="H89" i="120"/>
  <c r="H88" i="120"/>
  <c r="G89" i="120"/>
  <c r="S88" i="120"/>
  <c r="R88" i="120"/>
  <c r="Q88" i="120"/>
  <c r="P88" i="120"/>
  <c r="O88" i="120"/>
  <c r="N88" i="120"/>
  <c r="M88" i="120"/>
  <c r="L88" i="120"/>
  <c r="K88" i="120"/>
  <c r="S87" i="120"/>
  <c r="R87" i="120"/>
  <c r="Q87" i="120"/>
  <c r="P87" i="120"/>
  <c r="O87" i="120"/>
  <c r="N87" i="120"/>
  <c r="M87" i="120"/>
  <c r="L87" i="120"/>
  <c r="K87" i="120"/>
  <c r="H87" i="120"/>
  <c r="G87" i="120"/>
  <c r="S86" i="120"/>
  <c r="R86" i="120"/>
  <c r="Q86" i="120"/>
  <c r="P86" i="120"/>
  <c r="O86" i="120"/>
  <c r="N86" i="120"/>
  <c r="M86" i="120"/>
  <c r="L86" i="120"/>
  <c r="K86" i="120"/>
  <c r="S85" i="120"/>
  <c r="R85" i="120"/>
  <c r="Q85" i="120"/>
  <c r="P85" i="120"/>
  <c r="O85" i="120"/>
  <c r="N85" i="120"/>
  <c r="M85" i="120"/>
  <c r="L85" i="120"/>
  <c r="K85" i="120"/>
  <c r="H85" i="120"/>
  <c r="E85" i="120"/>
  <c r="G85" i="120"/>
  <c r="S84" i="120"/>
  <c r="R84" i="120"/>
  <c r="Q84" i="120"/>
  <c r="P84" i="120"/>
  <c r="O84" i="120"/>
  <c r="N84" i="120"/>
  <c r="M84" i="120"/>
  <c r="L84" i="120"/>
  <c r="K84" i="120"/>
  <c r="S83" i="120"/>
  <c r="R83" i="120"/>
  <c r="Q83" i="120"/>
  <c r="P83" i="120"/>
  <c r="O83" i="120"/>
  <c r="N83" i="120"/>
  <c r="M83" i="120"/>
  <c r="L83" i="120"/>
  <c r="K83" i="120"/>
  <c r="H83" i="120"/>
  <c r="G83" i="120"/>
  <c r="S82" i="120"/>
  <c r="R82" i="120"/>
  <c r="Q82" i="120"/>
  <c r="P82" i="120"/>
  <c r="O82" i="120"/>
  <c r="N82" i="120"/>
  <c r="M82" i="120"/>
  <c r="L82" i="120"/>
  <c r="K82" i="120"/>
  <c r="S81" i="120"/>
  <c r="R81" i="120"/>
  <c r="Q81" i="120"/>
  <c r="P81" i="120"/>
  <c r="O81" i="120"/>
  <c r="N81" i="120"/>
  <c r="M81" i="120"/>
  <c r="L81" i="120"/>
  <c r="K81" i="120"/>
  <c r="H81" i="120"/>
  <c r="G81" i="120"/>
  <c r="H63" i="120"/>
  <c r="AF80" i="120"/>
  <c r="AE80" i="120"/>
  <c r="AD80" i="120"/>
  <c r="AC80" i="120"/>
  <c r="AB80" i="120"/>
  <c r="AA80" i="120"/>
  <c r="Z80" i="120"/>
  <c r="Y80" i="120"/>
  <c r="V80" i="120"/>
  <c r="W80" i="120"/>
  <c r="X80" i="120"/>
  <c r="S80" i="120"/>
  <c r="R80" i="120"/>
  <c r="Q80" i="120"/>
  <c r="P80" i="120"/>
  <c r="O80" i="120"/>
  <c r="N80" i="120"/>
  <c r="M80" i="120"/>
  <c r="L80" i="120"/>
  <c r="K80" i="120"/>
  <c r="AF79" i="120"/>
  <c r="AE79" i="120"/>
  <c r="AD79" i="120"/>
  <c r="AC79" i="120"/>
  <c r="AB79" i="120"/>
  <c r="AA79" i="120"/>
  <c r="Z79" i="120"/>
  <c r="Y79" i="120"/>
  <c r="V79" i="120"/>
  <c r="W79" i="120"/>
  <c r="X79" i="120"/>
  <c r="S79" i="120"/>
  <c r="R79" i="120"/>
  <c r="Q79" i="120"/>
  <c r="P79" i="120"/>
  <c r="O79" i="120"/>
  <c r="N79" i="120"/>
  <c r="M79" i="120"/>
  <c r="L79" i="120"/>
  <c r="K79" i="120"/>
  <c r="H79" i="120"/>
  <c r="G79" i="120"/>
  <c r="AF78" i="120"/>
  <c r="AE78" i="120"/>
  <c r="AD78" i="120"/>
  <c r="AC78" i="120"/>
  <c r="AB78" i="120"/>
  <c r="AA78" i="120"/>
  <c r="Z78" i="120"/>
  <c r="Y78" i="120"/>
  <c r="V78" i="120"/>
  <c r="W78" i="120"/>
  <c r="X78" i="120"/>
  <c r="S78" i="120"/>
  <c r="R78" i="120"/>
  <c r="Q78" i="120"/>
  <c r="P78" i="120"/>
  <c r="O78" i="120"/>
  <c r="N78" i="120"/>
  <c r="M78" i="120"/>
  <c r="L78" i="120"/>
  <c r="K78" i="120"/>
  <c r="AF77" i="120"/>
  <c r="AE77" i="120"/>
  <c r="AD77" i="120"/>
  <c r="AC77" i="120"/>
  <c r="AB77" i="120"/>
  <c r="AA77" i="120"/>
  <c r="Z77" i="120"/>
  <c r="Y77" i="120"/>
  <c r="V77" i="120"/>
  <c r="W77" i="120"/>
  <c r="X77" i="120"/>
  <c r="S77" i="120"/>
  <c r="R77" i="120"/>
  <c r="Q77" i="120"/>
  <c r="P77" i="120"/>
  <c r="O77" i="120"/>
  <c r="N77" i="120"/>
  <c r="M77" i="120"/>
  <c r="L77" i="120"/>
  <c r="K77" i="120"/>
  <c r="B77" i="120"/>
  <c r="AF76" i="120"/>
  <c r="AE76" i="120"/>
  <c r="AD76" i="120"/>
  <c r="AC76" i="120"/>
  <c r="AB76" i="120"/>
  <c r="AA76" i="120"/>
  <c r="Z76" i="120"/>
  <c r="Y76" i="120"/>
  <c r="V76" i="120"/>
  <c r="W76" i="120"/>
  <c r="X76" i="120"/>
  <c r="S76" i="120"/>
  <c r="R76" i="120"/>
  <c r="Q76" i="120"/>
  <c r="P76" i="120"/>
  <c r="O76" i="120"/>
  <c r="N76" i="120"/>
  <c r="M76" i="120"/>
  <c r="L76" i="120"/>
  <c r="K76" i="120"/>
  <c r="G68" i="120"/>
  <c r="C54" i="120"/>
  <c r="C73" i="120"/>
  <c r="C55" i="120"/>
  <c r="C74" i="120"/>
  <c r="D73" i="120"/>
  <c r="H53" i="120"/>
  <c r="E72" i="120"/>
  <c r="F72" i="120"/>
  <c r="H54" i="120"/>
  <c r="E73" i="120"/>
  <c r="F73" i="120"/>
  <c r="B76" i="120"/>
  <c r="AF75" i="120"/>
  <c r="AE75" i="120"/>
  <c r="AD75" i="120"/>
  <c r="AC75" i="120"/>
  <c r="AB75" i="120"/>
  <c r="AA75" i="120"/>
  <c r="Z75" i="120"/>
  <c r="Y75" i="120"/>
  <c r="V75" i="120"/>
  <c r="W75" i="120"/>
  <c r="X75" i="120"/>
  <c r="S75" i="120"/>
  <c r="R75" i="120"/>
  <c r="Q75" i="120"/>
  <c r="P75" i="120"/>
  <c r="O75" i="120"/>
  <c r="N75" i="120"/>
  <c r="M75" i="120"/>
  <c r="L75" i="120"/>
  <c r="K75" i="120"/>
  <c r="B75" i="120"/>
  <c r="AF74" i="120"/>
  <c r="AE74" i="120"/>
  <c r="AD74" i="120"/>
  <c r="AC74" i="120"/>
  <c r="AB74" i="120"/>
  <c r="AA74" i="120"/>
  <c r="Z74" i="120"/>
  <c r="Y74" i="120"/>
  <c r="V74" i="120"/>
  <c r="W74" i="120"/>
  <c r="X74" i="120"/>
  <c r="S74" i="120"/>
  <c r="R74" i="120"/>
  <c r="Q74" i="120"/>
  <c r="P74" i="120"/>
  <c r="O74" i="120"/>
  <c r="N74" i="120"/>
  <c r="M74" i="120"/>
  <c r="L74" i="120"/>
  <c r="K74" i="120"/>
  <c r="H55" i="120"/>
  <c r="E74" i="120"/>
  <c r="B55" i="120"/>
  <c r="B74" i="120"/>
  <c r="AF73" i="120"/>
  <c r="AE73" i="120"/>
  <c r="AD73" i="120"/>
  <c r="AC73" i="120"/>
  <c r="AB73" i="120"/>
  <c r="AA73" i="120"/>
  <c r="Z73" i="120"/>
  <c r="Y73" i="120"/>
  <c r="V73" i="120"/>
  <c r="W73" i="120"/>
  <c r="X73" i="120"/>
  <c r="S73" i="120"/>
  <c r="R73" i="120"/>
  <c r="Q73" i="120"/>
  <c r="P73" i="120"/>
  <c r="O73" i="120"/>
  <c r="N73" i="120"/>
  <c r="M73" i="120"/>
  <c r="L73" i="120"/>
  <c r="K73" i="120"/>
  <c r="B54" i="120"/>
  <c r="B73" i="120"/>
  <c r="AF72" i="120"/>
  <c r="AE72" i="120"/>
  <c r="AD72" i="120"/>
  <c r="AC72" i="120"/>
  <c r="AB72" i="120"/>
  <c r="AA72" i="120"/>
  <c r="Z72" i="120"/>
  <c r="Y72" i="120"/>
  <c r="V72" i="120"/>
  <c r="W72" i="120"/>
  <c r="X72" i="120"/>
  <c r="S72" i="120"/>
  <c r="R72" i="120"/>
  <c r="Q72" i="120"/>
  <c r="P72" i="120"/>
  <c r="O72" i="120"/>
  <c r="N72" i="120"/>
  <c r="M72" i="120"/>
  <c r="L72" i="120"/>
  <c r="K72" i="120"/>
  <c r="C53" i="120"/>
  <c r="C72" i="120"/>
  <c r="D72" i="120"/>
  <c r="B53" i="120"/>
  <c r="B72" i="120"/>
  <c r="AF71" i="120"/>
  <c r="AE71" i="120"/>
  <c r="AD71" i="120"/>
  <c r="AC71" i="120"/>
  <c r="AB71" i="120"/>
  <c r="AA71" i="120"/>
  <c r="Z71" i="120"/>
  <c r="Y71" i="120"/>
  <c r="V71" i="120"/>
  <c r="W71" i="120"/>
  <c r="X71" i="120"/>
  <c r="S71" i="120"/>
  <c r="R71" i="120"/>
  <c r="Q71" i="120"/>
  <c r="P71" i="120"/>
  <c r="O71" i="120"/>
  <c r="N71" i="120"/>
  <c r="M71" i="120"/>
  <c r="L71" i="120"/>
  <c r="K71" i="120"/>
  <c r="AF70" i="120"/>
  <c r="AE70" i="120"/>
  <c r="AD70" i="120"/>
  <c r="AC70" i="120"/>
  <c r="AB70" i="120"/>
  <c r="AA70" i="120"/>
  <c r="Z70" i="120"/>
  <c r="Y70" i="120"/>
  <c r="V70" i="120"/>
  <c r="W70" i="120"/>
  <c r="X70" i="120"/>
  <c r="S70" i="120"/>
  <c r="R70" i="120"/>
  <c r="Q70" i="120"/>
  <c r="P70" i="120"/>
  <c r="O70" i="120"/>
  <c r="N70" i="120"/>
  <c r="M70" i="120"/>
  <c r="L70" i="120"/>
  <c r="K70" i="120"/>
  <c r="G66" i="120"/>
  <c r="AF69" i="120"/>
  <c r="AE69" i="120"/>
  <c r="AD69" i="120"/>
  <c r="AC69" i="120"/>
  <c r="AB69" i="120"/>
  <c r="AA69" i="120"/>
  <c r="Z69" i="120"/>
  <c r="Y69" i="120"/>
  <c r="V69" i="120"/>
  <c r="W69" i="120"/>
  <c r="X69" i="120"/>
  <c r="S69" i="120"/>
  <c r="R69" i="120"/>
  <c r="Q69" i="120"/>
  <c r="P69" i="120"/>
  <c r="O69" i="120"/>
  <c r="N69" i="120"/>
  <c r="M69" i="120"/>
  <c r="L69" i="120"/>
  <c r="K69" i="120"/>
  <c r="AF68" i="120"/>
  <c r="AE68" i="120"/>
  <c r="AD68" i="120"/>
  <c r="AC68" i="120"/>
  <c r="AB68" i="120"/>
  <c r="AA68" i="120"/>
  <c r="Z68" i="120"/>
  <c r="Y68" i="120"/>
  <c r="V68" i="120"/>
  <c r="W68" i="120"/>
  <c r="X68" i="120"/>
  <c r="S68" i="120"/>
  <c r="R68" i="120"/>
  <c r="Q68" i="120"/>
  <c r="P68" i="120"/>
  <c r="O68" i="120"/>
  <c r="N68" i="120"/>
  <c r="M68" i="120"/>
  <c r="L68" i="120"/>
  <c r="K68" i="120"/>
  <c r="AF67" i="120"/>
  <c r="AE67" i="120"/>
  <c r="AD67" i="120"/>
  <c r="AC67" i="120"/>
  <c r="AB67" i="120"/>
  <c r="AA67" i="120"/>
  <c r="Z67" i="120"/>
  <c r="Y67" i="120"/>
  <c r="V67" i="120"/>
  <c r="W67" i="120"/>
  <c r="X67" i="120"/>
  <c r="S67" i="120"/>
  <c r="R67" i="120"/>
  <c r="Q67" i="120"/>
  <c r="P67" i="120"/>
  <c r="O67" i="120"/>
  <c r="N67" i="120"/>
  <c r="M67" i="120"/>
  <c r="L67" i="120"/>
  <c r="K67" i="120"/>
  <c r="G53" i="120"/>
  <c r="C56" i="120"/>
  <c r="B56" i="120"/>
  <c r="C57" i="120"/>
  <c r="B57" i="120"/>
  <c r="C58" i="120"/>
  <c r="B58" i="120"/>
  <c r="C59" i="120"/>
  <c r="B59" i="120"/>
  <c r="C60" i="120"/>
  <c r="B60" i="120"/>
  <c r="C61" i="120"/>
  <c r="B61" i="120"/>
  <c r="E56" i="120"/>
  <c r="G56" i="120"/>
  <c r="E57" i="120"/>
  <c r="G57" i="120"/>
  <c r="E58" i="120"/>
  <c r="G58" i="120"/>
  <c r="E59" i="120"/>
  <c r="G59" i="120"/>
  <c r="E60" i="120"/>
  <c r="G60" i="120"/>
  <c r="E61" i="120"/>
  <c r="G61" i="120"/>
  <c r="F53" i="120"/>
  <c r="B62" i="120"/>
  <c r="B63" i="120"/>
  <c r="B64" i="120"/>
  <c r="F54" i="120"/>
  <c r="F55" i="120"/>
  <c r="H66" i="120"/>
  <c r="H67" i="120"/>
  <c r="G67" i="120"/>
  <c r="B65" i="120"/>
  <c r="B66" i="120"/>
  <c r="F65" i="120"/>
  <c r="F66" i="120"/>
  <c r="F67" i="120"/>
  <c r="B67" i="120"/>
  <c r="AF66" i="120"/>
  <c r="AE66" i="120"/>
  <c r="AD66" i="120"/>
  <c r="AC66" i="120"/>
  <c r="AB66" i="120"/>
  <c r="AA66" i="120"/>
  <c r="Z66" i="120"/>
  <c r="Y66" i="120"/>
  <c r="V66" i="120"/>
  <c r="W66" i="120"/>
  <c r="X66" i="120"/>
  <c r="S66" i="120"/>
  <c r="R66" i="120"/>
  <c r="Q66" i="120"/>
  <c r="P66" i="120"/>
  <c r="O66" i="120"/>
  <c r="N66" i="120"/>
  <c r="M66" i="120"/>
  <c r="L66" i="120"/>
  <c r="K66" i="120"/>
  <c r="C66" i="120"/>
  <c r="AF65" i="120"/>
  <c r="AE65" i="120"/>
  <c r="AD65" i="120"/>
  <c r="AC65" i="120"/>
  <c r="AB65" i="120"/>
  <c r="AA65" i="120"/>
  <c r="Z65" i="120"/>
  <c r="Y65" i="120"/>
  <c r="V65" i="120"/>
  <c r="W65" i="120"/>
  <c r="X65" i="120"/>
  <c r="S65" i="120"/>
  <c r="R65" i="120"/>
  <c r="Q65" i="120"/>
  <c r="P65" i="120"/>
  <c r="O65" i="120"/>
  <c r="N65" i="120"/>
  <c r="M65" i="120"/>
  <c r="L65" i="120"/>
  <c r="K65" i="120"/>
  <c r="H65" i="120"/>
  <c r="G65" i="120"/>
  <c r="C65" i="120"/>
  <c r="AF64" i="120"/>
  <c r="AE64" i="120"/>
  <c r="AD64" i="120"/>
  <c r="AC64" i="120"/>
  <c r="AB64" i="120"/>
  <c r="AA64" i="120"/>
  <c r="Z64" i="120"/>
  <c r="Y64" i="120"/>
  <c r="V64" i="120"/>
  <c r="W64" i="120"/>
  <c r="X64" i="120"/>
  <c r="S64" i="120"/>
  <c r="R64" i="120"/>
  <c r="Q64" i="120"/>
  <c r="P64" i="120"/>
  <c r="O64" i="120"/>
  <c r="N64" i="120"/>
  <c r="M64" i="120"/>
  <c r="L64" i="120"/>
  <c r="K64" i="120"/>
  <c r="G64" i="120"/>
  <c r="E64" i="120"/>
  <c r="C64" i="120"/>
  <c r="AF63" i="120"/>
  <c r="AE63" i="120"/>
  <c r="AD63" i="120"/>
  <c r="AC63" i="120"/>
  <c r="AB63" i="120"/>
  <c r="AA63" i="120"/>
  <c r="Z63" i="120"/>
  <c r="Y63" i="120"/>
  <c r="V63" i="120"/>
  <c r="W63" i="120"/>
  <c r="X63" i="120"/>
  <c r="S63" i="120"/>
  <c r="R63" i="120"/>
  <c r="Q63" i="120"/>
  <c r="P63" i="120"/>
  <c r="O63" i="120"/>
  <c r="N63" i="120"/>
  <c r="M63" i="120"/>
  <c r="L63" i="120"/>
  <c r="K63" i="120"/>
  <c r="D53" i="120"/>
  <c r="E53" i="120"/>
  <c r="D54" i="120"/>
  <c r="E54" i="120"/>
  <c r="D55" i="120"/>
  <c r="E55" i="120"/>
  <c r="D63" i="120"/>
  <c r="C63" i="120"/>
  <c r="AF62" i="120"/>
  <c r="AE62" i="120"/>
  <c r="AD62" i="120"/>
  <c r="AC62" i="120"/>
  <c r="AB62" i="120"/>
  <c r="AA62" i="120"/>
  <c r="Z62" i="120"/>
  <c r="Y62" i="120"/>
  <c r="V62" i="120"/>
  <c r="W62" i="120"/>
  <c r="X62" i="120"/>
  <c r="S62" i="120"/>
  <c r="R62" i="120"/>
  <c r="Q62" i="120"/>
  <c r="P62" i="120"/>
  <c r="O62" i="120"/>
  <c r="N62" i="120"/>
  <c r="M62" i="120"/>
  <c r="L62" i="120"/>
  <c r="K62" i="120"/>
  <c r="AF61" i="120"/>
  <c r="AE61" i="120"/>
  <c r="AD61" i="120"/>
  <c r="AC61" i="120"/>
  <c r="AB61" i="120"/>
  <c r="AA61" i="120"/>
  <c r="Z61" i="120"/>
  <c r="Y61" i="120"/>
  <c r="V61" i="120"/>
  <c r="W61" i="120"/>
  <c r="X61" i="120"/>
  <c r="S61" i="120"/>
  <c r="R61" i="120"/>
  <c r="Q61" i="120"/>
  <c r="P61" i="120"/>
  <c r="O61" i="120"/>
  <c r="N61" i="120"/>
  <c r="M61" i="120"/>
  <c r="L61" i="120"/>
  <c r="K61" i="120"/>
  <c r="H61" i="120"/>
  <c r="AF60" i="120"/>
  <c r="AE60" i="120"/>
  <c r="AD60" i="120"/>
  <c r="AC60" i="120"/>
  <c r="AB60" i="120"/>
  <c r="AA60" i="120"/>
  <c r="Z60" i="120"/>
  <c r="Y60" i="120"/>
  <c r="V60" i="120"/>
  <c r="W60" i="120"/>
  <c r="X60" i="120"/>
  <c r="S60" i="120"/>
  <c r="R60" i="120"/>
  <c r="Q60" i="120"/>
  <c r="P60" i="120"/>
  <c r="O60" i="120"/>
  <c r="N60" i="120"/>
  <c r="M60" i="120"/>
  <c r="L60" i="120"/>
  <c r="K60" i="120"/>
  <c r="H60" i="120"/>
  <c r="AF59" i="120"/>
  <c r="AE59" i="120"/>
  <c r="AD59" i="120"/>
  <c r="AC59" i="120"/>
  <c r="AB59" i="120"/>
  <c r="AA59" i="120"/>
  <c r="Z59" i="120"/>
  <c r="Y59" i="120"/>
  <c r="V59" i="120"/>
  <c r="W59" i="120"/>
  <c r="X59" i="120"/>
  <c r="S59" i="120"/>
  <c r="R59" i="120"/>
  <c r="Q59" i="120"/>
  <c r="P59" i="120"/>
  <c r="O59" i="120"/>
  <c r="N59" i="120"/>
  <c r="M59" i="120"/>
  <c r="L59" i="120"/>
  <c r="K59" i="120"/>
  <c r="H59" i="120"/>
  <c r="AF58" i="120"/>
  <c r="AE58" i="120"/>
  <c r="AD58" i="120"/>
  <c r="AC58" i="120"/>
  <c r="AB58" i="120"/>
  <c r="AA58" i="120"/>
  <c r="Z58" i="120"/>
  <c r="Y58" i="120"/>
  <c r="V58" i="120"/>
  <c r="W58" i="120"/>
  <c r="X58" i="120"/>
  <c r="S58" i="120"/>
  <c r="R58" i="120"/>
  <c r="Q58" i="120"/>
  <c r="P58" i="120"/>
  <c r="O58" i="120"/>
  <c r="N58" i="120"/>
  <c r="M58" i="120"/>
  <c r="L58" i="120"/>
  <c r="K58" i="120"/>
  <c r="H58" i="120"/>
  <c r="AF57" i="120"/>
  <c r="AE57" i="120"/>
  <c r="AD57" i="120"/>
  <c r="AC57" i="120"/>
  <c r="AB57" i="120"/>
  <c r="AA57" i="120"/>
  <c r="Z57" i="120"/>
  <c r="Y57" i="120"/>
  <c r="V57" i="120"/>
  <c r="W57" i="120"/>
  <c r="X57" i="120"/>
  <c r="S57" i="120"/>
  <c r="R57" i="120"/>
  <c r="Q57" i="120"/>
  <c r="P57" i="120"/>
  <c r="O57" i="120"/>
  <c r="N57" i="120"/>
  <c r="M57" i="120"/>
  <c r="L57" i="120"/>
  <c r="K57" i="120"/>
  <c r="H57" i="120"/>
  <c r="AF56" i="120"/>
  <c r="AE56" i="120"/>
  <c r="AD56" i="120"/>
  <c r="AC56" i="120"/>
  <c r="AB56" i="120"/>
  <c r="AA56" i="120"/>
  <c r="Z56" i="120"/>
  <c r="Y56" i="120"/>
  <c r="V56" i="120"/>
  <c r="W56" i="120"/>
  <c r="X56" i="120"/>
  <c r="S56" i="120"/>
  <c r="R56" i="120"/>
  <c r="Q56" i="120"/>
  <c r="P56" i="120"/>
  <c r="O56" i="120"/>
  <c r="N56" i="120"/>
  <c r="M56" i="120"/>
  <c r="L56" i="120"/>
  <c r="K56" i="120"/>
  <c r="H56" i="120"/>
  <c r="AF55" i="120"/>
  <c r="AE55" i="120"/>
  <c r="AD55" i="120"/>
  <c r="AC55" i="120"/>
  <c r="AB55" i="120"/>
  <c r="AA55" i="120"/>
  <c r="Z55" i="120"/>
  <c r="Y55" i="120"/>
  <c r="V55" i="120"/>
  <c r="W55" i="120"/>
  <c r="X55" i="120"/>
  <c r="S55" i="120"/>
  <c r="R55" i="120"/>
  <c r="Q55" i="120"/>
  <c r="P55" i="120"/>
  <c r="O55" i="120"/>
  <c r="N55" i="120"/>
  <c r="M55" i="120"/>
  <c r="L55" i="120"/>
  <c r="K55" i="120"/>
  <c r="AF54" i="120"/>
  <c r="AE54" i="120"/>
  <c r="AD54" i="120"/>
  <c r="AC54" i="120"/>
  <c r="AB54" i="120"/>
  <c r="AA54" i="120"/>
  <c r="Z54" i="120"/>
  <c r="Y54" i="120"/>
  <c r="V54" i="120"/>
  <c r="W54" i="120"/>
  <c r="X54" i="120"/>
  <c r="S54" i="120"/>
  <c r="R54" i="120"/>
  <c r="Q54" i="120"/>
  <c r="P54" i="120"/>
  <c r="O54" i="120"/>
  <c r="N54" i="120"/>
  <c r="M54" i="120"/>
  <c r="L54" i="120"/>
  <c r="K54" i="120"/>
  <c r="AF53" i="120"/>
  <c r="AE53" i="120"/>
  <c r="AD53" i="120"/>
  <c r="AC53" i="120"/>
  <c r="AB53" i="120"/>
  <c r="AA53" i="120"/>
  <c r="Z53" i="120"/>
  <c r="Y53" i="120"/>
  <c r="V53" i="120"/>
  <c r="W53" i="120"/>
  <c r="X53" i="120"/>
  <c r="S53" i="120"/>
  <c r="R53" i="120"/>
  <c r="Q53" i="120"/>
  <c r="P53" i="120"/>
  <c r="O53" i="120"/>
  <c r="N53" i="120"/>
  <c r="M53" i="120"/>
  <c r="L53" i="120"/>
  <c r="K53" i="120"/>
  <c r="Y52" i="120"/>
  <c r="Z52" i="120"/>
  <c r="AA52" i="120"/>
  <c r="AB52" i="120"/>
  <c r="AC52" i="120"/>
  <c r="AD52" i="120"/>
  <c r="AE52" i="120"/>
  <c r="AF52" i="120"/>
  <c r="V52" i="120"/>
  <c r="W52" i="120"/>
  <c r="X52" i="120"/>
  <c r="S52" i="120"/>
  <c r="AG52" i="120"/>
  <c r="R52" i="120"/>
  <c r="Q52" i="120"/>
  <c r="P52" i="120"/>
  <c r="O52" i="120"/>
  <c r="N52" i="120"/>
  <c r="M52" i="120"/>
  <c r="L52" i="120"/>
  <c r="K52" i="120"/>
  <c r="B51" i="120"/>
  <c r="A51" i="119"/>
  <c r="B101" i="119"/>
  <c r="B96" i="119"/>
  <c r="B97" i="119"/>
  <c r="B98" i="119"/>
  <c r="B99" i="119"/>
  <c r="B100" i="119"/>
  <c r="D101" i="119"/>
  <c r="E101" i="119"/>
  <c r="B94" i="119"/>
  <c r="C60" i="119"/>
  <c r="B60" i="119"/>
  <c r="C101" i="119"/>
  <c r="F101" i="119"/>
  <c r="D100" i="119"/>
  <c r="E100" i="119"/>
  <c r="C100" i="119"/>
  <c r="F100" i="119"/>
  <c r="D99" i="119"/>
  <c r="E99" i="119"/>
  <c r="C99" i="119"/>
  <c r="F99" i="119"/>
  <c r="D98" i="119"/>
  <c r="E98" i="119"/>
  <c r="C98" i="119"/>
  <c r="F98" i="119"/>
  <c r="D97" i="119"/>
  <c r="E97" i="119"/>
  <c r="C97" i="119"/>
  <c r="F97" i="119"/>
  <c r="D96" i="119"/>
  <c r="E96" i="119"/>
  <c r="G96" i="119"/>
  <c r="C96" i="119"/>
  <c r="F96" i="119"/>
  <c r="B95" i="119"/>
  <c r="C77" i="119"/>
  <c r="E77" i="119"/>
  <c r="F77" i="119"/>
  <c r="G77" i="119"/>
  <c r="D77" i="119"/>
  <c r="B79" i="119"/>
  <c r="H77" i="119"/>
  <c r="B78" i="119"/>
  <c r="C78" i="119"/>
  <c r="C79" i="119"/>
  <c r="D79" i="119"/>
  <c r="D80" i="119"/>
  <c r="B81" i="119"/>
  <c r="B80" i="119"/>
  <c r="C80" i="119"/>
  <c r="C81" i="119"/>
  <c r="D81" i="119"/>
  <c r="B83" i="119"/>
  <c r="B82" i="119"/>
  <c r="C82" i="119"/>
  <c r="C83" i="119"/>
  <c r="D83" i="119"/>
  <c r="B85" i="119"/>
  <c r="B84" i="119"/>
  <c r="C84" i="119"/>
  <c r="C85" i="119"/>
  <c r="D85" i="119"/>
  <c r="B87" i="119"/>
  <c r="B86" i="119"/>
  <c r="C86" i="119"/>
  <c r="C87" i="119"/>
  <c r="D87" i="119"/>
  <c r="D92" i="119"/>
  <c r="C92" i="119"/>
  <c r="B89" i="119"/>
  <c r="B88" i="119"/>
  <c r="C88" i="119"/>
  <c r="C89" i="119"/>
  <c r="D89" i="119"/>
  <c r="B91" i="119"/>
  <c r="B90" i="119"/>
  <c r="C90" i="119"/>
  <c r="C91" i="119"/>
  <c r="D91" i="119"/>
  <c r="E92" i="119"/>
  <c r="F92" i="119"/>
  <c r="S91" i="119"/>
  <c r="R91" i="119"/>
  <c r="Q91" i="119"/>
  <c r="P91" i="119"/>
  <c r="O91" i="119"/>
  <c r="N91" i="119"/>
  <c r="M91" i="119"/>
  <c r="L91" i="119"/>
  <c r="K91" i="119"/>
  <c r="H91" i="119"/>
  <c r="G91" i="119"/>
  <c r="S90" i="119"/>
  <c r="R90" i="119"/>
  <c r="Q90" i="119"/>
  <c r="P90" i="119"/>
  <c r="O90" i="119"/>
  <c r="N90" i="119"/>
  <c r="M90" i="119"/>
  <c r="L90" i="119"/>
  <c r="K90" i="119"/>
  <c r="S89" i="119"/>
  <c r="R89" i="119"/>
  <c r="Q89" i="119"/>
  <c r="P89" i="119"/>
  <c r="O89" i="119"/>
  <c r="N89" i="119"/>
  <c r="M89" i="119"/>
  <c r="L89" i="119"/>
  <c r="K89" i="119"/>
  <c r="H89" i="119"/>
  <c r="H88" i="119"/>
  <c r="G89" i="119"/>
  <c r="S88" i="119"/>
  <c r="R88" i="119"/>
  <c r="Q88" i="119"/>
  <c r="P88" i="119"/>
  <c r="O88" i="119"/>
  <c r="N88" i="119"/>
  <c r="M88" i="119"/>
  <c r="L88" i="119"/>
  <c r="K88" i="119"/>
  <c r="S87" i="119"/>
  <c r="R87" i="119"/>
  <c r="Q87" i="119"/>
  <c r="P87" i="119"/>
  <c r="O87" i="119"/>
  <c r="N87" i="119"/>
  <c r="M87" i="119"/>
  <c r="L87" i="119"/>
  <c r="K87" i="119"/>
  <c r="H87" i="119"/>
  <c r="G87" i="119"/>
  <c r="S86" i="119"/>
  <c r="R86" i="119"/>
  <c r="Q86" i="119"/>
  <c r="P86" i="119"/>
  <c r="O86" i="119"/>
  <c r="N86" i="119"/>
  <c r="M86" i="119"/>
  <c r="L86" i="119"/>
  <c r="K86" i="119"/>
  <c r="S85" i="119"/>
  <c r="R85" i="119"/>
  <c r="Q85" i="119"/>
  <c r="P85" i="119"/>
  <c r="O85" i="119"/>
  <c r="N85" i="119"/>
  <c r="M85" i="119"/>
  <c r="L85" i="119"/>
  <c r="K85" i="119"/>
  <c r="H85" i="119"/>
  <c r="E85" i="119"/>
  <c r="G85" i="119"/>
  <c r="S84" i="119"/>
  <c r="R84" i="119"/>
  <c r="Q84" i="119"/>
  <c r="P84" i="119"/>
  <c r="O84" i="119"/>
  <c r="N84" i="119"/>
  <c r="M84" i="119"/>
  <c r="L84" i="119"/>
  <c r="K84" i="119"/>
  <c r="S83" i="119"/>
  <c r="R83" i="119"/>
  <c r="Q83" i="119"/>
  <c r="P83" i="119"/>
  <c r="O83" i="119"/>
  <c r="N83" i="119"/>
  <c r="M83" i="119"/>
  <c r="L83" i="119"/>
  <c r="K83" i="119"/>
  <c r="H83" i="119"/>
  <c r="G83" i="119"/>
  <c r="S82" i="119"/>
  <c r="R82" i="119"/>
  <c r="Q82" i="119"/>
  <c r="P82" i="119"/>
  <c r="O82" i="119"/>
  <c r="N82" i="119"/>
  <c r="M82" i="119"/>
  <c r="L82" i="119"/>
  <c r="K82" i="119"/>
  <c r="S81" i="119"/>
  <c r="R81" i="119"/>
  <c r="Q81" i="119"/>
  <c r="P81" i="119"/>
  <c r="O81" i="119"/>
  <c r="N81" i="119"/>
  <c r="M81" i="119"/>
  <c r="L81" i="119"/>
  <c r="K81" i="119"/>
  <c r="H81" i="119"/>
  <c r="G81" i="119"/>
  <c r="H63" i="119"/>
  <c r="AF80" i="119"/>
  <c r="AE80" i="119"/>
  <c r="AD80" i="119"/>
  <c r="AC80" i="119"/>
  <c r="AB80" i="119"/>
  <c r="AA80" i="119"/>
  <c r="Z80" i="119"/>
  <c r="Y80" i="119"/>
  <c r="V80" i="119"/>
  <c r="W80" i="119"/>
  <c r="X80" i="119"/>
  <c r="S80" i="119"/>
  <c r="R80" i="119"/>
  <c r="Q80" i="119"/>
  <c r="P80" i="119"/>
  <c r="O80" i="119"/>
  <c r="N80" i="119"/>
  <c r="M80" i="119"/>
  <c r="L80" i="119"/>
  <c r="K80" i="119"/>
  <c r="AF79" i="119"/>
  <c r="AE79" i="119"/>
  <c r="AD79" i="119"/>
  <c r="AC79" i="119"/>
  <c r="AB79" i="119"/>
  <c r="AA79" i="119"/>
  <c r="Z79" i="119"/>
  <c r="Y79" i="119"/>
  <c r="V79" i="119"/>
  <c r="W79" i="119"/>
  <c r="X79" i="119"/>
  <c r="S79" i="119"/>
  <c r="R79" i="119"/>
  <c r="Q79" i="119"/>
  <c r="P79" i="119"/>
  <c r="O79" i="119"/>
  <c r="N79" i="119"/>
  <c r="M79" i="119"/>
  <c r="L79" i="119"/>
  <c r="K79" i="119"/>
  <c r="H79" i="119"/>
  <c r="G79" i="119"/>
  <c r="AF78" i="119"/>
  <c r="AE78" i="119"/>
  <c r="AD78" i="119"/>
  <c r="AC78" i="119"/>
  <c r="AB78" i="119"/>
  <c r="AA78" i="119"/>
  <c r="Z78" i="119"/>
  <c r="Y78" i="119"/>
  <c r="V78" i="119"/>
  <c r="W78" i="119"/>
  <c r="X78" i="119"/>
  <c r="S78" i="119"/>
  <c r="R78" i="119"/>
  <c r="Q78" i="119"/>
  <c r="P78" i="119"/>
  <c r="O78" i="119"/>
  <c r="N78" i="119"/>
  <c r="M78" i="119"/>
  <c r="L78" i="119"/>
  <c r="K78" i="119"/>
  <c r="AF77" i="119"/>
  <c r="AE77" i="119"/>
  <c r="AD77" i="119"/>
  <c r="AC77" i="119"/>
  <c r="AB77" i="119"/>
  <c r="AA77" i="119"/>
  <c r="Z77" i="119"/>
  <c r="Y77" i="119"/>
  <c r="V77" i="119"/>
  <c r="W77" i="119"/>
  <c r="X77" i="119"/>
  <c r="S77" i="119"/>
  <c r="R77" i="119"/>
  <c r="Q77" i="119"/>
  <c r="P77" i="119"/>
  <c r="O77" i="119"/>
  <c r="N77" i="119"/>
  <c r="M77" i="119"/>
  <c r="L77" i="119"/>
  <c r="K77" i="119"/>
  <c r="B77" i="119"/>
  <c r="AF76" i="119"/>
  <c r="AE76" i="119"/>
  <c r="AD76" i="119"/>
  <c r="AC76" i="119"/>
  <c r="AB76" i="119"/>
  <c r="AA76" i="119"/>
  <c r="Z76" i="119"/>
  <c r="Y76" i="119"/>
  <c r="V76" i="119"/>
  <c r="W76" i="119"/>
  <c r="X76" i="119"/>
  <c r="S76" i="119"/>
  <c r="R76" i="119"/>
  <c r="Q76" i="119"/>
  <c r="P76" i="119"/>
  <c r="O76" i="119"/>
  <c r="N76" i="119"/>
  <c r="M76" i="119"/>
  <c r="L76" i="119"/>
  <c r="K76" i="119"/>
  <c r="G68" i="119"/>
  <c r="C54" i="119"/>
  <c r="C73" i="119"/>
  <c r="C55" i="119"/>
  <c r="C74" i="119"/>
  <c r="D73" i="119"/>
  <c r="H53" i="119"/>
  <c r="E72" i="119"/>
  <c r="F72" i="119"/>
  <c r="H54" i="119"/>
  <c r="E73" i="119"/>
  <c r="F73" i="119"/>
  <c r="B76" i="119"/>
  <c r="AF75" i="119"/>
  <c r="AE75" i="119"/>
  <c r="AD75" i="119"/>
  <c r="AC75" i="119"/>
  <c r="AB75" i="119"/>
  <c r="AA75" i="119"/>
  <c r="Z75" i="119"/>
  <c r="Y75" i="119"/>
  <c r="V75" i="119"/>
  <c r="W75" i="119"/>
  <c r="X75" i="119"/>
  <c r="S75" i="119"/>
  <c r="R75" i="119"/>
  <c r="Q75" i="119"/>
  <c r="P75" i="119"/>
  <c r="O75" i="119"/>
  <c r="N75" i="119"/>
  <c r="M75" i="119"/>
  <c r="L75" i="119"/>
  <c r="K75" i="119"/>
  <c r="B75" i="119"/>
  <c r="AF74" i="119"/>
  <c r="AE74" i="119"/>
  <c r="AD74" i="119"/>
  <c r="AC74" i="119"/>
  <c r="AB74" i="119"/>
  <c r="AA74" i="119"/>
  <c r="Z74" i="119"/>
  <c r="Y74" i="119"/>
  <c r="V74" i="119"/>
  <c r="W74" i="119"/>
  <c r="X74" i="119"/>
  <c r="S74" i="119"/>
  <c r="R74" i="119"/>
  <c r="Q74" i="119"/>
  <c r="P74" i="119"/>
  <c r="O74" i="119"/>
  <c r="N74" i="119"/>
  <c r="M74" i="119"/>
  <c r="L74" i="119"/>
  <c r="K74" i="119"/>
  <c r="H55" i="119"/>
  <c r="E74" i="119"/>
  <c r="B55" i="119"/>
  <c r="B74" i="119"/>
  <c r="AF73" i="119"/>
  <c r="AE73" i="119"/>
  <c r="AD73" i="119"/>
  <c r="AC73" i="119"/>
  <c r="AB73" i="119"/>
  <c r="AA73" i="119"/>
  <c r="Z73" i="119"/>
  <c r="Y73" i="119"/>
  <c r="V73" i="119"/>
  <c r="W73" i="119"/>
  <c r="X73" i="119"/>
  <c r="S73" i="119"/>
  <c r="R73" i="119"/>
  <c r="Q73" i="119"/>
  <c r="P73" i="119"/>
  <c r="O73" i="119"/>
  <c r="N73" i="119"/>
  <c r="M73" i="119"/>
  <c r="L73" i="119"/>
  <c r="K73" i="119"/>
  <c r="B54" i="119"/>
  <c r="B73" i="119"/>
  <c r="AF72" i="119"/>
  <c r="AE72" i="119"/>
  <c r="AD72" i="119"/>
  <c r="AC72" i="119"/>
  <c r="AB72" i="119"/>
  <c r="AA72" i="119"/>
  <c r="Z72" i="119"/>
  <c r="Y72" i="119"/>
  <c r="V72" i="119"/>
  <c r="W72" i="119"/>
  <c r="X72" i="119"/>
  <c r="S72" i="119"/>
  <c r="R72" i="119"/>
  <c r="Q72" i="119"/>
  <c r="P72" i="119"/>
  <c r="O72" i="119"/>
  <c r="N72" i="119"/>
  <c r="M72" i="119"/>
  <c r="L72" i="119"/>
  <c r="K72" i="119"/>
  <c r="C53" i="119"/>
  <c r="C72" i="119"/>
  <c r="D72" i="119"/>
  <c r="B53" i="119"/>
  <c r="B72" i="119"/>
  <c r="AF71" i="119"/>
  <c r="AE71" i="119"/>
  <c r="AD71" i="119"/>
  <c r="AC71" i="119"/>
  <c r="AB71" i="119"/>
  <c r="AA71" i="119"/>
  <c r="Z71" i="119"/>
  <c r="Y71" i="119"/>
  <c r="V71" i="119"/>
  <c r="W71" i="119"/>
  <c r="X71" i="119"/>
  <c r="S71" i="119"/>
  <c r="R71" i="119"/>
  <c r="Q71" i="119"/>
  <c r="P71" i="119"/>
  <c r="O71" i="119"/>
  <c r="N71" i="119"/>
  <c r="M71" i="119"/>
  <c r="L71" i="119"/>
  <c r="K71" i="119"/>
  <c r="AF70" i="119"/>
  <c r="AE70" i="119"/>
  <c r="AD70" i="119"/>
  <c r="AC70" i="119"/>
  <c r="AB70" i="119"/>
  <c r="AA70" i="119"/>
  <c r="Z70" i="119"/>
  <c r="Y70" i="119"/>
  <c r="V70" i="119"/>
  <c r="W70" i="119"/>
  <c r="X70" i="119"/>
  <c r="S70" i="119"/>
  <c r="R70" i="119"/>
  <c r="Q70" i="119"/>
  <c r="P70" i="119"/>
  <c r="O70" i="119"/>
  <c r="N70" i="119"/>
  <c r="M70" i="119"/>
  <c r="L70" i="119"/>
  <c r="K70" i="119"/>
  <c r="G66" i="119"/>
  <c r="AF69" i="119"/>
  <c r="AE69" i="119"/>
  <c r="AD69" i="119"/>
  <c r="AC69" i="119"/>
  <c r="AB69" i="119"/>
  <c r="AA69" i="119"/>
  <c r="Z69" i="119"/>
  <c r="Y69" i="119"/>
  <c r="V69" i="119"/>
  <c r="W69" i="119"/>
  <c r="X69" i="119"/>
  <c r="S69" i="119"/>
  <c r="R69" i="119"/>
  <c r="Q69" i="119"/>
  <c r="P69" i="119"/>
  <c r="O69" i="119"/>
  <c r="N69" i="119"/>
  <c r="M69" i="119"/>
  <c r="L69" i="119"/>
  <c r="K69" i="119"/>
  <c r="AF68" i="119"/>
  <c r="AE68" i="119"/>
  <c r="AD68" i="119"/>
  <c r="AC68" i="119"/>
  <c r="AB68" i="119"/>
  <c r="AA68" i="119"/>
  <c r="Z68" i="119"/>
  <c r="Y68" i="119"/>
  <c r="V68" i="119"/>
  <c r="W68" i="119"/>
  <c r="X68" i="119"/>
  <c r="S68" i="119"/>
  <c r="R68" i="119"/>
  <c r="Q68" i="119"/>
  <c r="P68" i="119"/>
  <c r="O68" i="119"/>
  <c r="N68" i="119"/>
  <c r="M68" i="119"/>
  <c r="L68" i="119"/>
  <c r="K68" i="119"/>
  <c r="AF67" i="119"/>
  <c r="AE67" i="119"/>
  <c r="AD67" i="119"/>
  <c r="AC67" i="119"/>
  <c r="AB67" i="119"/>
  <c r="AA67" i="119"/>
  <c r="Z67" i="119"/>
  <c r="Y67" i="119"/>
  <c r="V67" i="119"/>
  <c r="W67" i="119"/>
  <c r="X67" i="119"/>
  <c r="S67" i="119"/>
  <c r="R67" i="119"/>
  <c r="Q67" i="119"/>
  <c r="P67" i="119"/>
  <c r="O67" i="119"/>
  <c r="N67" i="119"/>
  <c r="M67" i="119"/>
  <c r="L67" i="119"/>
  <c r="K67" i="119"/>
  <c r="G53" i="119"/>
  <c r="C56" i="119"/>
  <c r="B56" i="119"/>
  <c r="C57" i="119"/>
  <c r="B57" i="119"/>
  <c r="C58" i="119"/>
  <c r="B58" i="119"/>
  <c r="C59" i="119"/>
  <c r="B59" i="119"/>
  <c r="C61" i="119"/>
  <c r="B61" i="119"/>
  <c r="E56" i="119"/>
  <c r="G56" i="119"/>
  <c r="E57" i="119"/>
  <c r="G57" i="119"/>
  <c r="E58" i="119"/>
  <c r="G58" i="119"/>
  <c r="E59" i="119"/>
  <c r="G59" i="119"/>
  <c r="E60" i="119"/>
  <c r="G60" i="119"/>
  <c r="E61" i="119"/>
  <c r="G61" i="119"/>
  <c r="F53" i="119"/>
  <c r="B62" i="119"/>
  <c r="B63" i="119"/>
  <c r="B64" i="119"/>
  <c r="G64" i="119"/>
  <c r="F54" i="119"/>
  <c r="F55" i="119"/>
  <c r="H66" i="119"/>
  <c r="H67" i="119"/>
  <c r="G67" i="119"/>
  <c r="B65" i="119"/>
  <c r="B66" i="119"/>
  <c r="F65" i="119"/>
  <c r="F66" i="119"/>
  <c r="F67" i="119"/>
  <c r="B67" i="119"/>
  <c r="AF66" i="119"/>
  <c r="AE66" i="119"/>
  <c r="AD66" i="119"/>
  <c r="AC66" i="119"/>
  <c r="AB66" i="119"/>
  <c r="AA66" i="119"/>
  <c r="Z66" i="119"/>
  <c r="Y66" i="119"/>
  <c r="V66" i="119"/>
  <c r="W66" i="119"/>
  <c r="X66" i="119"/>
  <c r="S66" i="119"/>
  <c r="R66" i="119"/>
  <c r="Q66" i="119"/>
  <c r="P66" i="119"/>
  <c r="O66" i="119"/>
  <c r="N66" i="119"/>
  <c r="M66" i="119"/>
  <c r="L66" i="119"/>
  <c r="K66" i="119"/>
  <c r="C66" i="119"/>
  <c r="AF65" i="119"/>
  <c r="AE65" i="119"/>
  <c r="AD65" i="119"/>
  <c r="AC65" i="119"/>
  <c r="AB65" i="119"/>
  <c r="AA65" i="119"/>
  <c r="Z65" i="119"/>
  <c r="Y65" i="119"/>
  <c r="V65" i="119"/>
  <c r="W65" i="119"/>
  <c r="X65" i="119"/>
  <c r="S65" i="119"/>
  <c r="R65" i="119"/>
  <c r="Q65" i="119"/>
  <c r="P65" i="119"/>
  <c r="O65" i="119"/>
  <c r="N65" i="119"/>
  <c r="M65" i="119"/>
  <c r="L65" i="119"/>
  <c r="K65" i="119"/>
  <c r="H65" i="119"/>
  <c r="G65" i="119"/>
  <c r="C65" i="119"/>
  <c r="AF64" i="119"/>
  <c r="AE64" i="119"/>
  <c r="AD64" i="119"/>
  <c r="AC64" i="119"/>
  <c r="AB64" i="119"/>
  <c r="AA64" i="119"/>
  <c r="Z64" i="119"/>
  <c r="Y64" i="119"/>
  <c r="V64" i="119"/>
  <c r="W64" i="119"/>
  <c r="X64" i="119"/>
  <c r="S64" i="119"/>
  <c r="R64" i="119"/>
  <c r="Q64" i="119"/>
  <c r="P64" i="119"/>
  <c r="O64" i="119"/>
  <c r="N64" i="119"/>
  <c r="M64" i="119"/>
  <c r="L64" i="119"/>
  <c r="K64" i="119"/>
  <c r="E64" i="119"/>
  <c r="C64" i="119"/>
  <c r="AF63" i="119"/>
  <c r="AE63" i="119"/>
  <c r="AD63" i="119"/>
  <c r="AC63" i="119"/>
  <c r="AB63" i="119"/>
  <c r="AA63" i="119"/>
  <c r="Z63" i="119"/>
  <c r="Y63" i="119"/>
  <c r="V63" i="119"/>
  <c r="W63" i="119"/>
  <c r="X63" i="119"/>
  <c r="S63" i="119"/>
  <c r="R63" i="119"/>
  <c r="Q63" i="119"/>
  <c r="P63" i="119"/>
  <c r="O63" i="119"/>
  <c r="N63" i="119"/>
  <c r="M63" i="119"/>
  <c r="L63" i="119"/>
  <c r="K63" i="119"/>
  <c r="D53" i="119"/>
  <c r="E53" i="119"/>
  <c r="D54" i="119"/>
  <c r="E54" i="119"/>
  <c r="D55" i="119"/>
  <c r="E55" i="119"/>
  <c r="D63" i="119"/>
  <c r="C63" i="119"/>
  <c r="AF62" i="119"/>
  <c r="AE62" i="119"/>
  <c r="AD62" i="119"/>
  <c r="AC62" i="119"/>
  <c r="AB62" i="119"/>
  <c r="AA62" i="119"/>
  <c r="Z62" i="119"/>
  <c r="Y62" i="119"/>
  <c r="V62" i="119"/>
  <c r="W62" i="119"/>
  <c r="X62" i="119"/>
  <c r="S62" i="119"/>
  <c r="R62" i="119"/>
  <c r="Q62" i="119"/>
  <c r="P62" i="119"/>
  <c r="O62" i="119"/>
  <c r="N62" i="119"/>
  <c r="M62" i="119"/>
  <c r="L62" i="119"/>
  <c r="K62" i="119"/>
  <c r="AF61" i="119"/>
  <c r="AE61" i="119"/>
  <c r="AD61" i="119"/>
  <c r="AC61" i="119"/>
  <c r="AB61" i="119"/>
  <c r="AA61" i="119"/>
  <c r="Z61" i="119"/>
  <c r="Y61" i="119"/>
  <c r="V61" i="119"/>
  <c r="W61" i="119"/>
  <c r="X61" i="119"/>
  <c r="S61" i="119"/>
  <c r="R61" i="119"/>
  <c r="Q61" i="119"/>
  <c r="P61" i="119"/>
  <c r="O61" i="119"/>
  <c r="N61" i="119"/>
  <c r="M61" i="119"/>
  <c r="L61" i="119"/>
  <c r="K61" i="119"/>
  <c r="H61" i="119"/>
  <c r="AF60" i="119"/>
  <c r="AE60" i="119"/>
  <c r="AD60" i="119"/>
  <c r="AC60" i="119"/>
  <c r="AB60" i="119"/>
  <c r="AA60" i="119"/>
  <c r="Z60" i="119"/>
  <c r="Y60" i="119"/>
  <c r="V60" i="119"/>
  <c r="W60" i="119"/>
  <c r="X60" i="119"/>
  <c r="S60" i="119"/>
  <c r="R60" i="119"/>
  <c r="Q60" i="119"/>
  <c r="P60" i="119"/>
  <c r="O60" i="119"/>
  <c r="N60" i="119"/>
  <c r="M60" i="119"/>
  <c r="L60" i="119"/>
  <c r="K60" i="119"/>
  <c r="H60" i="119"/>
  <c r="AF59" i="119"/>
  <c r="AE59" i="119"/>
  <c r="AD59" i="119"/>
  <c r="AC59" i="119"/>
  <c r="AB59" i="119"/>
  <c r="AA59" i="119"/>
  <c r="Z59" i="119"/>
  <c r="Y59" i="119"/>
  <c r="V59" i="119"/>
  <c r="W59" i="119"/>
  <c r="X59" i="119"/>
  <c r="S59" i="119"/>
  <c r="R59" i="119"/>
  <c r="Q59" i="119"/>
  <c r="P59" i="119"/>
  <c r="O59" i="119"/>
  <c r="N59" i="119"/>
  <c r="M59" i="119"/>
  <c r="L59" i="119"/>
  <c r="K59" i="119"/>
  <c r="H59" i="119"/>
  <c r="AF58" i="119"/>
  <c r="AE58" i="119"/>
  <c r="AD58" i="119"/>
  <c r="AC58" i="119"/>
  <c r="AB58" i="119"/>
  <c r="AA58" i="119"/>
  <c r="Z58" i="119"/>
  <c r="Y58" i="119"/>
  <c r="V58" i="119"/>
  <c r="W58" i="119"/>
  <c r="X58" i="119"/>
  <c r="S58" i="119"/>
  <c r="R58" i="119"/>
  <c r="Q58" i="119"/>
  <c r="P58" i="119"/>
  <c r="O58" i="119"/>
  <c r="N58" i="119"/>
  <c r="M58" i="119"/>
  <c r="L58" i="119"/>
  <c r="K58" i="119"/>
  <c r="H58" i="119"/>
  <c r="AF57" i="119"/>
  <c r="AE57" i="119"/>
  <c r="AD57" i="119"/>
  <c r="AC57" i="119"/>
  <c r="AB57" i="119"/>
  <c r="AA57" i="119"/>
  <c r="Z57" i="119"/>
  <c r="Y57" i="119"/>
  <c r="V57" i="119"/>
  <c r="W57" i="119"/>
  <c r="X57" i="119"/>
  <c r="S57" i="119"/>
  <c r="R57" i="119"/>
  <c r="Q57" i="119"/>
  <c r="P57" i="119"/>
  <c r="O57" i="119"/>
  <c r="N57" i="119"/>
  <c r="M57" i="119"/>
  <c r="L57" i="119"/>
  <c r="K57" i="119"/>
  <c r="H57" i="119"/>
  <c r="AF56" i="119"/>
  <c r="AE56" i="119"/>
  <c r="AD56" i="119"/>
  <c r="AC56" i="119"/>
  <c r="AB56" i="119"/>
  <c r="AA56" i="119"/>
  <c r="Z56" i="119"/>
  <c r="Y56" i="119"/>
  <c r="V56" i="119"/>
  <c r="W56" i="119"/>
  <c r="X56" i="119"/>
  <c r="S56" i="119"/>
  <c r="R56" i="119"/>
  <c r="Q56" i="119"/>
  <c r="P56" i="119"/>
  <c r="O56" i="119"/>
  <c r="N56" i="119"/>
  <c r="M56" i="119"/>
  <c r="L56" i="119"/>
  <c r="K56" i="119"/>
  <c r="H56" i="119"/>
  <c r="AF55" i="119"/>
  <c r="AE55" i="119"/>
  <c r="AD55" i="119"/>
  <c r="AC55" i="119"/>
  <c r="AB55" i="119"/>
  <c r="AA55" i="119"/>
  <c r="Z55" i="119"/>
  <c r="Y55" i="119"/>
  <c r="V55" i="119"/>
  <c r="W55" i="119"/>
  <c r="X55" i="119"/>
  <c r="S55" i="119"/>
  <c r="R55" i="119"/>
  <c r="Q55" i="119"/>
  <c r="P55" i="119"/>
  <c r="O55" i="119"/>
  <c r="N55" i="119"/>
  <c r="M55" i="119"/>
  <c r="L55" i="119"/>
  <c r="K55" i="119"/>
  <c r="AF54" i="119"/>
  <c r="AE54" i="119"/>
  <c r="AD54" i="119"/>
  <c r="AC54" i="119"/>
  <c r="AB54" i="119"/>
  <c r="AA54" i="119"/>
  <c r="Z54" i="119"/>
  <c r="Y54" i="119"/>
  <c r="V54" i="119"/>
  <c r="W54" i="119"/>
  <c r="X54" i="119"/>
  <c r="S54" i="119"/>
  <c r="R54" i="119"/>
  <c r="Q54" i="119"/>
  <c r="P54" i="119"/>
  <c r="O54" i="119"/>
  <c r="N54" i="119"/>
  <c r="M54" i="119"/>
  <c r="L54" i="119"/>
  <c r="K54" i="119"/>
  <c r="AF53" i="119"/>
  <c r="AE53" i="119"/>
  <c r="AD53" i="119"/>
  <c r="AC53" i="119"/>
  <c r="AB53" i="119"/>
  <c r="AA53" i="119"/>
  <c r="Z53" i="119"/>
  <c r="Y53" i="119"/>
  <c r="V53" i="119"/>
  <c r="W53" i="119"/>
  <c r="X53" i="119"/>
  <c r="S53" i="119"/>
  <c r="R53" i="119"/>
  <c r="Q53" i="119"/>
  <c r="P53" i="119"/>
  <c r="O53" i="119"/>
  <c r="N53" i="119"/>
  <c r="M53" i="119"/>
  <c r="L53" i="119"/>
  <c r="K53" i="119"/>
  <c r="Y52" i="119"/>
  <c r="Z52" i="119"/>
  <c r="AA52" i="119"/>
  <c r="AB52" i="119"/>
  <c r="AC52" i="119"/>
  <c r="AD52" i="119"/>
  <c r="AE52" i="119"/>
  <c r="AF52" i="119"/>
  <c r="V52" i="119"/>
  <c r="W52" i="119"/>
  <c r="X52" i="119"/>
  <c r="S52" i="119"/>
  <c r="AG52" i="119"/>
  <c r="R52" i="119"/>
  <c r="Q52" i="119"/>
  <c r="P52" i="119"/>
  <c r="O52" i="119"/>
  <c r="N52" i="119"/>
  <c r="M52" i="119"/>
  <c r="L52" i="119"/>
  <c r="K52" i="119"/>
  <c r="B51" i="119"/>
  <c r="A51" i="118"/>
  <c r="B101" i="118"/>
  <c r="B96" i="118"/>
  <c r="B97" i="118"/>
  <c r="B98" i="118"/>
  <c r="B99" i="118"/>
  <c r="B100" i="118"/>
  <c r="D101" i="118"/>
  <c r="E101" i="118"/>
  <c r="B94" i="118"/>
  <c r="C101" i="118"/>
  <c r="F101" i="118"/>
  <c r="D100" i="118"/>
  <c r="E100" i="118"/>
  <c r="C58" i="118"/>
  <c r="B58" i="118"/>
  <c r="C100" i="118"/>
  <c r="F100" i="118"/>
  <c r="D99" i="118"/>
  <c r="E99" i="118"/>
  <c r="C99" i="118"/>
  <c r="F99" i="118"/>
  <c r="D98" i="118"/>
  <c r="E98" i="118"/>
  <c r="C98" i="118"/>
  <c r="F98" i="118"/>
  <c r="D97" i="118"/>
  <c r="E97" i="118"/>
  <c r="C97" i="118"/>
  <c r="F97" i="118"/>
  <c r="D96" i="118"/>
  <c r="E96" i="118"/>
  <c r="G96" i="118"/>
  <c r="C96" i="118"/>
  <c r="F96" i="118"/>
  <c r="B95" i="118"/>
  <c r="C77" i="118"/>
  <c r="E77" i="118"/>
  <c r="F77" i="118"/>
  <c r="G77" i="118"/>
  <c r="D77" i="118"/>
  <c r="B79" i="118"/>
  <c r="H77" i="118"/>
  <c r="B78" i="118"/>
  <c r="C78" i="118"/>
  <c r="C79" i="118"/>
  <c r="D79" i="118"/>
  <c r="D80" i="118"/>
  <c r="B81" i="118"/>
  <c r="B80" i="118"/>
  <c r="C80" i="118"/>
  <c r="C81" i="118"/>
  <c r="D81" i="118"/>
  <c r="B83" i="118"/>
  <c r="B82" i="118"/>
  <c r="C82" i="118"/>
  <c r="C83" i="118"/>
  <c r="D83" i="118"/>
  <c r="B85" i="118"/>
  <c r="B84" i="118"/>
  <c r="C84" i="118"/>
  <c r="C85" i="118"/>
  <c r="D85" i="118"/>
  <c r="B87" i="118"/>
  <c r="B86" i="118"/>
  <c r="C86" i="118"/>
  <c r="C87" i="118"/>
  <c r="D87" i="118"/>
  <c r="D92" i="118"/>
  <c r="B89" i="118"/>
  <c r="B88" i="118"/>
  <c r="C88" i="118"/>
  <c r="C89" i="118"/>
  <c r="D89" i="118"/>
  <c r="B91" i="118"/>
  <c r="B90" i="118"/>
  <c r="C90" i="118"/>
  <c r="C91" i="118"/>
  <c r="D91" i="118"/>
  <c r="E92" i="118"/>
  <c r="C92" i="118"/>
  <c r="F92" i="118"/>
  <c r="S91" i="118"/>
  <c r="R91" i="118"/>
  <c r="Q91" i="118"/>
  <c r="P91" i="118"/>
  <c r="O91" i="118"/>
  <c r="N91" i="118"/>
  <c r="M91" i="118"/>
  <c r="L91" i="118"/>
  <c r="K91" i="118"/>
  <c r="H91" i="118"/>
  <c r="G91" i="118"/>
  <c r="S90" i="118"/>
  <c r="R90" i="118"/>
  <c r="Q90" i="118"/>
  <c r="P90" i="118"/>
  <c r="O90" i="118"/>
  <c r="N90" i="118"/>
  <c r="M90" i="118"/>
  <c r="L90" i="118"/>
  <c r="K90" i="118"/>
  <c r="S89" i="118"/>
  <c r="R89" i="118"/>
  <c r="Q89" i="118"/>
  <c r="P89" i="118"/>
  <c r="O89" i="118"/>
  <c r="N89" i="118"/>
  <c r="M89" i="118"/>
  <c r="L89" i="118"/>
  <c r="K89" i="118"/>
  <c r="H89" i="118"/>
  <c r="H88" i="118"/>
  <c r="G89" i="118"/>
  <c r="S88" i="118"/>
  <c r="R88" i="118"/>
  <c r="Q88" i="118"/>
  <c r="P88" i="118"/>
  <c r="O88" i="118"/>
  <c r="N88" i="118"/>
  <c r="M88" i="118"/>
  <c r="L88" i="118"/>
  <c r="K88" i="118"/>
  <c r="S87" i="118"/>
  <c r="R87" i="118"/>
  <c r="Q87" i="118"/>
  <c r="P87" i="118"/>
  <c r="O87" i="118"/>
  <c r="N87" i="118"/>
  <c r="M87" i="118"/>
  <c r="L87" i="118"/>
  <c r="K87" i="118"/>
  <c r="H87" i="118"/>
  <c r="G87" i="118"/>
  <c r="S86" i="118"/>
  <c r="R86" i="118"/>
  <c r="Q86" i="118"/>
  <c r="P86" i="118"/>
  <c r="O86" i="118"/>
  <c r="N86" i="118"/>
  <c r="M86" i="118"/>
  <c r="L86" i="118"/>
  <c r="K86" i="118"/>
  <c r="S85" i="118"/>
  <c r="R85" i="118"/>
  <c r="Q85" i="118"/>
  <c r="P85" i="118"/>
  <c r="O85" i="118"/>
  <c r="N85" i="118"/>
  <c r="M85" i="118"/>
  <c r="L85" i="118"/>
  <c r="K85" i="118"/>
  <c r="H85" i="118"/>
  <c r="E85" i="118"/>
  <c r="G85" i="118"/>
  <c r="S84" i="118"/>
  <c r="R84" i="118"/>
  <c r="Q84" i="118"/>
  <c r="P84" i="118"/>
  <c r="O84" i="118"/>
  <c r="N84" i="118"/>
  <c r="M84" i="118"/>
  <c r="L84" i="118"/>
  <c r="K84" i="118"/>
  <c r="S83" i="118"/>
  <c r="R83" i="118"/>
  <c r="Q83" i="118"/>
  <c r="P83" i="118"/>
  <c r="O83" i="118"/>
  <c r="N83" i="118"/>
  <c r="M83" i="118"/>
  <c r="L83" i="118"/>
  <c r="K83" i="118"/>
  <c r="H83" i="118"/>
  <c r="G83" i="118"/>
  <c r="S82" i="118"/>
  <c r="R82" i="118"/>
  <c r="Q82" i="118"/>
  <c r="P82" i="118"/>
  <c r="O82" i="118"/>
  <c r="N82" i="118"/>
  <c r="M82" i="118"/>
  <c r="L82" i="118"/>
  <c r="K82" i="118"/>
  <c r="S81" i="118"/>
  <c r="R81" i="118"/>
  <c r="Q81" i="118"/>
  <c r="P81" i="118"/>
  <c r="O81" i="118"/>
  <c r="N81" i="118"/>
  <c r="M81" i="118"/>
  <c r="L81" i="118"/>
  <c r="K81" i="118"/>
  <c r="H81" i="118"/>
  <c r="G81" i="118"/>
  <c r="H63" i="118"/>
  <c r="AF80" i="118"/>
  <c r="AE80" i="118"/>
  <c r="AD80" i="118"/>
  <c r="AC80" i="118"/>
  <c r="AB80" i="118"/>
  <c r="AA80" i="118"/>
  <c r="Z80" i="118"/>
  <c r="Y80" i="118"/>
  <c r="V80" i="118"/>
  <c r="W80" i="118"/>
  <c r="X80" i="118"/>
  <c r="S80" i="118"/>
  <c r="R80" i="118"/>
  <c r="Q80" i="118"/>
  <c r="P80" i="118"/>
  <c r="O80" i="118"/>
  <c r="N80" i="118"/>
  <c r="M80" i="118"/>
  <c r="L80" i="118"/>
  <c r="K80" i="118"/>
  <c r="AF79" i="118"/>
  <c r="AE79" i="118"/>
  <c r="AD79" i="118"/>
  <c r="AC79" i="118"/>
  <c r="AB79" i="118"/>
  <c r="AA79" i="118"/>
  <c r="Z79" i="118"/>
  <c r="Y79" i="118"/>
  <c r="V79" i="118"/>
  <c r="W79" i="118"/>
  <c r="X79" i="118"/>
  <c r="S79" i="118"/>
  <c r="R79" i="118"/>
  <c r="Q79" i="118"/>
  <c r="P79" i="118"/>
  <c r="O79" i="118"/>
  <c r="N79" i="118"/>
  <c r="M79" i="118"/>
  <c r="L79" i="118"/>
  <c r="K79" i="118"/>
  <c r="H79" i="118"/>
  <c r="G79" i="118"/>
  <c r="AF78" i="118"/>
  <c r="AE78" i="118"/>
  <c r="AD78" i="118"/>
  <c r="AC78" i="118"/>
  <c r="AB78" i="118"/>
  <c r="AA78" i="118"/>
  <c r="Z78" i="118"/>
  <c r="Y78" i="118"/>
  <c r="V78" i="118"/>
  <c r="W78" i="118"/>
  <c r="X78" i="118"/>
  <c r="S78" i="118"/>
  <c r="R78" i="118"/>
  <c r="Q78" i="118"/>
  <c r="P78" i="118"/>
  <c r="O78" i="118"/>
  <c r="N78" i="118"/>
  <c r="M78" i="118"/>
  <c r="L78" i="118"/>
  <c r="K78" i="118"/>
  <c r="AF77" i="118"/>
  <c r="AE77" i="118"/>
  <c r="AD77" i="118"/>
  <c r="AC77" i="118"/>
  <c r="AB77" i="118"/>
  <c r="AA77" i="118"/>
  <c r="Z77" i="118"/>
  <c r="Y77" i="118"/>
  <c r="V77" i="118"/>
  <c r="W77" i="118"/>
  <c r="X77" i="118"/>
  <c r="S77" i="118"/>
  <c r="R77" i="118"/>
  <c r="Q77" i="118"/>
  <c r="P77" i="118"/>
  <c r="O77" i="118"/>
  <c r="N77" i="118"/>
  <c r="M77" i="118"/>
  <c r="L77" i="118"/>
  <c r="K77" i="118"/>
  <c r="B77" i="118"/>
  <c r="AF76" i="118"/>
  <c r="AE76" i="118"/>
  <c r="AD76" i="118"/>
  <c r="AC76" i="118"/>
  <c r="AB76" i="118"/>
  <c r="AA76" i="118"/>
  <c r="Z76" i="118"/>
  <c r="Y76" i="118"/>
  <c r="V76" i="118"/>
  <c r="W76" i="118"/>
  <c r="X76" i="118"/>
  <c r="S76" i="118"/>
  <c r="R76" i="118"/>
  <c r="Q76" i="118"/>
  <c r="P76" i="118"/>
  <c r="O76" i="118"/>
  <c r="N76" i="118"/>
  <c r="M76" i="118"/>
  <c r="L76" i="118"/>
  <c r="K76" i="118"/>
  <c r="G68" i="118"/>
  <c r="C54" i="118"/>
  <c r="C73" i="118"/>
  <c r="C55" i="118"/>
  <c r="C74" i="118"/>
  <c r="D73" i="118"/>
  <c r="H53" i="118"/>
  <c r="E72" i="118"/>
  <c r="F72" i="118"/>
  <c r="H54" i="118"/>
  <c r="E73" i="118"/>
  <c r="F73" i="118"/>
  <c r="B76" i="118"/>
  <c r="AF75" i="118"/>
  <c r="AE75" i="118"/>
  <c r="AD75" i="118"/>
  <c r="AC75" i="118"/>
  <c r="AB75" i="118"/>
  <c r="AA75" i="118"/>
  <c r="Z75" i="118"/>
  <c r="Y75" i="118"/>
  <c r="V75" i="118"/>
  <c r="W75" i="118"/>
  <c r="X75" i="118"/>
  <c r="S75" i="118"/>
  <c r="R75" i="118"/>
  <c r="Q75" i="118"/>
  <c r="P75" i="118"/>
  <c r="O75" i="118"/>
  <c r="N75" i="118"/>
  <c r="M75" i="118"/>
  <c r="L75" i="118"/>
  <c r="K75" i="118"/>
  <c r="B75" i="118"/>
  <c r="AF74" i="118"/>
  <c r="AE74" i="118"/>
  <c r="AD74" i="118"/>
  <c r="AC74" i="118"/>
  <c r="AB74" i="118"/>
  <c r="AA74" i="118"/>
  <c r="Z74" i="118"/>
  <c r="Y74" i="118"/>
  <c r="V74" i="118"/>
  <c r="W74" i="118"/>
  <c r="X74" i="118"/>
  <c r="S74" i="118"/>
  <c r="R74" i="118"/>
  <c r="Q74" i="118"/>
  <c r="P74" i="118"/>
  <c r="O74" i="118"/>
  <c r="N74" i="118"/>
  <c r="M74" i="118"/>
  <c r="L74" i="118"/>
  <c r="K74" i="118"/>
  <c r="H55" i="118"/>
  <c r="E74" i="118"/>
  <c r="B55" i="118"/>
  <c r="B74" i="118"/>
  <c r="AF73" i="118"/>
  <c r="AE73" i="118"/>
  <c r="AD73" i="118"/>
  <c r="AC73" i="118"/>
  <c r="AB73" i="118"/>
  <c r="AA73" i="118"/>
  <c r="Z73" i="118"/>
  <c r="Y73" i="118"/>
  <c r="V73" i="118"/>
  <c r="W73" i="118"/>
  <c r="X73" i="118"/>
  <c r="S73" i="118"/>
  <c r="R73" i="118"/>
  <c r="Q73" i="118"/>
  <c r="P73" i="118"/>
  <c r="O73" i="118"/>
  <c r="N73" i="118"/>
  <c r="M73" i="118"/>
  <c r="L73" i="118"/>
  <c r="K73" i="118"/>
  <c r="B54" i="118"/>
  <c r="B73" i="118"/>
  <c r="AF72" i="118"/>
  <c r="AE72" i="118"/>
  <c r="AD72" i="118"/>
  <c r="AC72" i="118"/>
  <c r="AB72" i="118"/>
  <c r="AA72" i="118"/>
  <c r="Z72" i="118"/>
  <c r="Y72" i="118"/>
  <c r="V72" i="118"/>
  <c r="W72" i="118"/>
  <c r="X72" i="118"/>
  <c r="S72" i="118"/>
  <c r="R72" i="118"/>
  <c r="Q72" i="118"/>
  <c r="P72" i="118"/>
  <c r="O72" i="118"/>
  <c r="N72" i="118"/>
  <c r="M72" i="118"/>
  <c r="L72" i="118"/>
  <c r="K72" i="118"/>
  <c r="C53" i="118"/>
  <c r="C72" i="118"/>
  <c r="D72" i="118"/>
  <c r="B53" i="118"/>
  <c r="B72" i="118"/>
  <c r="AF71" i="118"/>
  <c r="AE71" i="118"/>
  <c r="AD71" i="118"/>
  <c r="AC71" i="118"/>
  <c r="AB71" i="118"/>
  <c r="AA71" i="118"/>
  <c r="Z71" i="118"/>
  <c r="Y71" i="118"/>
  <c r="V71" i="118"/>
  <c r="W71" i="118"/>
  <c r="X71" i="118"/>
  <c r="S71" i="118"/>
  <c r="R71" i="118"/>
  <c r="Q71" i="118"/>
  <c r="P71" i="118"/>
  <c r="O71" i="118"/>
  <c r="N71" i="118"/>
  <c r="M71" i="118"/>
  <c r="L71" i="118"/>
  <c r="K71" i="118"/>
  <c r="AF70" i="118"/>
  <c r="AE70" i="118"/>
  <c r="AD70" i="118"/>
  <c r="AC70" i="118"/>
  <c r="AB70" i="118"/>
  <c r="AA70" i="118"/>
  <c r="Z70" i="118"/>
  <c r="Y70" i="118"/>
  <c r="V70" i="118"/>
  <c r="W70" i="118"/>
  <c r="X70" i="118"/>
  <c r="S70" i="118"/>
  <c r="R70" i="118"/>
  <c r="Q70" i="118"/>
  <c r="P70" i="118"/>
  <c r="O70" i="118"/>
  <c r="N70" i="118"/>
  <c r="M70" i="118"/>
  <c r="L70" i="118"/>
  <c r="K70" i="118"/>
  <c r="G66" i="118"/>
  <c r="AF69" i="118"/>
  <c r="AE69" i="118"/>
  <c r="AD69" i="118"/>
  <c r="AC69" i="118"/>
  <c r="AB69" i="118"/>
  <c r="AA69" i="118"/>
  <c r="Z69" i="118"/>
  <c r="Y69" i="118"/>
  <c r="V69" i="118"/>
  <c r="W69" i="118"/>
  <c r="X69" i="118"/>
  <c r="S69" i="118"/>
  <c r="R69" i="118"/>
  <c r="Q69" i="118"/>
  <c r="P69" i="118"/>
  <c r="O69" i="118"/>
  <c r="N69" i="118"/>
  <c r="M69" i="118"/>
  <c r="L69" i="118"/>
  <c r="K69" i="118"/>
  <c r="AF68" i="118"/>
  <c r="AE68" i="118"/>
  <c r="AD68" i="118"/>
  <c r="AC68" i="118"/>
  <c r="AB68" i="118"/>
  <c r="AA68" i="118"/>
  <c r="Z68" i="118"/>
  <c r="Y68" i="118"/>
  <c r="V68" i="118"/>
  <c r="W68" i="118"/>
  <c r="X68" i="118"/>
  <c r="S68" i="118"/>
  <c r="R68" i="118"/>
  <c r="Q68" i="118"/>
  <c r="P68" i="118"/>
  <c r="O68" i="118"/>
  <c r="N68" i="118"/>
  <c r="M68" i="118"/>
  <c r="L68" i="118"/>
  <c r="K68" i="118"/>
  <c r="AF67" i="118"/>
  <c r="AE67" i="118"/>
  <c r="AD67" i="118"/>
  <c r="AC67" i="118"/>
  <c r="AB67" i="118"/>
  <c r="AA67" i="118"/>
  <c r="Z67" i="118"/>
  <c r="Y67" i="118"/>
  <c r="V67" i="118"/>
  <c r="W67" i="118"/>
  <c r="X67" i="118"/>
  <c r="S67" i="118"/>
  <c r="R67" i="118"/>
  <c r="Q67" i="118"/>
  <c r="P67" i="118"/>
  <c r="O67" i="118"/>
  <c r="N67" i="118"/>
  <c r="M67" i="118"/>
  <c r="L67" i="118"/>
  <c r="K67" i="118"/>
  <c r="G53" i="118"/>
  <c r="C56" i="118"/>
  <c r="B56" i="118"/>
  <c r="E56" i="118"/>
  <c r="G56" i="118"/>
  <c r="C57" i="118"/>
  <c r="B57" i="118"/>
  <c r="C59" i="118"/>
  <c r="B59" i="118"/>
  <c r="C60" i="118"/>
  <c r="B60" i="118"/>
  <c r="C61" i="118"/>
  <c r="B61" i="118"/>
  <c r="E57" i="118"/>
  <c r="G57" i="118"/>
  <c r="E58" i="118"/>
  <c r="G58" i="118"/>
  <c r="E59" i="118"/>
  <c r="G59" i="118"/>
  <c r="E60" i="118"/>
  <c r="G60" i="118"/>
  <c r="E61" i="118"/>
  <c r="G61" i="118"/>
  <c r="F53" i="118"/>
  <c r="B62" i="118"/>
  <c r="B63" i="118"/>
  <c r="B64" i="118"/>
  <c r="F54" i="118"/>
  <c r="F55" i="118"/>
  <c r="H66" i="118"/>
  <c r="H67" i="118"/>
  <c r="G67" i="118"/>
  <c r="B65" i="118"/>
  <c r="B66" i="118"/>
  <c r="F65" i="118"/>
  <c r="F66" i="118"/>
  <c r="F67" i="118"/>
  <c r="B67" i="118"/>
  <c r="AF66" i="118"/>
  <c r="AE66" i="118"/>
  <c r="AD66" i="118"/>
  <c r="AC66" i="118"/>
  <c r="AB66" i="118"/>
  <c r="AA66" i="118"/>
  <c r="Z66" i="118"/>
  <c r="Y66" i="118"/>
  <c r="V66" i="118"/>
  <c r="W66" i="118"/>
  <c r="X66" i="118"/>
  <c r="S66" i="118"/>
  <c r="R66" i="118"/>
  <c r="Q66" i="118"/>
  <c r="P66" i="118"/>
  <c r="O66" i="118"/>
  <c r="N66" i="118"/>
  <c r="M66" i="118"/>
  <c r="L66" i="118"/>
  <c r="K66" i="118"/>
  <c r="C66" i="118"/>
  <c r="AF65" i="118"/>
  <c r="AE65" i="118"/>
  <c r="AD65" i="118"/>
  <c r="AC65" i="118"/>
  <c r="AB65" i="118"/>
  <c r="AA65" i="118"/>
  <c r="Z65" i="118"/>
  <c r="Y65" i="118"/>
  <c r="V65" i="118"/>
  <c r="W65" i="118"/>
  <c r="X65" i="118"/>
  <c r="S65" i="118"/>
  <c r="R65" i="118"/>
  <c r="Q65" i="118"/>
  <c r="P65" i="118"/>
  <c r="O65" i="118"/>
  <c r="N65" i="118"/>
  <c r="M65" i="118"/>
  <c r="L65" i="118"/>
  <c r="K65" i="118"/>
  <c r="H65" i="118"/>
  <c r="G65" i="118"/>
  <c r="C65" i="118"/>
  <c r="AF64" i="118"/>
  <c r="AE64" i="118"/>
  <c r="AD64" i="118"/>
  <c r="AC64" i="118"/>
  <c r="AB64" i="118"/>
  <c r="AA64" i="118"/>
  <c r="Z64" i="118"/>
  <c r="Y64" i="118"/>
  <c r="V64" i="118"/>
  <c r="W64" i="118"/>
  <c r="X64" i="118"/>
  <c r="S64" i="118"/>
  <c r="R64" i="118"/>
  <c r="Q64" i="118"/>
  <c r="P64" i="118"/>
  <c r="O64" i="118"/>
  <c r="N64" i="118"/>
  <c r="M64" i="118"/>
  <c r="L64" i="118"/>
  <c r="K64" i="118"/>
  <c r="G64" i="118"/>
  <c r="E64" i="118"/>
  <c r="C64" i="118"/>
  <c r="AF63" i="118"/>
  <c r="AE63" i="118"/>
  <c r="AD63" i="118"/>
  <c r="AC63" i="118"/>
  <c r="AB63" i="118"/>
  <c r="AA63" i="118"/>
  <c r="Z63" i="118"/>
  <c r="Y63" i="118"/>
  <c r="V63" i="118"/>
  <c r="W63" i="118"/>
  <c r="X63" i="118"/>
  <c r="S63" i="118"/>
  <c r="R63" i="118"/>
  <c r="Q63" i="118"/>
  <c r="P63" i="118"/>
  <c r="O63" i="118"/>
  <c r="N63" i="118"/>
  <c r="M63" i="118"/>
  <c r="L63" i="118"/>
  <c r="K63" i="118"/>
  <c r="D53" i="118"/>
  <c r="E53" i="118"/>
  <c r="D54" i="118"/>
  <c r="E54" i="118"/>
  <c r="D55" i="118"/>
  <c r="E55" i="118"/>
  <c r="D63" i="118"/>
  <c r="C63" i="118"/>
  <c r="AF62" i="118"/>
  <c r="AE62" i="118"/>
  <c r="AD62" i="118"/>
  <c r="AC62" i="118"/>
  <c r="AB62" i="118"/>
  <c r="AA62" i="118"/>
  <c r="Z62" i="118"/>
  <c r="Y62" i="118"/>
  <c r="V62" i="118"/>
  <c r="W62" i="118"/>
  <c r="X62" i="118"/>
  <c r="S62" i="118"/>
  <c r="R62" i="118"/>
  <c r="Q62" i="118"/>
  <c r="P62" i="118"/>
  <c r="O62" i="118"/>
  <c r="N62" i="118"/>
  <c r="M62" i="118"/>
  <c r="L62" i="118"/>
  <c r="K62" i="118"/>
  <c r="AF61" i="118"/>
  <c r="AE61" i="118"/>
  <c r="AD61" i="118"/>
  <c r="AC61" i="118"/>
  <c r="AB61" i="118"/>
  <c r="AA61" i="118"/>
  <c r="Z61" i="118"/>
  <c r="Y61" i="118"/>
  <c r="V61" i="118"/>
  <c r="W61" i="118"/>
  <c r="X61" i="118"/>
  <c r="S61" i="118"/>
  <c r="R61" i="118"/>
  <c r="Q61" i="118"/>
  <c r="P61" i="118"/>
  <c r="O61" i="118"/>
  <c r="N61" i="118"/>
  <c r="M61" i="118"/>
  <c r="L61" i="118"/>
  <c r="K61" i="118"/>
  <c r="H61" i="118"/>
  <c r="AF60" i="118"/>
  <c r="AE60" i="118"/>
  <c r="AD60" i="118"/>
  <c r="AC60" i="118"/>
  <c r="AB60" i="118"/>
  <c r="AA60" i="118"/>
  <c r="Z60" i="118"/>
  <c r="Y60" i="118"/>
  <c r="V60" i="118"/>
  <c r="W60" i="118"/>
  <c r="X60" i="118"/>
  <c r="S60" i="118"/>
  <c r="R60" i="118"/>
  <c r="Q60" i="118"/>
  <c r="P60" i="118"/>
  <c r="O60" i="118"/>
  <c r="N60" i="118"/>
  <c r="M60" i="118"/>
  <c r="L60" i="118"/>
  <c r="K60" i="118"/>
  <c r="H60" i="118"/>
  <c r="AF59" i="118"/>
  <c r="AE59" i="118"/>
  <c r="AD59" i="118"/>
  <c r="AC59" i="118"/>
  <c r="AB59" i="118"/>
  <c r="AA59" i="118"/>
  <c r="Z59" i="118"/>
  <c r="Y59" i="118"/>
  <c r="V59" i="118"/>
  <c r="W59" i="118"/>
  <c r="X59" i="118"/>
  <c r="S59" i="118"/>
  <c r="R59" i="118"/>
  <c r="Q59" i="118"/>
  <c r="P59" i="118"/>
  <c r="O59" i="118"/>
  <c r="N59" i="118"/>
  <c r="M59" i="118"/>
  <c r="L59" i="118"/>
  <c r="K59" i="118"/>
  <c r="H59" i="118"/>
  <c r="AF58" i="118"/>
  <c r="AE58" i="118"/>
  <c r="AD58" i="118"/>
  <c r="AC58" i="118"/>
  <c r="AB58" i="118"/>
  <c r="AA58" i="118"/>
  <c r="Z58" i="118"/>
  <c r="Y58" i="118"/>
  <c r="V58" i="118"/>
  <c r="W58" i="118"/>
  <c r="X58" i="118"/>
  <c r="S58" i="118"/>
  <c r="R58" i="118"/>
  <c r="Q58" i="118"/>
  <c r="P58" i="118"/>
  <c r="O58" i="118"/>
  <c r="N58" i="118"/>
  <c r="M58" i="118"/>
  <c r="L58" i="118"/>
  <c r="K58" i="118"/>
  <c r="H58" i="118"/>
  <c r="AF57" i="118"/>
  <c r="AE57" i="118"/>
  <c r="AD57" i="118"/>
  <c r="AC57" i="118"/>
  <c r="AB57" i="118"/>
  <c r="AA57" i="118"/>
  <c r="Z57" i="118"/>
  <c r="Y57" i="118"/>
  <c r="V57" i="118"/>
  <c r="W57" i="118"/>
  <c r="X57" i="118"/>
  <c r="S57" i="118"/>
  <c r="R57" i="118"/>
  <c r="Q57" i="118"/>
  <c r="P57" i="118"/>
  <c r="O57" i="118"/>
  <c r="N57" i="118"/>
  <c r="M57" i="118"/>
  <c r="L57" i="118"/>
  <c r="K57" i="118"/>
  <c r="H57" i="118"/>
  <c r="AF56" i="118"/>
  <c r="AE56" i="118"/>
  <c r="AD56" i="118"/>
  <c r="AC56" i="118"/>
  <c r="AB56" i="118"/>
  <c r="AA56" i="118"/>
  <c r="Z56" i="118"/>
  <c r="Y56" i="118"/>
  <c r="V56" i="118"/>
  <c r="W56" i="118"/>
  <c r="X56" i="118"/>
  <c r="S56" i="118"/>
  <c r="R56" i="118"/>
  <c r="Q56" i="118"/>
  <c r="P56" i="118"/>
  <c r="O56" i="118"/>
  <c r="N56" i="118"/>
  <c r="M56" i="118"/>
  <c r="L56" i="118"/>
  <c r="K56" i="118"/>
  <c r="H56" i="118"/>
  <c r="AF55" i="118"/>
  <c r="AE55" i="118"/>
  <c r="AD55" i="118"/>
  <c r="AC55" i="118"/>
  <c r="AB55" i="118"/>
  <c r="AA55" i="118"/>
  <c r="Z55" i="118"/>
  <c r="Y55" i="118"/>
  <c r="V55" i="118"/>
  <c r="W55" i="118"/>
  <c r="X55" i="118"/>
  <c r="S55" i="118"/>
  <c r="R55" i="118"/>
  <c r="Q55" i="118"/>
  <c r="P55" i="118"/>
  <c r="O55" i="118"/>
  <c r="N55" i="118"/>
  <c r="M55" i="118"/>
  <c r="L55" i="118"/>
  <c r="K55" i="118"/>
  <c r="AF54" i="118"/>
  <c r="AE54" i="118"/>
  <c r="AD54" i="118"/>
  <c r="AC54" i="118"/>
  <c r="AB54" i="118"/>
  <c r="AA54" i="118"/>
  <c r="Z54" i="118"/>
  <c r="Y54" i="118"/>
  <c r="V54" i="118"/>
  <c r="W54" i="118"/>
  <c r="X54" i="118"/>
  <c r="S54" i="118"/>
  <c r="R54" i="118"/>
  <c r="Q54" i="118"/>
  <c r="P54" i="118"/>
  <c r="O54" i="118"/>
  <c r="N54" i="118"/>
  <c r="M54" i="118"/>
  <c r="L54" i="118"/>
  <c r="K54" i="118"/>
  <c r="AF53" i="118"/>
  <c r="AE53" i="118"/>
  <c r="AD53" i="118"/>
  <c r="AC53" i="118"/>
  <c r="AB53" i="118"/>
  <c r="AA53" i="118"/>
  <c r="Z53" i="118"/>
  <c r="Y53" i="118"/>
  <c r="V53" i="118"/>
  <c r="W53" i="118"/>
  <c r="X53" i="118"/>
  <c r="S53" i="118"/>
  <c r="R53" i="118"/>
  <c r="Q53" i="118"/>
  <c r="P53" i="118"/>
  <c r="O53" i="118"/>
  <c r="N53" i="118"/>
  <c r="M53" i="118"/>
  <c r="L53" i="118"/>
  <c r="K53" i="118"/>
  <c r="Y52" i="118"/>
  <c r="Z52" i="118"/>
  <c r="AA52" i="118"/>
  <c r="AB52" i="118"/>
  <c r="AC52" i="118"/>
  <c r="AD52" i="118"/>
  <c r="AE52" i="118"/>
  <c r="AF52" i="118"/>
  <c r="V52" i="118"/>
  <c r="W52" i="118"/>
  <c r="X52" i="118"/>
  <c r="AG52" i="118"/>
  <c r="S52" i="118"/>
  <c r="R52" i="118"/>
  <c r="Q52" i="118"/>
  <c r="P52" i="118"/>
  <c r="O52" i="118"/>
  <c r="N52" i="118"/>
  <c r="M52" i="118"/>
  <c r="L52" i="118"/>
  <c r="K52" i="118"/>
  <c r="B51" i="118"/>
  <c r="A51" i="117"/>
  <c r="B101" i="117"/>
  <c r="B96" i="117"/>
  <c r="B97" i="117"/>
  <c r="B98" i="117"/>
  <c r="B99" i="117"/>
  <c r="B100" i="117"/>
  <c r="D101" i="117"/>
  <c r="E101" i="117"/>
  <c r="B94" i="117"/>
  <c r="C60" i="117"/>
  <c r="B60" i="117"/>
  <c r="C101" i="117"/>
  <c r="F101" i="117"/>
  <c r="D100" i="117"/>
  <c r="E100" i="117"/>
  <c r="C100" i="117"/>
  <c r="F100" i="117"/>
  <c r="D99" i="117"/>
  <c r="E99" i="117"/>
  <c r="C99" i="117"/>
  <c r="F99" i="117"/>
  <c r="D98" i="117"/>
  <c r="E98" i="117"/>
  <c r="C98" i="117"/>
  <c r="F98" i="117"/>
  <c r="D97" i="117"/>
  <c r="E97" i="117"/>
  <c r="C97" i="117"/>
  <c r="F97" i="117"/>
  <c r="D96" i="117"/>
  <c r="E96" i="117"/>
  <c r="G96" i="117"/>
  <c r="C96" i="117"/>
  <c r="F96" i="117"/>
  <c r="B95" i="117"/>
  <c r="C77" i="117"/>
  <c r="E77" i="117"/>
  <c r="F77" i="117"/>
  <c r="G77" i="117"/>
  <c r="D77" i="117"/>
  <c r="B79" i="117"/>
  <c r="H77" i="117"/>
  <c r="B78" i="117"/>
  <c r="C78" i="117"/>
  <c r="C79" i="117"/>
  <c r="D79" i="117"/>
  <c r="D80" i="117"/>
  <c r="B81" i="117"/>
  <c r="B80" i="117"/>
  <c r="C80" i="117"/>
  <c r="C81" i="117"/>
  <c r="D81" i="117"/>
  <c r="B83" i="117"/>
  <c r="B82" i="117"/>
  <c r="C82" i="117"/>
  <c r="C83" i="117"/>
  <c r="D83" i="117"/>
  <c r="B85" i="117"/>
  <c r="B84" i="117"/>
  <c r="C84" i="117"/>
  <c r="C85" i="117"/>
  <c r="D85" i="117"/>
  <c r="B87" i="117"/>
  <c r="B86" i="117"/>
  <c r="C86" i="117"/>
  <c r="C87" i="117"/>
  <c r="D87" i="117"/>
  <c r="D92" i="117"/>
  <c r="B89" i="117"/>
  <c r="B88" i="117"/>
  <c r="C88" i="117"/>
  <c r="C89" i="117"/>
  <c r="D89" i="117"/>
  <c r="B91" i="117"/>
  <c r="B90" i="117"/>
  <c r="C90" i="117"/>
  <c r="C91" i="117"/>
  <c r="D91" i="117"/>
  <c r="E92" i="117"/>
  <c r="C92" i="117"/>
  <c r="F92" i="117"/>
  <c r="S91" i="117"/>
  <c r="R91" i="117"/>
  <c r="Q91" i="117"/>
  <c r="P91" i="117"/>
  <c r="O91" i="117"/>
  <c r="N91" i="117"/>
  <c r="M91" i="117"/>
  <c r="L91" i="117"/>
  <c r="K91" i="117"/>
  <c r="H91" i="117"/>
  <c r="G91" i="117"/>
  <c r="S90" i="117"/>
  <c r="R90" i="117"/>
  <c r="Q90" i="117"/>
  <c r="P90" i="117"/>
  <c r="O90" i="117"/>
  <c r="N90" i="117"/>
  <c r="M90" i="117"/>
  <c r="L90" i="117"/>
  <c r="K90" i="117"/>
  <c r="S89" i="117"/>
  <c r="R89" i="117"/>
  <c r="Q89" i="117"/>
  <c r="P89" i="117"/>
  <c r="O89" i="117"/>
  <c r="N89" i="117"/>
  <c r="M89" i="117"/>
  <c r="L89" i="117"/>
  <c r="K89" i="117"/>
  <c r="H89" i="117"/>
  <c r="G89" i="117"/>
  <c r="S88" i="117"/>
  <c r="R88" i="117"/>
  <c r="Q88" i="117"/>
  <c r="P88" i="117"/>
  <c r="O88" i="117"/>
  <c r="N88" i="117"/>
  <c r="M88" i="117"/>
  <c r="L88" i="117"/>
  <c r="K88" i="117"/>
  <c r="H88" i="117"/>
  <c r="S87" i="117"/>
  <c r="R87" i="117"/>
  <c r="Q87" i="117"/>
  <c r="P87" i="117"/>
  <c r="O87" i="117"/>
  <c r="N87" i="117"/>
  <c r="M87" i="117"/>
  <c r="L87" i="117"/>
  <c r="K87" i="117"/>
  <c r="H87" i="117"/>
  <c r="G87" i="117"/>
  <c r="S86" i="117"/>
  <c r="R86" i="117"/>
  <c r="Q86" i="117"/>
  <c r="P86" i="117"/>
  <c r="O86" i="117"/>
  <c r="N86" i="117"/>
  <c r="M86" i="117"/>
  <c r="L86" i="117"/>
  <c r="K86" i="117"/>
  <c r="S85" i="117"/>
  <c r="R85" i="117"/>
  <c r="Q85" i="117"/>
  <c r="P85" i="117"/>
  <c r="O85" i="117"/>
  <c r="N85" i="117"/>
  <c r="M85" i="117"/>
  <c r="L85" i="117"/>
  <c r="K85" i="117"/>
  <c r="H85" i="117"/>
  <c r="E85" i="117"/>
  <c r="G85" i="117"/>
  <c r="S84" i="117"/>
  <c r="R84" i="117"/>
  <c r="Q84" i="117"/>
  <c r="P84" i="117"/>
  <c r="O84" i="117"/>
  <c r="N84" i="117"/>
  <c r="M84" i="117"/>
  <c r="L84" i="117"/>
  <c r="K84" i="117"/>
  <c r="S83" i="117"/>
  <c r="R83" i="117"/>
  <c r="Q83" i="117"/>
  <c r="P83" i="117"/>
  <c r="O83" i="117"/>
  <c r="N83" i="117"/>
  <c r="M83" i="117"/>
  <c r="L83" i="117"/>
  <c r="K83" i="117"/>
  <c r="H83" i="117"/>
  <c r="G83" i="117"/>
  <c r="S82" i="117"/>
  <c r="R82" i="117"/>
  <c r="Q82" i="117"/>
  <c r="P82" i="117"/>
  <c r="O82" i="117"/>
  <c r="N82" i="117"/>
  <c r="M82" i="117"/>
  <c r="L82" i="117"/>
  <c r="K82" i="117"/>
  <c r="S81" i="117"/>
  <c r="R81" i="117"/>
  <c r="Q81" i="117"/>
  <c r="P81" i="117"/>
  <c r="O81" i="117"/>
  <c r="N81" i="117"/>
  <c r="M81" i="117"/>
  <c r="L81" i="117"/>
  <c r="K81" i="117"/>
  <c r="H81" i="117"/>
  <c r="G81" i="117"/>
  <c r="H63" i="117"/>
  <c r="AF80" i="117"/>
  <c r="AE80" i="117"/>
  <c r="AD80" i="117"/>
  <c r="AC80" i="117"/>
  <c r="AB80" i="117"/>
  <c r="AA80" i="117"/>
  <c r="Z80" i="117"/>
  <c r="Y80" i="117"/>
  <c r="V80" i="117"/>
  <c r="W80" i="117"/>
  <c r="X80" i="117"/>
  <c r="S80" i="117"/>
  <c r="R80" i="117"/>
  <c r="Q80" i="117"/>
  <c r="P80" i="117"/>
  <c r="O80" i="117"/>
  <c r="N80" i="117"/>
  <c r="M80" i="117"/>
  <c r="L80" i="117"/>
  <c r="K80" i="117"/>
  <c r="AF79" i="117"/>
  <c r="AE79" i="117"/>
  <c r="AD79" i="117"/>
  <c r="AC79" i="117"/>
  <c r="AB79" i="117"/>
  <c r="AA79" i="117"/>
  <c r="Z79" i="117"/>
  <c r="Y79" i="117"/>
  <c r="V79" i="117"/>
  <c r="W79" i="117"/>
  <c r="X79" i="117"/>
  <c r="S79" i="117"/>
  <c r="R79" i="117"/>
  <c r="Q79" i="117"/>
  <c r="P79" i="117"/>
  <c r="O79" i="117"/>
  <c r="N79" i="117"/>
  <c r="M79" i="117"/>
  <c r="L79" i="117"/>
  <c r="K79" i="117"/>
  <c r="H79" i="117"/>
  <c r="G79" i="117"/>
  <c r="AF78" i="117"/>
  <c r="AE78" i="117"/>
  <c r="AD78" i="117"/>
  <c r="AC78" i="117"/>
  <c r="AB78" i="117"/>
  <c r="AA78" i="117"/>
  <c r="Z78" i="117"/>
  <c r="Y78" i="117"/>
  <c r="V78" i="117"/>
  <c r="W78" i="117"/>
  <c r="X78" i="117"/>
  <c r="S78" i="117"/>
  <c r="R78" i="117"/>
  <c r="Q78" i="117"/>
  <c r="P78" i="117"/>
  <c r="O78" i="117"/>
  <c r="N78" i="117"/>
  <c r="M78" i="117"/>
  <c r="L78" i="117"/>
  <c r="K78" i="117"/>
  <c r="AF77" i="117"/>
  <c r="AE77" i="117"/>
  <c r="AD77" i="117"/>
  <c r="AC77" i="117"/>
  <c r="AB77" i="117"/>
  <c r="AA77" i="117"/>
  <c r="Z77" i="117"/>
  <c r="Y77" i="117"/>
  <c r="V77" i="117"/>
  <c r="W77" i="117"/>
  <c r="X77" i="117"/>
  <c r="S77" i="117"/>
  <c r="R77" i="117"/>
  <c r="Q77" i="117"/>
  <c r="P77" i="117"/>
  <c r="O77" i="117"/>
  <c r="N77" i="117"/>
  <c r="M77" i="117"/>
  <c r="L77" i="117"/>
  <c r="K77" i="117"/>
  <c r="B77" i="117"/>
  <c r="AF76" i="117"/>
  <c r="AE76" i="117"/>
  <c r="AD76" i="117"/>
  <c r="AC76" i="117"/>
  <c r="AB76" i="117"/>
  <c r="AA76" i="117"/>
  <c r="Z76" i="117"/>
  <c r="Y76" i="117"/>
  <c r="V76" i="117"/>
  <c r="W76" i="117"/>
  <c r="X76" i="117"/>
  <c r="S76" i="117"/>
  <c r="R76" i="117"/>
  <c r="Q76" i="117"/>
  <c r="P76" i="117"/>
  <c r="O76" i="117"/>
  <c r="N76" i="117"/>
  <c r="M76" i="117"/>
  <c r="L76" i="117"/>
  <c r="K76" i="117"/>
  <c r="G68" i="117"/>
  <c r="C54" i="117"/>
  <c r="C73" i="117"/>
  <c r="C55" i="117"/>
  <c r="C74" i="117"/>
  <c r="D73" i="117"/>
  <c r="H53" i="117"/>
  <c r="E72" i="117"/>
  <c r="F72" i="117"/>
  <c r="H54" i="117"/>
  <c r="E73" i="117"/>
  <c r="F73" i="117"/>
  <c r="B76" i="117"/>
  <c r="AF75" i="117"/>
  <c r="AE75" i="117"/>
  <c r="AD75" i="117"/>
  <c r="AC75" i="117"/>
  <c r="AB75" i="117"/>
  <c r="AA75" i="117"/>
  <c r="Z75" i="117"/>
  <c r="Y75" i="117"/>
  <c r="V75" i="117"/>
  <c r="W75" i="117"/>
  <c r="X75" i="117"/>
  <c r="S75" i="117"/>
  <c r="R75" i="117"/>
  <c r="Q75" i="117"/>
  <c r="P75" i="117"/>
  <c r="O75" i="117"/>
  <c r="N75" i="117"/>
  <c r="M75" i="117"/>
  <c r="L75" i="117"/>
  <c r="K75" i="117"/>
  <c r="B75" i="117"/>
  <c r="AF74" i="117"/>
  <c r="AE74" i="117"/>
  <c r="AD74" i="117"/>
  <c r="AC74" i="117"/>
  <c r="AB74" i="117"/>
  <c r="AA74" i="117"/>
  <c r="Z74" i="117"/>
  <c r="Y74" i="117"/>
  <c r="V74" i="117"/>
  <c r="W74" i="117"/>
  <c r="X74" i="117"/>
  <c r="S74" i="117"/>
  <c r="R74" i="117"/>
  <c r="Q74" i="117"/>
  <c r="P74" i="117"/>
  <c r="O74" i="117"/>
  <c r="N74" i="117"/>
  <c r="M74" i="117"/>
  <c r="L74" i="117"/>
  <c r="K74" i="117"/>
  <c r="H55" i="117"/>
  <c r="E74" i="117"/>
  <c r="B55" i="117"/>
  <c r="B74" i="117"/>
  <c r="AF73" i="117"/>
  <c r="AE73" i="117"/>
  <c r="AD73" i="117"/>
  <c r="AC73" i="117"/>
  <c r="AB73" i="117"/>
  <c r="AA73" i="117"/>
  <c r="Z73" i="117"/>
  <c r="Y73" i="117"/>
  <c r="V73" i="117"/>
  <c r="W73" i="117"/>
  <c r="X73" i="117"/>
  <c r="S73" i="117"/>
  <c r="R73" i="117"/>
  <c r="Q73" i="117"/>
  <c r="P73" i="117"/>
  <c r="O73" i="117"/>
  <c r="N73" i="117"/>
  <c r="M73" i="117"/>
  <c r="L73" i="117"/>
  <c r="K73" i="117"/>
  <c r="B54" i="117"/>
  <c r="B73" i="117"/>
  <c r="AF72" i="117"/>
  <c r="AE72" i="117"/>
  <c r="AD72" i="117"/>
  <c r="AC72" i="117"/>
  <c r="AB72" i="117"/>
  <c r="AA72" i="117"/>
  <c r="Z72" i="117"/>
  <c r="Y72" i="117"/>
  <c r="V72" i="117"/>
  <c r="W72" i="117"/>
  <c r="X72" i="117"/>
  <c r="S72" i="117"/>
  <c r="R72" i="117"/>
  <c r="Q72" i="117"/>
  <c r="P72" i="117"/>
  <c r="O72" i="117"/>
  <c r="N72" i="117"/>
  <c r="M72" i="117"/>
  <c r="L72" i="117"/>
  <c r="K72" i="117"/>
  <c r="C53" i="117"/>
  <c r="C72" i="117"/>
  <c r="D72" i="117"/>
  <c r="B53" i="117"/>
  <c r="B72" i="117"/>
  <c r="AF71" i="117"/>
  <c r="AE71" i="117"/>
  <c r="AD71" i="117"/>
  <c r="AC71" i="117"/>
  <c r="AB71" i="117"/>
  <c r="AA71" i="117"/>
  <c r="Z71" i="117"/>
  <c r="Y71" i="117"/>
  <c r="V71" i="117"/>
  <c r="W71" i="117"/>
  <c r="X71" i="117"/>
  <c r="S71" i="117"/>
  <c r="R71" i="117"/>
  <c r="Q71" i="117"/>
  <c r="P71" i="117"/>
  <c r="O71" i="117"/>
  <c r="N71" i="117"/>
  <c r="M71" i="117"/>
  <c r="L71" i="117"/>
  <c r="K71" i="117"/>
  <c r="AF70" i="117"/>
  <c r="AE70" i="117"/>
  <c r="AD70" i="117"/>
  <c r="AC70" i="117"/>
  <c r="AB70" i="117"/>
  <c r="AA70" i="117"/>
  <c r="Z70" i="117"/>
  <c r="Y70" i="117"/>
  <c r="V70" i="117"/>
  <c r="W70" i="117"/>
  <c r="X70" i="117"/>
  <c r="S70" i="117"/>
  <c r="R70" i="117"/>
  <c r="Q70" i="117"/>
  <c r="P70" i="117"/>
  <c r="O70" i="117"/>
  <c r="N70" i="117"/>
  <c r="M70" i="117"/>
  <c r="L70" i="117"/>
  <c r="K70" i="117"/>
  <c r="G66" i="117"/>
  <c r="AF69" i="117"/>
  <c r="AE69" i="117"/>
  <c r="AD69" i="117"/>
  <c r="AC69" i="117"/>
  <c r="AB69" i="117"/>
  <c r="AA69" i="117"/>
  <c r="Z69" i="117"/>
  <c r="Y69" i="117"/>
  <c r="V69" i="117"/>
  <c r="W69" i="117"/>
  <c r="X69" i="117"/>
  <c r="S69" i="117"/>
  <c r="R69" i="117"/>
  <c r="Q69" i="117"/>
  <c r="P69" i="117"/>
  <c r="O69" i="117"/>
  <c r="N69" i="117"/>
  <c r="M69" i="117"/>
  <c r="L69" i="117"/>
  <c r="K69" i="117"/>
  <c r="AF68" i="117"/>
  <c r="AE68" i="117"/>
  <c r="AD68" i="117"/>
  <c r="AC68" i="117"/>
  <c r="AB68" i="117"/>
  <c r="AA68" i="117"/>
  <c r="Z68" i="117"/>
  <c r="Y68" i="117"/>
  <c r="V68" i="117"/>
  <c r="W68" i="117"/>
  <c r="X68" i="117"/>
  <c r="S68" i="117"/>
  <c r="R68" i="117"/>
  <c r="Q68" i="117"/>
  <c r="P68" i="117"/>
  <c r="O68" i="117"/>
  <c r="N68" i="117"/>
  <c r="M68" i="117"/>
  <c r="L68" i="117"/>
  <c r="K68" i="117"/>
  <c r="AF67" i="117"/>
  <c r="AE67" i="117"/>
  <c r="AD67" i="117"/>
  <c r="AC67" i="117"/>
  <c r="AB67" i="117"/>
  <c r="AA67" i="117"/>
  <c r="Z67" i="117"/>
  <c r="Y67" i="117"/>
  <c r="V67" i="117"/>
  <c r="W67" i="117"/>
  <c r="X67" i="117"/>
  <c r="S67" i="117"/>
  <c r="R67" i="117"/>
  <c r="Q67" i="117"/>
  <c r="P67" i="117"/>
  <c r="O67" i="117"/>
  <c r="N67" i="117"/>
  <c r="M67" i="117"/>
  <c r="L67" i="117"/>
  <c r="K67" i="117"/>
  <c r="G53" i="117"/>
  <c r="C56" i="117"/>
  <c r="B56" i="117"/>
  <c r="E56" i="117"/>
  <c r="G56" i="117"/>
  <c r="C57" i="117"/>
  <c r="B57" i="117"/>
  <c r="C58" i="117"/>
  <c r="B58" i="117"/>
  <c r="C59" i="117"/>
  <c r="B59" i="117"/>
  <c r="C61" i="117"/>
  <c r="B61" i="117"/>
  <c r="E57" i="117"/>
  <c r="G57" i="117"/>
  <c r="E58" i="117"/>
  <c r="G58" i="117"/>
  <c r="E59" i="117"/>
  <c r="G59" i="117"/>
  <c r="E60" i="117"/>
  <c r="G60" i="117"/>
  <c r="E61" i="117"/>
  <c r="G61" i="117"/>
  <c r="F53" i="117"/>
  <c r="B62" i="117"/>
  <c r="B63" i="117"/>
  <c r="B64" i="117"/>
  <c r="F54" i="117"/>
  <c r="F55" i="117"/>
  <c r="H66" i="117"/>
  <c r="H67" i="117"/>
  <c r="G67" i="117"/>
  <c r="B65" i="117"/>
  <c r="B66" i="117"/>
  <c r="F65" i="117"/>
  <c r="F66" i="117"/>
  <c r="F67" i="117"/>
  <c r="B67" i="117"/>
  <c r="AF66" i="117"/>
  <c r="AE66" i="117"/>
  <c r="AD66" i="117"/>
  <c r="AC66" i="117"/>
  <c r="AB66" i="117"/>
  <c r="AA66" i="117"/>
  <c r="Z66" i="117"/>
  <c r="Y66" i="117"/>
  <c r="V66" i="117"/>
  <c r="W66" i="117"/>
  <c r="X66" i="117"/>
  <c r="S66" i="117"/>
  <c r="R66" i="117"/>
  <c r="Q66" i="117"/>
  <c r="P66" i="117"/>
  <c r="O66" i="117"/>
  <c r="N66" i="117"/>
  <c r="M66" i="117"/>
  <c r="L66" i="117"/>
  <c r="K66" i="117"/>
  <c r="C66" i="117"/>
  <c r="AF65" i="117"/>
  <c r="AE65" i="117"/>
  <c r="AD65" i="117"/>
  <c r="AC65" i="117"/>
  <c r="AB65" i="117"/>
  <c r="AA65" i="117"/>
  <c r="Z65" i="117"/>
  <c r="Y65" i="117"/>
  <c r="V65" i="117"/>
  <c r="W65" i="117"/>
  <c r="X65" i="117"/>
  <c r="S65" i="117"/>
  <c r="R65" i="117"/>
  <c r="Q65" i="117"/>
  <c r="P65" i="117"/>
  <c r="O65" i="117"/>
  <c r="N65" i="117"/>
  <c r="M65" i="117"/>
  <c r="L65" i="117"/>
  <c r="K65" i="117"/>
  <c r="H65" i="117"/>
  <c r="G65" i="117"/>
  <c r="C65" i="117"/>
  <c r="AF64" i="117"/>
  <c r="AE64" i="117"/>
  <c r="AD64" i="117"/>
  <c r="AC64" i="117"/>
  <c r="AB64" i="117"/>
  <c r="AA64" i="117"/>
  <c r="Z64" i="117"/>
  <c r="Y64" i="117"/>
  <c r="V64" i="117"/>
  <c r="W64" i="117"/>
  <c r="X64" i="117"/>
  <c r="S64" i="117"/>
  <c r="R64" i="117"/>
  <c r="Q64" i="117"/>
  <c r="P64" i="117"/>
  <c r="O64" i="117"/>
  <c r="N64" i="117"/>
  <c r="M64" i="117"/>
  <c r="L64" i="117"/>
  <c r="K64" i="117"/>
  <c r="G64" i="117"/>
  <c r="E64" i="117"/>
  <c r="C64" i="117"/>
  <c r="AF63" i="117"/>
  <c r="AE63" i="117"/>
  <c r="AD63" i="117"/>
  <c r="AC63" i="117"/>
  <c r="AB63" i="117"/>
  <c r="AA63" i="117"/>
  <c r="Z63" i="117"/>
  <c r="Y63" i="117"/>
  <c r="V63" i="117"/>
  <c r="W63" i="117"/>
  <c r="X63" i="117"/>
  <c r="S63" i="117"/>
  <c r="R63" i="117"/>
  <c r="Q63" i="117"/>
  <c r="P63" i="117"/>
  <c r="O63" i="117"/>
  <c r="N63" i="117"/>
  <c r="M63" i="117"/>
  <c r="L63" i="117"/>
  <c r="K63" i="117"/>
  <c r="D53" i="117"/>
  <c r="E53" i="117"/>
  <c r="D54" i="117"/>
  <c r="E54" i="117"/>
  <c r="D55" i="117"/>
  <c r="E55" i="117"/>
  <c r="D63" i="117"/>
  <c r="C63" i="117"/>
  <c r="AF62" i="117"/>
  <c r="AE62" i="117"/>
  <c r="AD62" i="117"/>
  <c r="AC62" i="117"/>
  <c r="AB62" i="117"/>
  <c r="AA62" i="117"/>
  <c r="Z62" i="117"/>
  <c r="Y62" i="117"/>
  <c r="V62" i="117"/>
  <c r="W62" i="117"/>
  <c r="X62" i="117"/>
  <c r="S62" i="117"/>
  <c r="R62" i="117"/>
  <c r="Q62" i="117"/>
  <c r="P62" i="117"/>
  <c r="O62" i="117"/>
  <c r="N62" i="117"/>
  <c r="M62" i="117"/>
  <c r="L62" i="117"/>
  <c r="K62" i="117"/>
  <c r="AF61" i="117"/>
  <c r="AE61" i="117"/>
  <c r="AD61" i="117"/>
  <c r="AC61" i="117"/>
  <c r="AB61" i="117"/>
  <c r="AA61" i="117"/>
  <c r="Z61" i="117"/>
  <c r="Y61" i="117"/>
  <c r="V61" i="117"/>
  <c r="W61" i="117"/>
  <c r="X61" i="117"/>
  <c r="S61" i="117"/>
  <c r="R61" i="117"/>
  <c r="Q61" i="117"/>
  <c r="P61" i="117"/>
  <c r="O61" i="117"/>
  <c r="N61" i="117"/>
  <c r="M61" i="117"/>
  <c r="L61" i="117"/>
  <c r="K61" i="117"/>
  <c r="H61" i="117"/>
  <c r="AF60" i="117"/>
  <c r="AE60" i="117"/>
  <c r="AD60" i="117"/>
  <c r="AC60" i="117"/>
  <c r="AB60" i="117"/>
  <c r="AA60" i="117"/>
  <c r="Z60" i="117"/>
  <c r="Y60" i="117"/>
  <c r="V60" i="117"/>
  <c r="W60" i="117"/>
  <c r="X60" i="117"/>
  <c r="S60" i="117"/>
  <c r="R60" i="117"/>
  <c r="Q60" i="117"/>
  <c r="P60" i="117"/>
  <c r="O60" i="117"/>
  <c r="N60" i="117"/>
  <c r="M60" i="117"/>
  <c r="L60" i="117"/>
  <c r="K60" i="117"/>
  <c r="H60" i="117"/>
  <c r="AF59" i="117"/>
  <c r="AE59" i="117"/>
  <c r="AD59" i="117"/>
  <c r="AC59" i="117"/>
  <c r="AB59" i="117"/>
  <c r="AA59" i="117"/>
  <c r="Z59" i="117"/>
  <c r="Y59" i="117"/>
  <c r="V59" i="117"/>
  <c r="W59" i="117"/>
  <c r="X59" i="117"/>
  <c r="S59" i="117"/>
  <c r="R59" i="117"/>
  <c r="Q59" i="117"/>
  <c r="P59" i="117"/>
  <c r="O59" i="117"/>
  <c r="N59" i="117"/>
  <c r="M59" i="117"/>
  <c r="L59" i="117"/>
  <c r="K59" i="117"/>
  <c r="H59" i="117"/>
  <c r="AF58" i="117"/>
  <c r="AE58" i="117"/>
  <c r="AD58" i="117"/>
  <c r="AC58" i="117"/>
  <c r="AB58" i="117"/>
  <c r="AA58" i="117"/>
  <c r="Z58" i="117"/>
  <c r="Y58" i="117"/>
  <c r="V58" i="117"/>
  <c r="W58" i="117"/>
  <c r="X58" i="117"/>
  <c r="S58" i="117"/>
  <c r="R58" i="117"/>
  <c r="Q58" i="117"/>
  <c r="P58" i="117"/>
  <c r="O58" i="117"/>
  <c r="N58" i="117"/>
  <c r="M58" i="117"/>
  <c r="L58" i="117"/>
  <c r="K58" i="117"/>
  <c r="H58" i="117"/>
  <c r="AF57" i="117"/>
  <c r="AE57" i="117"/>
  <c r="AD57" i="117"/>
  <c r="AC57" i="117"/>
  <c r="AB57" i="117"/>
  <c r="AA57" i="117"/>
  <c r="Z57" i="117"/>
  <c r="Y57" i="117"/>
  <c r="V57" i="117"/>
  <c r="W57" i="117"/>
  <c r="X57" i="117"/>
  <c r="S57" i="117"/>
  <c r="R57" i="117"/>
  <c r="Q57" i="117"/>
  <c r="P57" i="117"/>
  <c r="O57" i="117"/>
  <c r="N57" i="117"/>
  <c r="M57" i="117"/>
  <c r="L57" i="117"/>
  <c r="K57" i="117"/>
  <c r="H57" i="117"/>
  <c r="AF56" i="117"/>
  <c r="AE56" i="117"/>
  <c r="AD56" i="117"/>
  <c r="AC56" i="117"/>
  <c r="AB56" i="117"/>
  <c r="AA56" i="117"/>
  <c r="Z56" i="117"/>
  <c r="Y56" i="117"/>
  <c r="V56" i="117"/>
  <c r="W56" i="117"/>
  <c r="X56" i="117"/>
  <c r="S56" i="117"/>
  <c r="R56" i="117"/>
  <c r="Q56" i="117"/>
  <c r="P56" i="117"/>
  <c r="O56" i="117"/>
  <c r="N56" i="117"/>
  <c r="M56" i="117"/>
  <c r="L56" i="117"/>
  <c r="K56" i="117"/>
  <c r="H56" i="117"/>
  <c r="AF55" i="117"/>
  <c r="AE55" i="117"/>
  <c r="AD55" i="117"/>
  <c r="AC55" i="117"/>
  <c r="AB55" i="117"/>
  <c r="AA55" i="117"/>
  <c r="Z55" i="117"/>
  <c r="Y55" i="117"/>
  <c r="V55" i="117"/>
  <c r="W55" i="117"/>
  <c r="X55" i="117"/>
  <c r="S55" i="117"/>
  <c r="R55" i="117"/>
  <c r="Q55" i="117"/>
  <c r="P55" i="117"/>
  <c r="O55" i="117"/>
  <c r="N55" i="117"/>
  <c r="M55" i="117"/>
  <c r="L55" i="117"/>
  <c r="K55" i="117"/>
  <c r="AF54" i="117"/>
  <c r="AE54" i="117"/>
  <c r="AD54" i="117"/>
  <c r="AC54" i="117"/>
  <c r="AB54" i="117"/>
  <c r="AA54" i="117"/>
  <c r="Z54" i="117"/>
  <c r="Y54" i="117"/>
  <c r="V54" i="117"/>
  <c r="W54" i="117"/>
  <c r="X54" i="117"/>
  <c r="S54" i="117"/>
  <c r="R54" i="117"/>
  <c r="Q54" i="117"/>
  <c r="P54" i="117"/>
  <c r="O54" i="117"/>
  <c r="N54" i="117"/>
  <c r="M54" i="117"/>
  <c r="L54" i="117"/>
  <c r="K54" i="117"/>
  <c r="AF53" i="117"/>
  <c r="AE53" i="117"/>
  <c r="AD53" i="117"/>
  <c r="AC53" i="117"/>
  <c r="AB53" i="117"/>
  <c r="AA53" i="117"/>
  <c r="Z53" i="117"/>
  <c r="Y53" i="117"/>
  <c r="V53" i="117"/>
  <c r="W53" i="117"/>
  <c r="X53" i="117"/>
  <c r="S53" i="117"/>
  <c r="R53" i="117"/>
  <c r="Q53" i="117"/>
  <c r="P53" i="117"/>
  <c r="O53" i="117"/>
  <c r="N53" i="117"/>
  <c r="M53" i="117"/>
  <c r="L53" i="117"/>
  <c r="K53" i="117"/>
  <c r="Y52" i="117"/>
  <c r="Z52" i="117"/>
  <c r="AA52" i="117"/>
  <c r="AB52" i="117"/>
  <c r="AC52" i="117"/>
  <c r="AD52" i="117"/>
  <c r="AE52" i="117"/>
  <c r="AF52" i="117"/>
  <c r="V52" i="117"/>
  <c r="W52" i="117"/>
  <c r="X52" i="117"/>
  <c r="S52" i="117"/>
  <c r="AG52" i="117"/>
  <c r="R52" i="117"/>
  <c r="Q52" i="117"/>
  <c r="P52" i="117"/>
  <c r="O52" i="117"/>
  <c r="N52" i="117"/>
  <c r="M52" i="117"/>
  <c r="L52" i="117"/>
  <c r="K52" i="117"/>
  <c r="B51" i="117"/>
  <c r="A51" i="116"/>
  <c r="B101" i="116"/>
  <c r="B96" i="116"/>
  <c r="B97" i="116"/>
  <c r="B98" i="116"/>
  <c r="B99" i="116"/>
  <c r="B100" i="116"/>
  <c r="D101" i="116"/>
  <c r="E101" i="116"/>
  <c r="B94" i="116"/>
  <c r="C101" i="116"/>
  <c r="F101" i="116"/>
  <c r="D100" i="116"/>
  <c r="E100" i="116"/>
  <c r="C100" i="116"/>
  <c r="F100" i="116"/>
  <c r="D99" i="116"/>
  <c r="E99" i="116"/>
  <c r="C99" i="116"/>
  <c r="F99" i="116"/>
  <c r="D98" i="116"/>
  <c r="E98" i="116"/>
  <c r="C98" i="116"/>
  <c r="F98" i="116"/>
  <c r="D97" i="116"/>
  <c r="E97" i="116"/>
  <c r="C97" i="116"/>
  <c r="F97" i="116"/>
  <c r="D96" i="116"/>
  <c r="E96" i="116"/>
  <c r="G96" i="116"/>
  <c r="C96" i="116"/>
  <c r="F96" i="116"/>
  <c r="B95" i="116"/>
  <c r="C77" i="116"/>
  <c r="E77" i="116"/>
  <c r="F77" i="116"/>
  <c r="G77" i="116"/>
  <c r="D77" i="116"/>
  <c r="B79" i="116"/>
  <c r="H77" i="116"/>
  <c r="B78" i="116"/>
  <c r="C78" i="116"/>
  <c r="C79" i="116"/>
  <c r="D79" i="116"/>
  <c r="D80" i="116"/>
  <c r="B81" i="116"/>
  <c r="B80" i="116"/>
  <c r="C80" i="116"/>
  <c r="C81" i="116"/>
  <c r="D81" i="116"/>
  <c r="B83" i="116"/>
  <c r="B82" i="116"/>
  <c r="C82" i="116"/>
  <c r="C83" i="116"/>
  <c r="D83" i="116"/>
  <c r="B85" i="116"/>
  <c r="B84" i="116"/>
  <c r="C84" i="116"/>
  <c r="C85" i="116"/>
  <c r="D85" i="116"/>
  <c r="B87" i="116"/>
  <c r="B86" i="116"/>
  <c r="C86" i="116"/>
  <c r="C87" i="116"/>
  <c r="D87" i="116"/>
  <c r="D92" i="116"/>
  <c r="B89" i="116"/>
  <c r="B88" i="116"/>
  <c r="C88" i="116"/>
  <c r="C89" i="116"/>
  <c r="D89" i="116"/>
  <c r="B91" i="116"/>
  <c r="B90" i="116"/>
  <c r="C90" i="116"/>
  <c r="C91" i="116"/>
  <c r="D91" i="116"/>
  <c r="E92" i="116"/>
  <c r="C92" i="116"/>
  <c r="F92" i="116"/>
  <c r="S91" i="116"/>
  <c r="R91" i="116"/>
  <c r="Q91" i="116"/>
  <c r="P91" i="116"/>
  <c r="O91" i="116"/>
  <c r="N91" i="116"/>
  <c r="M91" i="116"/>
  <c r="L91" i="116"/>
  <c r="K91" i="116"/>
  <c r="H91" i="116"/>
  <c r="G91" i="116"/>
  <c r="S90" i="116"/>
  <c r="R90" i="116"/>
  <c r="Q90" i="116"/>
  <c r="P90" i="116"/>
  <c r="O90" i="116"/>
  <c r="N90" i="116"/>
  <c r="M90" i="116"/>
  <c r="L90" i="116"/>
  <c r="K90" i="116"/>
  <c r="S89" i="116"/>
  <c r="R89" i="116"/>
  <c r="Q89" i="116"/>
  <c r="P89" i="116"/>
  <c r="O89" i="116"/>
  <c r="N89" i="116"/>
  <c r="M89" i="116"/>
  <c r="L89" i="116"/>
  <c r="K89" i="116"/>
  <c r="H89" i="116"/>
  <c r="G89" i="116"/>
  <c r="S88" i="116"/>
  <c r="R88" i="116"/>
  <c r="Q88" i="116"/>
  <c r="P88" i="116"/>
  <c r="O88" i="116"/>
  <c r="N88" i="116"/>
  <c r="M88" i="116"/>
  <c r="L88" i="116"/>
  <c r="K88" i="116"/>
  <c r="H88" i="116"/>
  <c r="S87" i="116"/>
  <c r="R87" i="116"/>
  <c r="Q87" i="116"/>
  <c r="P87" i="116"/>
  <c r="O87" i="116"/>
  <c r="N87" i="116"/>
  <c r="M87" i="116"/>
  <c r="L87" i="116"/>
  <c r="K87" i="116"/>
  <c r="H87" i="116"/>
  <c r="G87" i="116"/>
  <c r="S86" i="116"/>
  <c r="R86" i="116"/>
  <c r="Q86" i="116"/>
  <c r="P86" i="116"/>
  <c r="O86" i="116"/>
  <c r="N86" i="116"/>
  <c r="M86" i="116"/>
  <c r="L86" i="116"/>
  <c r="K86" i="116"/>
  <c r="S85" i="116"/>
  <c r="R85" i="116"/>
  <c r="Q85" i="116"/>
  <c r="P85" i="116"/>
  <c r="O85" i="116"/>
  <c r="N85" i="116"/>
  <c r="M85" i="116"/>
  <c r="L85" i="116"/>
  <c r="K85" i="116"/>
  <c r="H85" i="116"/>
  <c r="E85" i="116"/>
  <c r="G85" i="116"/>
  <c r="S84" i="116"/>
  <c r="R84" i="116"/>
  <c r="Q84" i="116"/>
  <c r="P84" i="116"/>
  <c r="O84" i="116"/>
  <c r="N84" i="116"/>
  <c r="M84" i="116"/>
  <c r="L84" i="116"/>
  <c r="K84" i="116"/>
  <c r="S83" i="116"/>
  <c r="R83" i="116"/>
  <c r="Q83" i="116"/>
  <c r="P83" i="116"/>
  <c r="O83" i="116"/>
  <c r="N83" i="116"/>
  <c r="M83" i="116"/>
  <c r="L83" i="116"/>
  <c r="K83" i="116"/>
  <c r="H83" i="116"/>
  <c r="G83" i="116"/>
  <c r="S82" i="116"/>
  <c r="R82" i="116"/>
  <c r="Q82" i="116"/>
  <c r="P82" i="116"/>
  <c r="O82" i="116"/>
  <c r="N82" i="116"/>
  <c r="M82" i="116"/>
  <c r="L82" i="116"/>
  <c r="K82" i="116"/>
  <c r="S81" i="116"/>
  <c r="R81" i="116"/>
  <c r="Q81" i="116"/>
  <c r="P81" i="116"/>
  <c r="O81" i="116"/>
  <c r="N81" i="116"/>
  <c r="M81" i="116"/>
  <c r="L81" i="116"/>
  <c r="K81" i="116"/>
  <c r="H81" i="116"/>
  <c r="G81" i="116"/>
  <c r="H63" i="116"/>
  <c r="AF80" i="116"/>
  <c r="AE80" i="116"/>
  <c r="AD80" i="116"/>
  <c r="AC80" i="116"/>
  <c r="AB80" i="116"/>
  <c r="AA80" i="116"/>
  <c r="Z80" i="116"/>
  <c r="Y80" i="116"/>
  <c r="V80" i="116"/>
  <c r="W80" i="116"/>
  <c r="X80" i="116"/>
  <c r="S80" i="116"/>
  <c r="R80" i="116"/>
  <c r="Q80" i="116"/>
  <c r="P80" i="116"/>
  <c r="O80" i="116"/>
  <c r="N80" i="116"/>
  <c r="M80" i="116"/>
  <c r="L80" i="116"/>
  <c r="K80" i="116"/>
  <c r="AF79" i="116"/>
  <c r="AE79" i="116"/>
  <c r="AD79" i="116"/>
  <c r="AC79" i="116"/>
  <c r="AB79" i="116"/>
  <c r="AA79" i="116"/>
  <c r="Z79" i="116"/>
  <c r="Y79" i="116"/>
  <c r="V79" i="116"/>
  <c r="W79" i="116"/>
  <c r="X79" i="116"/>
  <c r="S79" i="116"/>
  <c r="R79" i="116"/>
  <c r="Q79" i="116"/>
  <c r="P79" i="116"/>
  <c r="O79" i="116"/>
  <c r="N79" i="116"/>
  <c r="M79" i="116"/>
  <c r="L79" i="116"/>
  <c r="K79" i="116"/>
  <c r="H79" i="116"/>
  <c r="G79" i="116"/>
  <c r="AF78" i="116"/>
  <c r="AE78" i="116"/>
  <c r="AD78" i="116"/>
  <c r="AC78" i="116"/>
  <c r="AB78" i="116"/>
  <c r="AA78" i="116"/>
  <c r="Z78" i="116"/>
  <c r="Y78" i="116"/>
  <c r="V78" i="116"/>
  <c r="W78" i="116"/>
  <c r="X78" i="116"/>
  <c r="S78" i="116"/>
  <c r="R78" i="116"/>
  <c r="Q78" i="116"/>
  <c r="P78" i="116"/>
  <c r="O78" i="116"/>
  <c r="N78" i="116"/>
  <c r="M78" i="116"/>
  <c r="L78" i="116"/>
  <c r="K78" i="116"/>
  <c r="AF77" i="116"/>
  <c r="AE77" i="116"/>
  <c r="AD77" i="116"/>
  <c r="AC77" i="116"/>
  <c r="AB77" i="116"/>
  <c r="AA77" i="116"/>
  <c r="Z77" i="116"/>
  <c r="Y77" i="116"/>
  <c r="V77" i="116"/>
  <c r="W77" i="116"/>
  <c r="X77" i="116"/>
  <c r="S77" i="116"/>
  <c r="R77" i="116"/>
  <c r="Q77" i="116"/>
  <c r="P77" i="116"/>
  <c r="O77" i="116"/>
  <c r="N77" i="116"/>
  <c r="M77" i="116"/>
  <c r="L77" i="116"/>
  <c r="K77" i="116"/>
  <c r="B77" i="116"/>
  <c r="AF76" i="116"/>
  <c r="AE76" i="116"/>
  <c r="AD76" i="116"/>
  <c r="AC76" i="116"/>
  <c r="AB76" i="116"/>
  <c r="AA76" i="116"/>
  <c r="Z76" i="116"/>
  <c r="Y76" i="116"/>
  <c r="V76" i="116"/>
  <c r="W76" i="116"/>
  <c r="X76" i="116"/>
  <c r="S76" i="116"/>
  <c r="R76" i="116"/>
  <c r="Q76" i="116"/>
  <c r="P76" i="116"/>
  <c r="O76" i="116"/>
  <c r="N76" i="116"/>
  <c r="M76" i="116"/>
  <c r="L76" i="116"/>
  <c r="K76" i="116"/>
  <c r="G68" i="116"/>
  <c r="C54" i="116"/>
  <c r="C73" i="116"/>
  <c r="C55" i="116"/>
  <c r="C74" i="116"/>
  <c r="D73" i="116"/>
  <c r="H53" i="116"/>
  <c r="E72" i="116"/>
  <c r="F72" i="116"/>
  <c r="H54" i="116"/>
  <c r="E73" i="116"/>
  <c r="F73" i="116"/>
  <c r="B76" i="116"/>
  <c r="AF75" i="116"/>
  <c r="AE75" i="116"/>
  <c r="AD75" i="116"/>
  <c r="AC75" i="116"/>
  <c r="AB75" i="116"/>
  <c r="AA75" i="116"/>
  <c r="Z75" i="116"/>
  <c r="Y75" i="116"/>
  <c r="V75" i="116"/>
  <c r="W75" i="116"/>
  <c r="X75" i="116"/>
  <c r="S75" i="116"/>
  <c r="R75" i="116"/>
  <c r="Q75" i="116"/>
  <c r="P75" i="116"/>
  <c r="O75" i="116"/>
  <c r="N75" i="116"/>
  <c r="M75" i="116"/>
  <c r="L75" i="116"/>
  <c r="K75" i="116"/>
  <c r="B75" i="116"/>
  <c r="AF74" i="116"/>
  <c r="AE74" i="116"/>
  <c r="AD74" i="116"/>
  <c r="AC74" i="116"/>
  <c r="AB74" i="116"/>
  <c r="AA74" i="116"/>
  <c r="Z74" i="116"/>
  <c r="Y74" i="116"/>
  <c r="V74" i="116"/>
  <c r="W74" i="116"/>
  <c r="X74" i="116"/>
  <c r="S74" i="116"/>
  <c r="R74" i="116"/>
  <c r="Q74" i="116"/>
  <c r="P74" i="116"/>
  <c r="O74" i="116"/>
  <c r="N74" i="116"/>
  <c r="M74" i="116"/>
  <c r="L74" i="116"/>
  <c r="K74" i="116"/>
  <c r="H55" i="116"/>
  <c r="E74" i="116"/>
  <c r="B55" i="116"/>
  <c r="B74" i="116"/>
  <c r="AF73" i="116"/>
  <c r="AE73" i="116"/>
  <c r="AD73" i="116"/>
  <c r="AC73" i="116"/>
  <c r="AB73" i="116"/>
  <c r="AA73" i="116"/>
  <c r="Z73" i="116"/>
  <c r="Y73" i="116"/>
  <c r="V73" i="116"/>
  <c r="W73" i="116"/>
  <c r="X73" i="116"/>
  <c r="S73" i="116"/>
  <c r="R73" i="116"/>
  <c r="Q73" i="116"/>
  <c r="P73" i="116"/>
  <c r="O73" i="116"/>
  <c r="N73" i="116"/>
  <c r="M73" i="116"/>
  <c r="L73" i="116"/>
  <c r="K73" i="116"/>
  <c r="B54" i="116"/>
  <c r="B73" i="116"/>
  <c r="AF72" i="116"/>
  <c r="AE72" i="116"/>
  <c r="AD72" i="116"/>
  <c r="AC72" i="116"/>
  <c r="AB72" i="116"/>
  <c r="AA72" i="116"/>
  <c r="Z72" i="116"/>
  <c r="Y72" i="116"/>
  <c r="V72" i="116"/>
  <c r="W72" i="116"/>
  <c r="X72" i="116"/>
  <c r="S72" i="116"/>
  <c r="R72" i="116"/>
  <c r="Q72" i="116"/>
  <c r="P72" i="116"/>
  <c r="O72" i="116"/>
  <c r="N72" i="116"/>
  <c r="M72" i="116"/>
  <c r="L72" i="116"/>
  <c r="K72" i="116"/>
  <c r="C53" i="116"/>
  <c r="C72" i="116"/>
  <c r="D72" i="116"/>
  <c r="B53" i="116"/>
  <c r="B72" i="116"/>
  <c r="AF71" i="116"/>
  <c r="AE71" i="116"/>
  <c r="AD71" i="116"/>
  <c r="AC71" i="116"/>
  <c r="AB71" i="116"/>
  <c r="AA71" i="116"/>
  <c r="Z71" i="116"/>
  <c r="Y71" i="116"/>
  <c r="V71" i="116"/>
  <c r="W71" i="116"/>
  <c r="X71" i="116"/>
  <c r="S71" i="116"/>
  <c r="R71" i="116"/>
  <c r="Q71" i="116"/>
  <c r="P71" i="116"/>
  <c r="O71" i="116"/>
  <c r="N71" i="116"/>
  <c r="M71" i="116"/>
  <c r="L71" i="116"/>
  <c r="K71" i="116"/>
  <c r="AF70" i="116"/>
  <c r="AE70" i="116"/>
  <c r="AD70" i="116"/>
  <c r="AC70" i="116"/>
  <c r="AB70" i="116"/>
  <c r="AA70" i="116"/>
  <c r="Z70" i="116"/>
  <c r="Y70" i="116"/>
  <c r="V70" i="116"/>
  <c r="W70" i="116"/>
  <c r="X70" i="116"/>
  <c r="S70" i="116"/>
  <c r="R70" i="116"/>
  <c r="Q70" i="116"/>
  <c r="P70" i="116"/>
  <c r="O70" i="116"/>
  <c r="N70" i="116"/>
  <c r="M70" i="116"/>
  <c r="L70" i="116"/>
  <c r="K70" i="116"/>
  <c r="G66" i="116"/>
  <c r="AF69" i="116"/>
  <c r="AE69" i="116"/>
  <c r="AD69" i="116"/>
  <c r="AC69" i="116"/>
  <c r="AB69" i="116"/>
  <c r="AA69" i="116"/>
  <c r="Z69" i="116"/>
  <c r="Y69" i="116"/>
  <c r="V69" i="116"/>
  <c r="W69" i="116"/>
  <c r="X69" i="116"/>
  <c r="S69" i="116"/>
  <c r="R69" i="116"/>
  <c r="Q69" i="116"/>
  <c r="P69" i="116"/>
  <c r="O69" i="116"/>
  <c r="N69" i="116"/>
  <c r="M69" i="116"/>
  <c r="L69" i="116"/>
  <c r="K69" i="116"/>
  <c r="AF68" i="116"/>
  <c r="AE68" i="116"/>
  <c r="AD68" i="116"/>
  <c r="AC68" i="116"/>
  <c r="AB68" i="116"/>
  <c r="AA68" i="116"/>
  <c r="Z68" i="116"/>
  <c r="Y68" i="116"/>
  <c r="V68" i="116"/>
  <c r="W68" i="116"/>
  <c r="X68" i="116"/>
  <c r="S68" i="116"/>
  <c r="R68" i="116"/>
  <c r="Q68" i="116"/>
  <c r="P68" i="116"/>
  <c r="O68" i="116"/>
  <c r="N68" i="116"/>
  <c r="M68" i="116"/>
  <c r="L68" i="116"/>
  <c r="K68" i="116"/>
  <c r="AF67" i="116"/>
  <c r="AE67" i="116"/>
  <c r="AD67" i="116"/>
  <c r="AC67" i="116"/>
  <c r="AB67" i="116"/>
  <c r="AA67" i="116"/>
  <c r="Z67" i="116"/>
  <c r="Y67" i="116"/>
  <c r="V67" i="116"/>
  <c r="W67" i="116"/>
  <c r="X67" i="116"/>
  <c r="S67" i="116"/>
  <c r="R67" i="116"/>
  <c r="Q67" i="116"/>
  <c r="P67" i="116"/>
  <c r="O67" i="116"/>
  <c r="N67" i="116"/>
  <c r="M67" i="116"/>
  <c r="L67" i="116"/>
  <c r="K67" i="116"/>
  <c r="G53" i="116"/>
  <c r="C56" i="116"/>
  <c r="B56" i="116"/>
  <c r="C57" i="116"/>
  <c r="B57" i="116"/>
  <c r="C58" i="116"/>
  <c r="B58" i="116"/>
  <c r="C59" i="116"/>
  <c r="B59" i="116"/>
  <c r="C60" i="116"/>
  <c r="B60" i="116"/>
  <c r="C61" i="116"/>
  <c r="B61" i="116"/>
  <c r="E56" i="116"/>
  <c r="G56" i="116"/>
  <c r="E57" i="116"/>
  <c r="G57" i="116"/>
  <c r="E58" i="116"/>
  <c r="G58" i="116"/>
  <c r="E59" i="116"/>
  <c r="G59" i="116"/>
  <c r="E60" i="116"/>
  <c r="G60" i="116"/>
  <c r="E61" i="116"/>
  <c r="G61" i="116"/>
  <c r="F53" i="116"/>
  <c r="B62" i="116"/>
  <c r="B63" i="116"/>
  <c r="B64" i="116"/>
  <c r="F54" i="116"/>
  <c r="F55" i="116"/>
  <c r="H66" i="116"/>
  <c r="H67" i="116"/>
  <c r="G67" i="116"/>
  <c r="B65" i="116"/>
  <c r="B66" i="116"/>
  <c r="F65" i="116"/>
  <c r="F66" i="116"/>
  <c r="F67" i="116"/>
  <c r="B67" i="116"/>
  <c r="AF66" i="116"/>
  <c r="AE66" i="116"/>
  <c r="AD66" i="116"/>
  <c r="AC66" i="116"/>
  <c r="AB66" i="116"/>
  <c r="AA66" i="116"/>
  <c r="Z66" i="116"/>
  <c r="Y66" i="116"/>
  <c r="V66" i="116"/>
  <c r="W66" i="116"/>
  <c r="X66" i="116"/>
  <c r="S66" i="116"/>
  <c r="R66" i="116"/>
  <c r="Q66" i="116"/>
  <c r="P66" i="116"/>
  <c r="O66" i="116"/>
  <c r="N66" i="116"/>
  <c r="M66" i="116"/>
  <c r="L66" i="116"/>
  <c r="K66" i="116"/>
  <c r="C66" i="116"/>
  <c r="AF65" i="116"/>
  <c r="AE65" i="116"/>
  <c r="AD65" i="116"/>
  <c r="AC65" i="116"/>
  <c r="AB65" i="116"/>
  <c r="AA65" i="116"/>
  <c r="Z65" i="116"/>
  <c r="Y65" i="116"/>
  <c r="V65" i="116"/>
  <c r="W65" i="116"/>
  <c r="X65" i="116"/>
  <c r="S65" i="116"/>
  <c r="R65" i="116"/>
  <c r="Q65" i="116"/>
  <c r="P65" i="116"/>
  <c r="O65" i="116"/>
  <c r="N65" i="116"/>
  <c r="M65" i="116"/>
  <c r="L65" i="116"/>
  <c r="K65" i="116"/>
  <c r="H65" i="116"/>
  <c r="G65" i="116"/>
  <c r="C65" i="116"/>
  <c r="AF64" i="116"/>
  <c r="AE64" i="116"/>
  <c r="AD64" i="116"/>
  <c r="AC64" i="116"/>
  <c r="AB64" i="116"/>
  <c r="AA64" i="116"/>
  <c r="Z64" i="116"/>
  <c r="Y64" i="116"/>
  <c r="V64" i="116"/>
  <c r="W64" i="116"/>
  <c r="X64" i="116"/>
  <c r="S64" i="116"/>
  <c r="R64" i="116"/>
  <c r="Q64" i="116"/>
  <c r="P64" i="116"/>
  <c r="O64" i="116"/>
  <c r="N64" i="116"/>
  <c r="M64" i="116"/>
  <c r="L64" i="116"/>
  <c r="K64" i="116"/>
  <c r="G64" i="116"/>
  <c r="E64" i="116"/>
  <c r="C64" i="116"/>
  <c r="AF63" i="116"/>
  <c r="AE63" i="116"/>
  <c r="AD63" i="116"/>
  <c r="AC63" i="116"/>
  <c r="AB63" i="116"/>
  <c r="AA63" i="116"/>
  <c r="Z63" i="116"/>
  <c r="Y63" i="116"/>
  <c r="V63" i="116"/>
  <c r="W63" i="116"/>
  <c r="X63" i="116"/>
  <c r="S63" i="116"/>
  <c r="R63" i="116"/>
  <c r="Q63" i="116"/>
  <c r="P63" i="116"/>
  <c r="O63" i="116"/>
  <c r="N63" i="116"/>
  <c r="M63" i="116"/>
  <c r="L63" i="116"/>
  <c r="K63" i="116"/>
  <c r="D53" i="116"/>
  <c r="E53" i="116"/>
  <c r="D54" i="116"/>
  <c r="E54" i="116"/>
  <c r="D55" i="116"/>
  <c r="E55" i="116"/>
  <c r="D63" i="116"/>
  <c r="C63" i="116"/>
  <c r="AF62" i="116"/>
  <c r="AE62" i="116"/>
  <c r="AD62" i="116"/>
  <c r="AC62" i="116"/>
  <c r="AB62" i="116"/>
  <c r="AA62" i="116"/>
  <c r="Z62" i="116"/>
  <c r="Y62" i="116"/>
  <c r="V62" i="116"/>
  <c r="W62" i="116"/>
  <c r="X62" i="116"/>
  <c r="S62" i="116"/>
  <c r="R62" i="116"/>
  <c r="Q62" i="116"/>
  <c r="P62" i="116"/>
  <c r="O62" i="116"/>
  <c r="N62" i="116"/>
  <c r="M62" i="116"/>
  <c r="L62" i="116"/>
  <c r="K62" i="116"/>
  <c r="AF61" i="116"/>
  <c r="AE61" i="116"/>
  <c r="AD61" i="116"/>
  <c r="AC61" i="116"/>
  <c r="AB61" i="116"/>
  <c r="AA61" i="116"/>
  <c r="Z61" i="116"/>
  <c r="Y61" i="116"/>
  <c r="V61" i="116"/>
  <c r="W61" i="116"/>
  <c r="X61" i="116"/>
  <c r="S61" i="116"/>
  <c r="R61" i="116"/>
  <c r="Q61" i="116"/>
  <c r="P61" i="116"/>
  <c r="O61" i="116"/>
  <c r="N61" i="116"/>
  <c r="M61" i="116"/>
  <c r="L61" i="116"/>
  <c r="K61" i="116"/>
  <c r="H61" i="116"/>
  <c r="AF60" i="116"/>
  <c r="AE60" i="116"/>
  <c r="AD60" i="116"/>
  <c r="AC60" i="116"/>
  <c r="AB60" i="116"/>
  <c r="AA60" i="116"/>
  <c r="Z60" i="116"/>
  <c r="Y60" i="116"/>
  <c r="V60" i="116"/>
  <c r="W60" i="116"/>
  <c r="X60" i="116"/>
  <c r="S60" i="116"/>
  <c r="R60" i="116"/>
  <c r="Q60" i="116"/>
  <c r="P60" i="116"/>
  <c r="O60" i="116"/>
  <c r="N60" i="116"/>
  <c r="M60" i="116"/>
  <c r="L60" i="116"/>
  <c r="K60" i="116"/>
  <c r="H60" i="116"/>
  <c r="AF59" i="116"/>
  <c r="AE59" i="116"/>
  <c r="AD59" i="116"/>
  <c r="AC59" i="116"/>
  <c r="AB59" i="116"/>
  <c r="AA59" i="116"/>
  <c r="Z59" i="116"/>
  <c r="Y59" i="116"/>
  <c r="V59" i="116"/>
  <c r="W59" i="116"/>
  <c r="X59" i="116"/>
  <c r="S59" i="116"/>
  <c r="R59" i="116"/>
  <c r="Q59" i="116"/>
  <c r="P59" i="116"/>
  <c r="O59" i="116"/>
  <c r="N59" i="116"/>
  <c r="M59" i="116"/>
  <c r="L59" i="116"/>
  <c r="K59" i="116"/>
  <c r="H59" i="116"/>
  <c r="AF58" i="116"/>
  <c r="AE58" i="116"/>
  <c r="AD58" i="116"/>
  <c r="AC58" i="116"/>
  <c r="AB58" i="116"/>
  <c r="AA58" i="116"/>
  <c r="Z58" i="116"/>
  <c r="Y58" i="116"/>
  <c r="V58" i="116"/>
  <c r="W58" i="116"/>
  <c r="X58" i="116"/>
  <c r="S58" i="116"/>
  <c r="R58" i="116"/>
  <c r="Q58" i="116"/>
  <c r="P58" i="116"/>
  <c r="O58" i="116"/>
  <c r="N58" i="116"/>
  <c r="M58" i="116"/>
  <c r="L58" i="116"/>
  <c r="K58" i="116"/>
  <c r="H58" i="116"/>
  <c r="AF57" i="116"/>
  <c r="AE57" i="116"/>
  <c r="AD57" i="116"/>
  <c r="AC57" i="116"/>
  <c r="AB57" i="116"/>
  <c r="AA57" i="116"/>
  <c r="Z57" i="116"/>
  <c r="Y57" i="116"/>
  <c r="V57" i="116"/>
  <c r="W57" i="116"/>
  <c r="X57" i="116"/>
  <c r="S57" i="116"/>
  <c r="R57" i="116"/>
  <c r="Q57" i="116"/>
  <c r="P57" i="116"/>
  <c r="O57" i="116"/>
  <c r="N57" i="116"/>
  <c r="M57" i="116"/>
  <c r="L57" i="116"/>
  <c r="K57" i="116"/>
  <c r="H57" i="116"/>
  <c r="AF56" i="116"/>
  <c r="AE56" i="116"/>
  <c r="AD56" i="116"/>
  <c r="AC56" i="116"/>
  <c r="AB56" i="116"/>
  <c r="AA56" i="116"/>
  <c r="Z56" i="116"/>
  <c r="Y56" i="116"/>
  <c r="V56" i="116"/>
  <c r="W56" i="116"/>
  <c r="X56" i="116"/>
  <c r="S56" i="116"/>
  <c r="R56" i="116"/>
  <c r="Q56" i="116"/>
  <c r="P56" i="116"/>
  <c r="O56" i="116"/>
  <c r="N56" i="116"/>
  <c r="M56" i="116"/>
  <c r="L56" i="116"/>
  <c r="K56" i="116"/>
  <c r="H56" i="116"/>
  <c r="AF55" i="116"/>
  <c r="AE55" i="116"/>
  <c r="AD55" i="116"/>
  <c r="AC55" i="116"/>
  <c r="AB55" i="116"/>
  <c r="AA55" i="116"/>
  <c r="Z55" i="116"/>
  <c r="Y55" i="116"/>
  <c r="V55" i="116"/>
  <c r="W55" i="116"/>
  <c r="X55" i="116"/>
  <c r="S55" i="116"/>
  <c r="R55" i="116"/>
  <c r="Q55" i="116"/>
  <c r="P55" i="116"/>
  <c r="O55" i="116"/>
  <c r="N55" i="116"/>
  <c r="M55" i="116"/>
  <c r="L55" i="116"/>
  <c r="K55" i="116"/>
  <c r="AF54" i="116"/>
  <c r="AE54" i="116"/>
  <c r="AD54" i="116"/>
  <c r="AC54" i="116"/>
  <c r="AB54" i="116"/>
  <c r="AA54" i="116"/>
  <c r="Z54" i="116"/>
  <c r="Y54" i="116"/>
  <c r="V54" i="116"/>
  <c r="W54" i="116"/>
  <c r="X54" i="116"/>
  <c r="S54" i="116"/>
  <c r="R54" i="116"/>
  <c r="Q54" i="116"/>
  <c r="P54" i="116"/>
  <c r="O54" i="116"/>
  <c r="N54" i="116"/>
  <c r="M54" i="116"/>
  <c r="L54" i="116"/>
  <c r="K54" i="116"/>
  <c r="AF53" i="116"/>
  <c r="AE53" i="116"/>
  <c r="AD53" i="116"/>
  <c r="AC53" i="116"/>
  <c r="AB53" i="116"/>
  <c r="AA53" i="116"/>
  <c r="Z53" i="116"/>
  <c r="Y53" i="116"/>
  <c r="V53" i="116"/>
  <c r="W53" i="116"/>
  <c r="X53" i="116"/>
  <c r="S53" i="116"/>
  <c r="R53" i="116"/>
  <c r="Q53" i="116"/>
  <c r="P53" i="116"/>
  <c r="O53" i="116"/>
  <c r="N53" i="116"/>
  <c r="M53" i="116"/>
  <c r="L53" i="116"/>
  <c r="K53" i="116"/>
  <c r="Y52" i="116"/>
  <c r="Z52" i="116"/>
  <c r="AA52" i="116"/>
  <c r="AB52" i="116"/>
  <c r="AC52" i="116"/>
  <c r="AD52" i="116"/>
  <c r="AE52" i="116"/>
  <c r="AF52" i="116"/>
  <c r="V52" i="116"/>
  <c r="W52" i="116"/>
  <c r="X52" i="116"/>
  <c r="S52" i="116"/>
  <c r="AG52" i="116"/>
  <c r="R52" i="116"/>
  <c r="Q52" i="116"/>
  <c r="P52" i="116"/>
  <c r="O52" i="116"/>
  <c r="N52" i="116"/>
  <c r="M52" i="116"/>
  <c r="L52" i="116"/>
  <c r="K52" i="116"/>
  <c r="B51" i="116"/>
  <c r="A51" i="115"/>
  <c r="B101" i="115"/>
  <c r="B96" i="115"/>
  <c r="B97" i="115"/>
  <c r="B98" i="115"/>
  <c r="B99" i="115"/>
  <c r="B100" i="115"/>
  <c r="D101" i="115"/>
  <c r="E101" i="115"/>
  <c r="B94" i="115"/>
  <c r="C101" i="115"/>
  <c r="F101" i="115"/>
  <c r="D100" i="115"/>
  <c r="E100" i="115"/>
  <c r="C100" i="115"/>
  <c r="F100" i="115"/>
  <c r="D99" i="115"/>
  <c r="E99" i="115"/>
  <c r="C99" i="115"/>
  <c r="F99" i="115"/>
  <c r="D98" i="115"/>
  <c r="E98" i="115"/>
  <c r="C98" i="115"/>
  <c r="F98" i="115"/>
  <c r="D97" i="115"/>
  <c r="E97" i="115"/>
  <c r="C97" i="115"/>
  <c r="F97" i="115"/>
  <c r="D96" i="115"/>
  <c r="E96" i="115"/>
  <c r="G96" i="115"/>
  <c r="C96" i="115"/>
  <c r="F96" i="115"/>
  <c r="B95" i="115"/>
  <c r="C77" i="115"/>
  <c r="E77" i="115"/>
  <c r="F77" i="115"/>
  <c r="G77" i="115"/>
  <c r="D77" i="115"/>
  <c r="B79" i="115"/>
  <c r="H77" i="115"/>
  <c r="B78" i="115"/>
  <c r="C78" i="115"/>
  <c r="C79" i="115"/>
  <c r="D79" i="115"/>
  <c r="D80" i="115"/>
  <c r="B81" i="115"/>
  <c r="B80" i="115"/>
  <c r="C80" i="115"/>
  <c r="C81" i="115"/>
  <c r="D81" i="115"/>
  <c r="B83" i="115"/>
  <c r="B82" i="115"/>
  <c r="C82" i="115"/>
  <c r="C83" i="115"/>
  <c r="D83" i="115"/>
  <c r="B85" i="115"/>
  <c r="B84" i="115"/>
  <c r="C84" i="115"/>
  <c r="C85" i="115"/>
  <c r="D85" i="115"/>
  <c r="B87" i="115"/>
  <c r="B86" i="115"/>
  <c r="C86" i="115"/>
  <c r="C87" i="115"/>
  <c r="D87" i="115"/>
  <c r="D92" i="115"/>
  <c r="B89" i="115"/>
  <c r="B88" i="115"/>
  <c r="C88" i="115"/>
  <c r="C89" i="115"/>
  <c r="D89" i="115"/>
  <c r="B91" i="115"/>
  <c r="B90" i="115"/>
  <c r="C90" i="115"/>
  <c r="C91" i="115"/>
  <c r="D91" i="115"/>
  <c r="E92" i="115"/>
  <c r="C92" i="115"/>
  <c r="F92" i="115"/>
  <c r="S91" i="115"/>
  <c r="R91" i="115"/>
  <c r="Q91" i="115"/>
  <c r="P91" i="115"/>
  <c r="O91" i="115"/>
  <c r="N91" i="115"/>
  <c r="M91" i="115"/>
  <c r="L91" i="115"/>
  <c r="K91" i="115"/>
  <c r="H91" i="115"/>
  <c r="G91" i="115"/>
  <c r="S90" i="115"/>
  <c r="R90" i="115"/>
  <c r="Q90" i="115"/>
  <c r="P90" i="115"/>
  <c r="O90" i="115"/>
  <c r="N90" i="115"/>
  <c r="M90" i="115"/>
  <c r="L90" i="115"/>
  <c r="K90" i="115"/>
  <c r="S89" i="115"/>
  <c r="R89" i="115"/>
  <c r="Q89" i="115"/>
  <c r="P89" i="115"/>
  <c r="O89" i="115"/>
  <c r="N89" i="115"/>
  <c r="M89" i="115"/>
  <c r="L89" i="115"/>
  <c r="K89" i="115"/>
  <c r="H89" i="115"/>
  <c r="G89" i="115"/>
  <c r="S88" i="115"/>
  <c r="R88" i="115"/>
  <c r="Q88" i="115"/>
  <c r="P88" i="115"/>
  <c r="O88" i="115"/>
  <c r="N88" i="115"/>
  <c r="M88" i="115"/>
  <c r="L88" i="115"/>
  <c r="K88" i="115"/>
  <c r="H88" i="115"/>
  <c r="S87" i="115"/>
  <c r="R87" i="115"/>
  <c r="Q87" i="115"/>
  <c r="P87" i="115"/>
  <c r="O87" i="115"/>
  <c r="N87" i="115"/>
  <c r="M87" i="115"/>
  <c r="L87" i="115"/>
  <c r="K87" i="115"/>
  <c r="H87" i="115"/>
  <c r="G87" i="115"/>
  <c r="S86" i="115"/>
  <c r="R86" i="115"/>
  <c r="Q86" i="115"/>
  <c r="P86" i="115"/>
  <c r="O86" i="115"/>
  <c r="N86" i="115"/>
  <c r="M86" i="115"/>
  <c r="L86" i="115"/>
  <c r="K86" i="115"/>
  <c r="S85" i="115"/>
  <c r="R85" i="115"/>
  <c r="Q85" i="115"/>
  <c r="P85" i="115"/>
  <c r="O85" i="115"/>
  <c r="N85" i="115"/>
  <c r="M85" i="115"/>
  <c r="L85" i="115"/>
  <c r="K85" i="115"/>
  <c r="H85" i="115"/>
  <c r="E85" i="115"/>
  <c r="G85" i="115"/>
  <c r="S84" i="115"/>
  <c r="R84" i="115"/>
  <c r="Q84" i="115"/>
  <c r="P84" i="115"/>
  <c r="O84" i="115"/>
  <c r="N84" i="115"/>
  <c r="M84" i="115"/>
  <c r="L84" i="115"/>
  <c r="K84" i="115"/>
  <c r="S83" i="115"/>
  <c r="R83" i="115"/>
  <c r="Q83" i="115"/>
  <c r="P83" i="115"/>
  <c r="O83" i="115"/>
  <c r="N83" i="115"/>
  <c r="M83" i="115"/>
  <c r="L83" i="115"/>
  <c r="K83" i="115"/>
  <c r="H83" i="115"/>
  <c r="G83" i="115"/>
  <c r="S82" i="115"/>
  <c r="R82" i="115"/>
  <c r="Q82" i="115"/>
  <c r="P82" i="115"/>
  <c r="O82" i="115"/>
  <c r="N82" i="115"/>
  <c r="M82" i="115"/>
  <c r="L82" i="115"/>
  <c r="K82" i="115"/>
  <c r="S81" i="115"/>
  <c r="R81" i="115"/>
  <c r="Q81" i="115"/>
  <c r="P81" i="115"/>
  <c r="O81" i="115"/>
  <c r="N81" i="115"/>
  <c r="M81" i="115"/>
  <c r="L81" i="115"/>
  <c r="K81" i="115"/>
  <c r="H81" i="115"/>
  <c r="G81" i="115"/>
  <c r="H63" i="115"/>
  <c r="AF80" i="115"/>
  <c r="AE80" i="115"/>
  <c r="AD80" i="115"/>
  <c r="AC80" i="115"/>
  <c r="AB80" i="115"/>
  <c r="AA80" i="115"/>
  <c r="Z80" i="115"/>
  <c r="Y80" i="115"/>
  <c r="V80" i="115"/>
  <c r="W80" i="115"/>
  <c r="X80" i="115"/>
  <c r="S80" i="115"/>
  <c r="R80" i="115"/>
  <c r="Q80" i="115"/>
  <c r="P80" i="115"/>
  <c r="O80" i="115"/>
  <c r="N80" i="115"/>
  <c r="M80" i="115"/>
  <c r="L80" i="115"/>
  <c r="K80" i="115"/>
  <c r="AF79" i="115"/>
  <c r="AE79" i="115"/>
  <c r="AD79" i="115"/>
  <c r="AC79" i="115"/>
  <c r="AB79" i="115"/>
  <c r="AA79" i="115"/>
  <c r="Z79" i="115"/>
  <c r="Y79" i="115"/>
  <c r="V79" i="115"/>
  <c r="W79" i="115"/>
  <c r="X79" i="115"/>
  <c r="S79" i="115"/>
  <c r="R79" i="115"/>
  <c r="Q79" i="115"/>
  <c r="P79" i="115"/>
  <c r="O79" i="115"/>
  <c r="N79" i="115"/>
  <c r="M79" i="115"/>
  <c r="L79" i="115"/>
  <c r="K79" i="115"/>
  <c r="H79" i="115"/>
  <c r="G79" i="115"/>
  <c r="AF78" i="115"/>
  <c r="AE78" i="115"/>
  <c r="AD78" i="115"/>
  <c r="AC78" i="115"/>
  <c r="AB78" i="115"/>
  <c r="AA78" i="115"/>
  <c r="Z78" i="115"/>
  <c r="Y78" i="115"/>
  <c r="V78" i="115"/>
  <c r="W78" i="115"/>
  <c r="X78" i="115"/>
  <c r="S78" i="115"/>
  <c r="R78" i="115"/>
  <c r="Q78" i="115"/>
  <c r="P78" i="115"/>
  <c r="O78" i="115"/>
  <c r="N78" i="115"/>
  <c r="M78" i="115"/>
  <c r="L78" i="115"/>
  <c r="K78" i="115"/>
  <c r="AF77" i="115"/>
  <c r="AE77" i="115"/>
  <c r="AD77" i="115"/>
  <c r="AC77" i="115"/>
  <c r="AB77" i="115"/>
  <c r="AA77" i="115"/>
  <c r="Z77" i="115"/>
  <c r="Y77" i="115"/>
  <c r="V77" i="115"/>
  <c r="W77" i="115"/>
  <c r="X77" i="115"/>
  <c r="S77" i="115"/>
  <c r="R77" i="115"/>
  <c r="Q77" i="115"/>
  <c r="P77" i="115"/>
  <c r="O77" i="115"/>
  <c r="N77" i="115"/>
  <c r="M77" i="115"/>
  <c r="L77" i="115"/>
  <c r="K77" i="115"/>
  <c r="B77" i="115"/>
  <c r="AF76" i="115"/>
  <c r="AE76" i="115"/>
  <c r="AD76" i="115"/>
  <c r="AC76" i="115"/>
  <c r="AB76" i="115"/>
  <c r="AA76" i="115"/>
  <c r="Z76" i="115"/>
  <c r="Y76" i="115"/>
  <c r="V76" i="115"/>
  <c r="W76" i="115"/>
  <c r="X76" i="115"/>
  <c r="S76" i="115"/>
  <c r="R76" i="115"/>
  <c r="Q76" i="115"/>
  <c r="P76" i="115"/>
  <c r="O76" i="115"/>
  <c r="N76" i="115"/>
  <c r="M76" i="115"/>
  <c r="L76" i="115"/>
  <c r="K76" i="115"/>
  <c r="G68" i="115"/>
  <c r="C54" i="115"/>
  <c r="C73" i="115"/>
  <c r="C55" i="115"/>
  <c r="C74" i="115"/>
  <c r="D73" i="115"/>
  <c r="H53" i="115"/>
  <c r="E72" i="115"/>
  <c r="F72" i="115"/>
  <c r="H54" i="115"/>
  <c r="E73" i="115"/>
  <c r="F73" i="115"/>
  <c r="B76" i="115"/>
  <c r="AF75" i="115"/>
  <c r="AE75" i="115"/>
  <c r="AD75" i="115"/>
  <c r="AC75" i="115"/>
  <c r="AB75" i="115"/>
  <c r="AA75" i="115"/>
  <c r="Z75" i="115"/>
  <c r="Y75" i="115"/>
  <c r="V75" i="115"/>
  <c r="W75" i="115"/>
  <c r="X75" i="115"/>
  <c r="S75" i="115"/>
  <c r="R75" i="115"/>
  <c r="Q75" i="115"/>
  <c r="P75" i="115"/>
  <c r="O75" i="115"/>
  <c r="N75" i="115"/>
  <c r="M75" i="115"/>
  <c r="L75" i="115"/>
  <c r="K75" i="115"/>
  <c r="B75" i="115"/>
  <c r="AF74" i="115"/>
  <c r="AE74" i="115"/>
  <c r="AD74" i="115"/>
  <c r="AC74" i="115"/>
  <c r="AB74" i="115"/>
  <c r="AA74" i="115"/>
  <c r="Z74" i="115"/>
  <c r="Y74" i="115"/>
  <c r="V74" i="115"/>
  <c r="W74" i="115"/>
  <c r="X74" i="115"/>
  <c r="S74" i="115"/>
  <c r="R74" i="115"/>
  <c r="Q74" i="115"/>
  <c r="P74" i="115"/>
  <c r="O74" i="115"/>
  <c r="N74" i="115"/>
  <c r="M74" i="115"/>
  <c r="L74" i="115"/>
  <c r="K74" i="115"/>
  <c r="H55" i="115"/>
  <c r="E74" i="115"/>
  <c r="B55" i="115"/>
  <c r="B74" i="115"/>
  <c r="AF73" i="115"/>
  <c r="AE73" i="115"/>
  <c r="AD73" i="115"/>
  <c r="AC73" i="115"/>
  <c r="AB73" i="115"/>
  <c r="AA73" i="115"/>
  <c r="Z73" i="115"/>
  <c r="Y73" i="115"/>
  <c r="V73" i="115"/>
  <c r="W73" i="115"/>
  <c r="X73" i="115"/>
  <c r="S73" i="115"/>
  <c r="R73" i="115"/>
  <c r="Q73" i="115"/>
  <c r="P73" i="115"/>
  <c r="O73" i="115"/>
  <c r="N73" i="115"/>
  <c r="M73" i="115"/>
  <c r="L73" i="115"/>
  <c r="K73" i="115"/>
  <c r="B54" i="115"/>
  <c r="B73" i="115"/>
  <c r="AF72" i="115"/>
  <c r="AE72" i="115"/>
  <c r="AD72" i="115"/>
  <c r="AC72" i="115"/>
  <c r="AB72" i="115"/>
  <c r="AA72" i="115"/>
  <c r="Z72" i="115"/>
  <c r="Y72" i="115"/>
  <c r="V72" i="115"/>
  <c r="W72" i="115"/>
  <c r="X72" i="115"/>
  <c r="S72" i="115"/>
  <c r="R72" i="115"/>
  <c r="Q72" i="115"/>
  <c r="P72" i="115"/>
  <c r="O72" i="115"/>
  <c r="N72" i="115"/>
  <c r="M72" i="115"/>
  <c r="L72" i="115"/>
  <c r="K72" i="115"/>
  <c r="C53" i="115"/>
  <c r="C72" i="115"/>
  <c r="D72" i="115"/>
  <c r="B53" i="115"/>
  <c r="B72" i="115"/>
  <c r="AF71" i="115"/>
  <c r="AE71" i="115"/>
  <c r="AD71" i="115"/>
  <c r="AC71" i="115"/>
  <c r="AB71" i="115"/>
  <c r="AA71" i="115"/>
  <c r="Z71" i="115"/>
  <c r="Y71" i="115"/>
  <c r="V71" i="115"/>
  <c r="W71" i="115"/>
  <c r="X71" i="115"/>
  <c r="S71" i="115"/>
  <c r="R71" i="115"/>
  <c r="Q71" i="115"/>
  <c r="P71" i="115"/>
  <c r="O71" i="115"/>
  <c r="N71" i="115"/>
  <c r="M71" i="115"/>
  <c r="L71" i="115"/>
  <c r="K71" i="115"/>
  <c r="AF70" i="115"/>
  <c r="AE70" i="115"/>
  <c r="AD70" i="115"/>
  <c r="AC70" i="115"/>
  <c r="AB70" i="115"/>
  <c r="AA70" i="115"/>
  <c r="Z70" i="115"/>
  <c r="Y70" i="115"/>
  <c r="V70" i="115"/>
  <c r="W70" i="115"/>
  <c r="X70" i="115"/>
  <c r="S70" i="115"/>
  <c r="R70" i="115"/>
  <c r="Q70" i="115"/>
  <c r="P70" i="115"/>
  <c r="O70" i="115"/>
  <c r="N70" i="115"/>
  <c r="M70" i="115"/>
  <c r="L70" i="115"/>
  <c r="K70" i="115"/>
  <c r="G66" i="115"/>
  <c r="AF69" i="115"/>
  <c r="AE69" i="115"/>
  <c r="AD69" i="115"/>
  <c r="AC69" i="115"/>
  <c r="AB69" i="115"/>
  <c r="AA69" i="115"/>
  <c r="Z69" i="115"/>
  <c r="Y69" i="115"/>
  <c r="V69" i="115"/>
  <c r="W69" i="115"/>
  <c r="X69" i="115"/>
  <c r="S69" i="115"/>
  <c r="R69" i="115"/>
  <c r="Q69" i="115"/>
  <c r="P69" i="115"/>
  <c r="O69" i="115"/>
  <c r="N69" i="115"/>
  <c r="M69" i="115"/>
  <c r="L69" i="115"/>
  <c r="K69" i="115"/>
  <c r="AF68" i="115"/>
  <c r="AE68" i="115"/>
  <c r="AD68" i="115"/>
  <c r="AC68" i="115"/>
  <c r="AB68" i="115"/>
  <c r="AA68" i="115"/>
  <c r="Z68" i="115"/>
  <c r="Y68" i="115"/>
  <c r="V68" i="115"/>
  <c r="W68" i="115"/>
  <c r="X68" i="115"/>
  <c r="S68" i="115"/>
  <c r="R68" i="115"/>
  <c r="Q68" i="115"/>
  <c r="P68" i="115"/>
  <c r="O68" i="115"/>
  <c r="N68" i="115"/>
  <c r="M68" i="115"/>
  <c r="L68" i="115"/>
  <c r="K68" i="115"/>
  <c r="AF67" i="115"/>
  <c r="AE67" i="115"/>
  <c r="AD67" i="115"/>
  <c r="AC67" i="115"/>
  <c r="AB67" i="115"/>
  <c r="AA67" i="115"/>
  <c r="Z67" i="115"/>
  <c r="Y67" i="115"/>
  <c r="V67" i="115"/>
  <c r="W67" i="115"/>
  <c r="X67" i="115"/>
  <c r="S67" i="115"/>
  <c r="R67" i="115"/>
  <c r="Q67" i="115"/>
  <c r="P67" i="115"/>
  <c r="O67" i="115"/>
  <c r="N67" i="115"/>
  <c r="M67" i="115"/>
  <c r="L67" i="115"/>
  <c r="K67" i="115"/>
  <c r="G53" i="115"/>
  <c r="C56" i="115"/>
  <c r="B56" i="115"/>
  <c r="C57" i="115"/>
  <c r="B57" i="115"/>
  <c r="C58" i="115"/>
  <c r="B58" i="115"/>
  <c r="C59" i="115"/>
  <c r="B59" i="115"/>
  <c r="C60" i="115"/>
  <c r="B60" i="115"/>
  <c r="C61" i="115"/>
  <c r="B61" i="115"/>
  <c r="E56" i="115"/>
  <c r="G56" i="115"/>
  <c r="E57" i="115"/>
  <c r="G57" i="115"/>
  <c r="E58" i="115"/>
  <c r="G58" i="115"/>
  <c r="E59" i="115"/>
  <c r="G59" i="115"/>
  <c r="E60" i="115"/>
  <c r="G60" i="115"/>
  <c r="E61" i="115"/>
  <c r="G61" i="115"/>
  <c r="F53" i="115"/>
  <c r="B62" i="115"/>
  <c r="B63" i="115"/>
  <c r="B64" i="115"/>
  <c r="F54" i="115"/>
  <c r="F55" i="115"/>
  <c r="H66" i="115"/>
  <c r="H67" i="115"/>
  <c r="G67" i="115"/>
  <c r="B65" i="115"/>
  <c r="B66" i="115"/>
  <c r="F65" i="115"/>
  <c r="F66" i="115"/>
  <c r="F67" i="115"/>
  <c r="B67" i="115"/>
  <c r="AF66" i="115"/>
  <c r="AE66" i="115"/>
  <c r="AD66" i="115"/>
  <c r="AC66" i="115"/>
  <c r="AB66" i="115"/>
  <c r="AA66" i="115"/>
  <c r="Z66" i="115"/>
  <c r="Y66" i="115"/>
  <c r="V66" i="115"/>
  <c r="W66" i="115"/>
  <c r="X66" i="115"/>
  <c r="S66" i="115"/>
  <c r="R66" i="115"/>
  <c r="Q66" i="115"/>
  <c r="P66" i="115"/>
  <c r="O66" i="115"/>
  <c r="N66" i="115"/>
  <c r="M66" i="115"/>
  <c r="L66" i="115"/>
  <c r="K66" i="115"/>
  <c r="C66" i="115"/>
  <c r="AF65" i="115"/>
  <c r="AE65" i="115"/>
  <c r="AD65" i="115"/>
  <c r="AC65" i="115"/>
  <c r="AB65" i="115"/>
  <c r="AA65" i="115"/>
  <c r="Z65" i="115"/>
  <c r="Y65" i="115"/>
  <c r="V65" i="115"/>
  <c r="W65" i="115"/>
  <c r="X65" i="115"/>
  <c r="S65" i="115"/>
  <c r="R65" i="115"/>
  <c r="Q65" i="115"/>
  <c r="P65" i="115"/>
  <c r="O65" i="115"/>
  <c r="N65" i="115"/>
  <c r="M65" i="115"/>
  <c r="L65" i="115"/>
  <c r="K65" i="115"/>
  <c r="H65" i="115"/>
  <c r="G65" i="115"/>
  <c r="C65" i="115"/>
  <c r="AF64" i="115"/>
  <c r="AE64" i="115"/>
  <c r="AD64" i="115"/>
  <c r="AC64" i="115"/>
  <c r="AB64" i="115"/>
  <c r="AA64" i="115"/>
  <c r="Z64" i="115"/>
  <c r="Y64" i="115"/>
  <c r="V64" i="115"/>
  <c r="W64" i="115"/>
  <c r="X64" i="115"/>
  <c r="S64" i="115"/>
  <c r="R64" i="115"/>
  <c r="Q64" i="115"/>
  <c r="P64" i="115"/>
  <c r="O64" i="115"/>
  <c r="N64" i="115"/>
  <c r="M64" i="115"/>
  <c r="L64" i="115"/>
  <c r="K64" i="115"/>
  <c r="G64" i="115"/>
  <c r="E64" i="115"/>
  <c r="C64" i="115"/>
  <c r="AF63" i="115"/>
  <c r="AE63" i="115"/>
  <c r="AD63" i="115"/>
  <c r="AC63" i="115"/>
  <c r="AB63" i="115"/>
  <c r="AA63" i="115"/>
  <c r="Z63" i="115"/>
  <c r="Y63" i="115"/>
  <c r="V63" i="115"/>
  <c r="W63" i="115"/>
  <c r="X63" i="115"/>
  <c r="S63" i="115"/>
  <c r="R63" i="115"/>
  <c r="Q63" i="115"/>
  <c r="P63" i="115"/>
  <c r="O63" i="115"/>
  <c r="N63" i="115"/>
  <c r="M63" i="115"/>
  <c r="L63" i="115"/>
  <c r="K63" i="115"/>
  <c r="D63" i="115"/>
  <c r="C63" i="115"/>
  <c r="AF62" i="115"/>
  <c r="AE62" i="115"/>
  <c r="AD62" i="115"/>
  <c r="AC62" i="115"/>
  <c r="AB62" i="115"/>
  <c r="AA62" i="115"/>
  <c r="Z62" i="115"/>
  <c r="Y62" i="115"/>
  <c r="V62" i="115"/>
  <c r="W62" i="115"/>
  <c r="X62" i="115"/>
  <c r="S62" i="115"/>
  <c r="R62" i="115"/>
  <c r="Q62" i="115"/>
  <c r="P62" i="115"/>
  <c r="O62" i="115"/>
  <c r="N62" i="115"/>
  <c r="M62" i="115"/>
  <c r="L62" i="115"/>
  <c r="K62" i="115"/>
  <c r="AF61" i="115"/>
  <c r="AE61" i="115"/>
  <c r="AD61" i="115"/>
  <c r="AC61" i="115"/>
  <c r="AB61" i="115"/>
  <c r="AA61" i="115"/>
  <c r="Z61" i="115"/>
  <c r="Y61" i="115"/>
  <c r="V61" i="115"/>
  <c r="W61" i="115"/>
  <c r="X61" i="115"/>
  <c r="S61" i="115"/>
  <c r="R61" i="115"/>
  <c r="Q61" i="115"/>
  <c r="P61" i="115"/>
  <c r="O61" i="115"/>
  <c r="N61" i="115"/>
  <c r="M61" i="115"/>
  <c r="L61" i="115"/>
  <c r="K61" i="115"/>
  <c r="H61" i="115"/>
  <c r="AF60" i="115"/>
  <c r="AE60" i="115"/>
  <c r="AD60" i="115"/>
  <c r="AC60" i="115"/>
  <c r="AB60" i="115"/>
  <c r="AA60" i="115"/>
  <c r="Z60" i="115"/>
  <c r="Y60" i="115"/>
  <c r="V60" i="115"/>
  <c r="W60" i="115"/>
  <c r="X60" i="115"/>
  <c r="S60" i="115"/>
  <c r="R60" i="115"/>
  <c r="Q60" i="115"/>
  <c r="P60" i="115"/>
  <c r="O60" i="115"/>
  <c r="N60" i="115"/>
  <c r="M60" i="115"/>
  <c r="L60" i="115"/>
  <c r="K60" i="115"/>
  <c r="H60" i="115"/>
  <c r="AF59" i="115"/>
  <c r="AE59" i="115"/>
  <c r="AD59" i="115"/>
  <c r="AC59" i="115"/>
  <c r="AB59" i="115"/>
  <c r="AA59" i="115"/>
  <c r="Z59" i="115"/>
  <c r="Y59" i="115"/>
  <c r="V59" i="115"/>
  <c r="W59" i="115"/>
  <c r="X59" i="115"/>
  <c r="S59" i="115"/>
  <c r="R59" i="115"/>
  <c r="Q59" i="115"/>
  <c r="P59" i="115"/>
  <c r="O59" i="115"/>
  <c r="N59" i="115"/>
  <c r="M59" i="115"/>
  <c r="L59" i="115"/>
  <c r="K59" i="115"/>
  <c r="H59" i="115"/>
  <c r="AF58" i="115"/>
  <c r="AE58" i="115"/>
  <c r="AD58" i="115"/>
  <c r="AC58" i="115"/>
  <c r="AB58" i="115"/>
  <c r="AA58" i="115"/>
  <c r="Z58" i="115"/>
  <c r="Y58" i="115"/>
  <c r="V58" i="115"/>
  <c r="W58" i="115"/>
  <c r="X58" i="115"/>
  <c r="S58" i="115"/>
  <c r="R58" i="115"/>
  <c r="Q58" i="115"/>
  <c r="P58" i="115"/>
  <c r="O58" i="115"/>
  <c r="N58" i="115"/>
  <c r="M58" i="115"/>
  <c r="L58" i="115"/>
  <c r="K58" i="115"/>
  <c r="H58" i="115"/>
  <c r="AF57" i="115"/>
  <c r="AE57" i="115"/>
  <c r="AD57" i="115"/>
  <c r="AC57" i="115"/>
  <c r="AB57" i="115"/>
  <c r="AA57" i="115"/>
  <c r="Z57" i="115"/>
  <c r="Y57" i="115"/>
  <c r="V57" i="115"/>
  <c r="W57" i="115"/>
  <c r="X57" i="115"/>
  <c r="S57" i="115"/>
  <c r="R57" i="115"/>
  <c r="Q57" i="115"/>
  <c r="P57" i="115"/>
  <c r="O57" i="115"/>
  <c r="N57" i="115"/>
  <c r="M57" i="115"/>
  <c r="L57" i="115"/>
  <c r="K57" i="115"/>
  <c r="H57" i="115"/>
  <c r="AF56" i="115"/>
  <c r="AE56" i="115"/>
  <c r="AD56" i="115"/>
  <c r="AC56" i="115"/>
  <c r="AB56" i="115"/>
  <c r="AA56" i="115"/>
  <c r="Z56" i="115"/>
  <c r="Y56" i="115"/>
  <c r="V56" i="115"/>
  <c r="W56" i="115"/>
  <c r="X56" i="115"/>
  <c r="S56" i="115"/>
  <c r="R56" i="115"/>
  <c r="Q56" i="115"/>
  <c r="P56" i="115"/>
  <c r="O56" i="115"/>
  <c r="N56" i="115"/>
  <c r="M56" i="115"/>
  <c r="L56" i="115"/>
  <c r="K56" i="115"/>
  <c r="H56" i="115"/>
  <c r="AF55" i="115"/>
  <c r="AE55" i="115"/>
  <c r="AD55" i="115"/>
  <c r="AC55" i="115"/>
  <c r="AB55" i="115"/>
  <c r="AA55" i="115"/>
  <c r="Z55" i="115"/>
  <c r="Y55" i="115"/>
  <c r="V55" i="115"/>
  <c r="W55" i="115"/>
  <c r="X55" i="115"/>
  <c r="S55" i="115"/>
  <c r="R55" i="115"/>
  <c r="Q55" i="115"/>
  <c r="P55" i="115"/>
  <c r="O55" i="115"/>
  <c r="N55" i="115"/>
  <c r="M55" i="115"/>
  <c r="L55" i="115"/>
  <c r="K55" i="115"/>
  <c r="D55" i="115"/>
  <c r="E55" i="115"/>
  <c r="AF54" i="115"/>
  <c r="AE54" i="115"/>
  <c r="AD54" i="115"/>
  <c r="AC54" i="115"/>
  <c r="AB54" i="115"/>
  <c r="AA54" i="115"/>
  <c r="Z54" i="115"/>
  <c r="Y54" i="115"/>
  <c r="V54" i="115"/>
  <c r="W54" i="115"/>
  <c r="X54" i="115"/>
  <c r="S54" i="115"/>
  <c r="R54" i="115"/>
  <c r="Q54" i="115"/>
  <c r="P54" i="115"/>
  <c r="O54" i="115"/>
  <c r="N54" i="115"/>
  <c r="M54" i="115"/>
  <c r="L54" i="115"/>
  <c r="K54" i="115"/>
  <c r="D54" i="115"/>
  <c r="E54" i="115"/>
  <c r="AF53" i="115"/>
  <c r="AE53" i="115"/>
  <c r="AD53" i="115"/>
  <c r="AC53" i="115"/>
  <c r="AB53" i="115"/>
  <c r="AA53" i="115"/>
  <c r="Z53" i="115"/>
  <c r="Y53" i="115"/>
  <c r="V53" i="115"/>
  <c r="W53" i="115"/>
  <c r="X53" i="115"/>
  <c r="S53" i="115"/>
  <c r="R53" i="115"/>
  <c r="Q53" i="115"/>
  <c r="P53" i="115"/>
  <c r="O53" i="115"/>
  <c r="N53" i="115"/>
  <c r="M53" i="115"/>
  <c r="L53" i="115"/>
  <c r="K53" i="115"/>
  <c r="D53" i="115"/>
  <c r="E53" i="115"/>
  <c r="Y52" i="115"/>
  <c r="Z52" i="115"/>
  <c r="AA52" i="115"/>
  <c r="AB52" i="115"/>
  <c r="AC52" i="115"/>
  <c r="AD52" i="115"/>
  <c r="AE52" i="115"/>
  <c r="AF52" i="115"/>
  <c r="V52" i="115"/>
  <c r="W52" i="115"/>
  <c r="X52" i="115"/>
  <c r="AG52" i="115"/>
  <c r="S52" i="115"/>
  <c r="R52" i="115"/>
  <c r="Q52" i="115"/>
  <c r="P52" i="115"/>
  <c r="O52" i="115"/>
  <c r="N52" i="115"/>
  <c r="M52" i="115"/>
  <c r="L52" i="115"/>
  <c r="K52" i="115"/>
  <c r="B51" i="115"/>
  <c r="A51" i="114"/>
  <c r="B101" i="114"/>
  <c r="B96" i="114"/>
  <c r="B97" i="114"/>
  <c r="B98" i="114"/>
  <c r="B99" i="114"/>
  <c r="B100" i="114"/>
  <c r="D101" i="114"/>
  <c r="E101" i="114"/>
  <c r="B94" i="114"/>
  <c r="C101" i="114"/>
  <c r="F101" i="114"/>
  <c r="D100" i="114"/>
  <c r="E100" i="114"/>
  <c r="C100" i="114"/>
  <c r="F100" i="114"/>
  <c r="D99" i="114"/>
  <c r="E99" i="114"/>
  <c r="C99" i="114"/>
  <c r="F99" i="114"/>
  <c r="D98" i="114"/>
  <c r="E98" i="114"/>
  <c r="C98" i="114"/>
  <c r="F98" i="114"/>
  <c r="D97" i="114"/>
  <c r="E97" i="114"/>
  <c r="C97" i="114"/>
  <c r="F97" i="114"/>
  <c r="D96" i="114"/>
  <c r="E96" i="114"/>
  <c r="G96" i="114"/>
  <c r="C96" i="114"/>
  <c r="F96" i="114"/>
  <c r="B95" i="114"/>
  <c r="C77" i="114"/>
  <c r="E77" i="114"/>
  <c r="F77" i="114"/>
  <c r="G77" i="114"/>
  <c r="D77" i="114"/>
  <c r="B79" i="114"/>
  <c r="H77" i="114"/>
  <c r="B78" i="114"/>
  <c r="C78" i="114"/>
  <c r="C79" i="114"/>
  <c r="D79" i="114"/>
  <c r="D80" i="114"/>
  <c r="B81" i="114"/>
  <c r="B80" i="114"/>
  <c r="C80" i="114"/>
  <c r="C81" i="114"/>
  <c r="D81" i="114"/>
  <c r="B83" i="114"/>
  <c r="B82" i="114"/>
  <c r="C82" i="114"/>
  <c r="C83" i="114"/>
  <c r="D83" i="114"/>
  <c r="B85" i="114"/>
  <c r="B84" i="114"/>
  <c r="C84" i="114"/>
  <c r="C85" i="114"/>
  <c r="D85" i="114"/>
  <c r="B87" i="114"/>
  <c r="B86" i="114"/>
  <c r="C86" i="114"/>
  <c r="C87" i="114"/>
  <c r="D87" i="114"/>
  <c r="D92" i="114"/>
  <c r="B89" i="114"/>
  <c r="B88" i="114"/>
  <c r="C88" i="114"/>
  <c r="C89" i="114"/>
  <c r="D89" i="114"/>
  <c r="B91" i="114"/>
  <c r="B90" i="114"/>
  <c r="C90" i="114"/>
  <c r="C91" i="114"/>
  <c r="D91" i="114"/>
  <c r="E92" i="114"/>
  <c r="C92" i="114"/>
  <c r="F92" i="114"/>
  <c r="S91" i="114"/>
  <c r="R91" i="114"/>
  <c r="Q91" i="114"/>
  <c r="P91" i="114"/>
  <c r="O91" i="114"/>
  <c r="N91" i="114"/>
  <c r="M91" i="114"/>
  <c r="L91" i="114"/>
  <c r="K91" i="114"/>
  <c r="H91" i="114"/>
  <c r="G91" i="114"/>
  <c r="S90" i="114"/>
  <c r="R90" i="114"/>
  <c r="Q90" i="114"/>
  <c r="P90" i="114"/>
  <c r="O90" i="114"/>
  <c r="N90" i="114"/>
  <c r="M90" i="114"/>
  <c r="L90" i="114"/>
  <c r="K90" i="114"/>
  <c r="S89" i="114"/>
  <c r="R89" i="114"/>
  <c r="Q89" i="114"/>
  <c r="P89" i="114"/>
  <c r="O89" i="114"/>
  <c r="N89" i="114"/>
  <c r="M89" i="114"/>
  <c r="L89" i="114"/>
  <c r="K89" i="114"/>
  <c r="H89" i="114"/>
  <c r="G89" i="114"/>
  <c r="S88" i="114"/>
  <c r="R88" i="114"/>
  <c r="Q88" i="114"/>
  <c r="P88" i="114"/>
  <c r="O88" i="114"/>
  <c r="N88" i="114"/>
  <c r="M88" i="114"/>
  <c r="L88" i="114"/>
  <c r="K88" i="114"/>
  <c r="H88" i="114"/>
  <c r="S87" i="114"/>
  <c r="R87" i="114"/>
  <c r="Q87" i="114"/>
  <c r="P87" i="114"/>
  <c r="O87" i="114"/>
  <c r="N87" i="114"/>
  <c r="M87" i="114"/>
  <c r="L87" i="114"/>
  <c r="K87" i="114"/>
  <c r="H87" i="114"/>
  <c r="G87" i="114"/>
  <c r="S86" i="114"/>
  <c r="R86" i="114"/>
  <c r="Q86" i="114"/>
  <c r="P86" i="114"/>
  <c r="O86" i="114"/>
  <c r="N86" i="114"/>
  <c r="M86" i="114"/>
  <c r="L86" i="114"/>
  <c r="K86" i="114"/>
  <c r="S85" i="114"/>
  <c r="R85" i="114"/>
  <c r="Q85" i="114"/>
  <c r="P85" i="114"/>
  <c r="O85" i="114"/>
  <c r="N85" i="114"/>
  <c r="M85" i="114"/>
  <c r="L85" i="114"/>
  <c r="K85" i="114"/>
  <c r="H85" i="114"/>
  <c r="E85" i="114"/>
  <c r="G85" i="114"/>
  <c r="S84" i="114"/>
  <c r="R84" i="114"/>
  <c r="Q84" i="114"/>
  <c r="P84" i="114"/>
  <c r="O84" i="114"/>
  <c r="N84" i="114"/>
  <c r="M84" i="114"/>
  <c r="L84" i="114"/>
  <c r="K84" i="114"/>
  <c r="S83" i="114"/>
  <c r="R83" i="114"/>
  <c r="Q83" i="114"/>
  <c r="P83" i="114"/>
  <c r="O83" i="114"/>
  <c r="N83" i="114"/>
  <c r="M83" i="114"/>
  <c r="L83" i="114"/>
  <c r="K83" i="114"/>
  <c r="H83" i="114"/>
  <c r="G83" i="114"/>
  <c r="S82" i="114"/>
  <c r="R82" i="114"/>
  <c r="Q82" i="114"/>
  <c r="P82" i="114"/>
  <c r="O82" i="114"/>
  <c r="N82" i="114"/>
  <c r="M82" i="114"/>
  <c r="L82" i="114"/>
  <c r="K82" i="114"/>
  <c r="S81" i="114"/>
  <c r="R81" i="114"/>
  <c r="Q81" i="114"/>
  <c r="P81" i="114"/>
  <c r="O81" i="114"/>
  <c r="N81" i="114"/>
  <c r="M81" i="114"/>
  <c r="L81" i="114"/>
  <c r="K81" i="114"/>
  <c r="H81" i="114"/>
  <c r="G81" i="114"/>
  <c r="H63" i="114"/>
  <c r="AF80" i="114"/>
  <c r="AE80" i="114"/>
  <c r="AD80" i="114"/>
  <c r="AC80" i="114"/>
  <c r="AB80" i="114"/>
  <c r="AA80" i="114"/>
  <c r="Z80" i="114"/>
  <c r="Y80" i="114"/>
  <c r="V80" i="114"/>
  <c r="W80" i="114"/>
  <c r="X80" i="114"/>
  <c r="S80" i="114"/>
  <c r="R80" i="114"/>
  <c r="Q80" i="114"/>
  <c r="P80" i="114"/>
  <c r="O80" i="114"/>
  <c r="N80" i="114"/>
  <c r="M80" i="114"/>
  <c r="L80" i="114"/>
  <c r="K80" i="114"/>
  <c r="AF79" i="114"/>
  <c r="AE79" i="114"/>
  <c r="AD79" i="114"/>
  <c r="AC79" i="114"/>
  <c r="AB79" i="114"/>
  <c r="AA79" i="114"/>
  <c r="Z79" i="114"/>
  <c r="Y79" i="114"/>
  <c r="V79" i="114"/>
  <c r="W79" i="114"/>
  <c r="X79" i="114"/>
  <c r="S79" i="114"/>
  <c r="R79" i="114"/>
  <c r="Q79" i="114"/>
  <c r="P79" i="114"/>
  <c r="O79" i="114"/>
  <c r="N79" i="114"/>
  <c r="M79" i="114"/>
  <c r="L79" i="114"/>
  <c r="K79" i="114"/>
  <c r="H79" i="114"/>
  <c r="G79" i="114"/>
  <c r="AF78" i="114"/>
  <c r="AE78" i="114"/>
  <c r="AD78" i="114"/>
  <c r="AC78" i="114"/>
  <c r="AB78" i="114"/>
  <c r="AA78" i="114"/>
  <c r="Z78" i="114"/>
  <c r="Y78" i="114"/>
  <c r="V78" i="114"/>
  <c r="W78" i="114"/>
  <c r="X78" i="114"/>
  <c r="S78" i="114"/>
  <c r="R78" i="114"/>
  <c r="Q78" i="114"/>
  <c r="P78" i="114"/>
  <c r="O78" i="114"/>
  <c r="N78" i="114"/>
  <c r="M78" i="114"/>
  <c r="L78" i="114"/>
  <c r="K78" i="114"/>
  <c r="AF77" i="114"/>
  <c r="AE77" i="114"/>
  <c r="AD77" i="114"/>
  <c r="AC77" i="114"/>
  <c r="AB77" i="114"/>
  <c r="AA77" i="114"/>
  <c r="Z77" i="114"/>
  <c r="Y77" i="114"/>
  <c r="V77" i="114"/>
  <c r="W77" i="114"/>
  <c r="X77" i="114"/>
  <c r="S77" i="114"/>
  <c r="R77" i="114"/>
  <c r="Q77" i="114"/>
  <c r="P77" i="114"/>
  <c r="O77" i="114"/>
  <c r="N77" i="114"/>
  <c r="M77" i="114"/>
  <c r="L77" i="114"/>
  <c r="K77" i="114"/>
  <c r="B77" i="114"/>
  <c r="AF76" i="114"/>
  <c r="AE76" i="114"/>
  <c r="AD76" i="114"/>
  <c r="AC76" i="114"/>
  <c r="AB76" i="114"/>
  <c r="AA76" i="114"/>
  <c r="Z76" i="114"/>
  <c r="Y76" i="114"/>
  <c r="V76" i="114"/>
  <c r="W76" i="114"/>
  <c r="X76" i="114"/>
  <c r="S76" i="114"/>
  <c r="R76" i="114"/>
  <c r="Q76" i="114"/>
  <c r="P76" i="114"/>
  <c r="O76" i="114"/>
  <c r="N76" i="114"/>
  <c r="M76" i="114"/>
  <c r="L76" i="114"/>
  <c r="K76" i="114"/>
  <c r="G68" i="114"/>
  <c r="C54" i="114"/>
  <c r="C73" i="114"/>
  <c r="C55" i="114"/>
  <c r="C74" i="114"/>
  <c r="D73" i="114"/>
  <c r="H53" i="114"/>
  <c r="E72" i="114"/>
  <c r="F72" i="114"/>
  <c r="H54" i="114"/>
  <c r="E73" i="114"/>
  <c r="F73" i="114"/>
  <c r="B76" i="114"/>
  <c r="AF75" i="114"/>
  <c r="AE75" i="114"/>
  <c r="AD75" i="114"/>
  <c r="AC75" i="114"/>
  <c r="AB75" i="114"/>
  <c r="AA75" i="114"/>
  <c r="Z75" i="114"/>
  <c r="Y75" i="114"/>
  <c r="V75" i="114"/>
  <c r="W75" i="114"/>
  <c r="X75" i="114"/>
  <c r="S75" i="114"/>
  <c r="R75" i="114"/>
  <c r="Q75" i="114"/>
  <c r="P75" i="114"/>
  <c r="O75" i="114"/>
  <c r="N75" i="114"/>
  <c r="M75" i="114"/>
  <c r="L75" i="114"/>
  <c r="K75" i="114"/>
  <c r="B75" i="114"/>
  <c r="AF74" i="114"/>
  <c r="AE74" i="114"/>
  <c r="AD74" i="114"/>
  <c r="AC74" i="114"/>
  <c r="AB74" i="114"/>
  <c r="AA74" i="114"/>
  <c r="Z74" i="114"/>
  <c r="Y74" i="114"/>
  <c r="V74" i="114"/>
  <c r="W74" i="114"/>
  <c r="X74" i="114"/>
  <c r="S74" i="114"/>
  <c r="R74" i="114"/>
  <c r="Q74" i="114"/>
  <c r="P74" i="114"/>
  <c r="O74" i="114"/>
  <c r="N74" i="114"/>
  <c r="M74" i="114"/>
  <c r="L74" i="114"/>
  <c r="K74" i="114"/>
  <c r="H55" i="114"/>
  <c r="E74" i="114"/>
  <c r="B55" i="114"/>
  <c r="B74" i="114"/>
  <c r="AF73" i="114"/>
  <c r="AE73" i="114"/>
  <c r="AD73" i="114"/>
  <c r="AC73" i="114"/>
  <c r="AB73" i="114"/>
  <c r="AA73" i="114"/>
  <c r="Z73" i="114"/>
  <c r="Y73" i="114"/>
  <c r="V73" i="114"/>
  <c r="W73" i="114"/>
  <c r="X73" i="114"/>
  <c r="S73" i="114"/>
  <c r="R73" i="114"/>
  <c r="Q73" i="114"/>
  <c r="P73" i="114"/>
  <c r="O73" i="114"/>
  <c r="N73" i="114"/>
  <c r="M73" i="114"/>
  <c r="L73" i="114"/>
  <c r="K73" i="114"/>
  <c r="B54" i="114"/>
  <c r="B73" i="114"/>
  <c r="AF72" i="114"/>
  <c r="AE72" i="114"/>
  <c r="AD72" i="114"/>
  <c r="AC72" i="114"/>
  <c r="AB72" i="114"/>
  <c r="AA72" i="114"/>
  <c r="Z72" i="114"/>
  <c r="Y72" i="114"/>
  <c r="V72" i="114"/>
  <c r="W72" i="114"/>
  <c r="X72" i="114"/>
  <c r="S72" i="114"/>
  <c r="R72" i="114"/>
  <c r="Q72" i="114"/>
  <c r="P72" i="114"/>
  <c r="O72" i="114"/>
  <c r="N72" i="114"/>
  <c r="M72" i="114"/>
  <c r="L72" i="114"/>
  <c r="K72" i="114"/>
  <c r="C53" i="114"/>
  <c r="C72" i="114"/>
  <c r="D72" i="114"/>
  <c r="B53" i="114"/>
  <c r="B72" i="114"/>
  <c r="AF71" i="114"/>
  <c r="AE71" i="114"/>
  <c r="AD71" i="114"/>
  <c r="AC71" i="114"/>
  <c r="AB71" i="114"/>
  <c r="AA71" i="114"/>
  <c r="Z71" i="114"/>
  <c r="Y71" i="114"/>
  <c r="V71" i="114"/>
  <c r="W71" i="114"/>
  <c r="X71" i="114"/>
  <c r="S71" i="114"/>
  <c r="R71" i="114"/>
  <c r="Q71" i="114"/>
  <c r="P71" i="114"/>
  <c r="O71" i="114"/>
  <c r="N71" i="114"/>
  <c r="M71" i="114"/>
  <c r="L71" i="114"/>
  <c r="K71" i="114"/>
  <c r="AF70" i="114"/>
  <c r="AE70" i="114"/>
  <c r="AD70" i="114"/>
  <c r="AC70" i="114"/>
  <c r="AB70" i="114"/>
  <c r="AA70" i="114"/>
  <c r="Z70" i="114"/>
  <c r="Y70" i="114"/>
  <c r="V70" i="114"/>
  <c r="W70" i="114"/>
  <c r="X70" i="114"/>
  <c r="S70" i="114"/>
  <c r="R70" i="114"/>
  <c r="Q70" i="114"/>
  <c r="P70" i="114"/>
  <c r="O70" i="114"/>
  <c r="N70" i="114"/>
  <c r="M70" i="114"/>
  <c r="L70" i="114"/>
  <c r="K70" i="114"/>
  <c r="G66" i="114"/>
  <c r="AF69" i="114"/>
  <c r="AE69" i="114"/>
  <c r="AD69" i="114"/>
  <c r="AC69" i="114"/>
  <c r="AB69" i="114"/>
  <c r="AA69" i="114"/>
  <c r="Z69" i="114"/>
  <c r="Y69" i="114"/>
  <c r="V69" i="114"/>
  <c r="W69" i="114"/>
  <c r="X69" i="114"/>
  <c r="S69" i="114"/>
  <c r="R69" i="114"/>
  <c r="Q69" i="114"/>
  <c r="P69" i="114"/>
  <c r="O69" i="114"/>
  <c r="N69" i="114"/>
  <c r="M69" i="114"/>
  <c r="L69" i="114"/>
  <c r="K69" i="114"/>
  <c r="AF68" i="114"/>
  <c r="AE68" i="114"/>
  <c r="AD68" i="114"/>
  <c r="AC68" i="114"/>
  <c r="AB68" i="114"/>
  <c r="AA68" i="114"/>
  <c r="Z68" i="114"/>
  <c r="Y68" i="114"/>
  <c r="V68" i="114"/>
  <c r="W68" i="114"/>
  <c r="X68" i="114"/>
  <c r="S68" i="114"/>
  <c r="R68" i="114"/>
  <c r="Q68" i="114"/>
  <c r="P68" i="114"/>
  <c r="O68" i="114"/>
  <c r="N68" i="114"/>
  <c r="M68" i="114"/>
  <c r="L68" i="114"/>
  <c r="K68" i="114"/>
  <c r="AF67" i="114"/>
  <c r="AE67" i="114"/>
  <c r="AD67" i="114"/>
  <c r="AC67" i="114"/>
  <c r="AB67" i="114"/>
  <c r="AA67" i="114"/>
  <c r="Z67" i="114"/>
  <c r="Y67" i="114"/>
  <c r="V67" i="114"/>
  <c r="W67" i="114"/>
  <c r="X67" i="114"/>
  <c r="S67" i="114"/>
  <c r="R67" i="114"/>
  <c r="Q67" i="114"/>
  <c r="P67" i="114"/>
  <c r="O67" i="114"/>
  <c r="N67" i="114"/>
  <c r="M67" i="114"/>
  <c r="L67" i="114"/>
  <c r="K67" i="114"/>
  <c r="G53" i="114"/>
  <c r="C56" i="114"/>
  <c r="B56" i="114"/>
  <c r="C57" i="114"/>
  <c r="B57" i="114"/>
  <c r="E57" i="114"/>
  <c r="G57" i="114"/>
  <c r="C58" i="114"/>
  <c r="B58" i="114"/>
  <c r="C59" i="114"/>
  <c r="B59" i="114"/>
  <c r="C60" i="114"/>
  <c r="B60" i="114"/>
  <c r="C61" i="114"/>
  <c r="B61" i="114"/>
  <c r="E56" i="114"/>
  <c r="G56" i="114"/>
  <c r="E58" i="114"/>
  <c r="G58" i="114"/>
  <c r="E59" i="114"/>
  <c r="G59" i="114"/>
  <c r="E60" i="114"/>
  <c r="G60" i="114"/>
  <c r="E61" i="114"/>
  <c r="G61" i="114"/>
  <c r="F53" i="114"/>
  <c r="B62" i="114"/>
  <c r="B63" i="114"/>
  <c r="B64" i="114"/>
  <c r="F54" i="114"/>
  <c r="G64" i="114"/>
  <c r="F55" i="114"/>
  <c r="H66" i="114"/>
  <c r="H67" i="114"/>
  <c r="G67" i="114"/>
  <c r="B65" i="114"/>
  <c r="B66" i="114"/>
  <c r="F65" i="114"/>
  <c r="F66" i="114"/>
  <c r="F67" i="114"/>
  <c r="B67" i="114"/>
  <c r="AF66" i="114"/>
  <c r="AE66" i="114"/>
  <c r="AD66" i="114"/>
  <c r="AC66" i="114"/>
  <c r="AB66" i="114"/>
  <c r="AA66" i="114"/>
  <c r="Z66" i="114"/>
  <c r="Y66" i="114"/>
  <c r="V66" i="114"/>
  <c r="W66" i="114"/>
  <c r="X66" i="114"/>
  <c r="S66" i="114"/>
  <c r="R66" i="114"/>
  <c r="Q66" i="114"/>
  <c r="P66" i="114"/>
  <c r="O66" i="114"/>
  <c r="N66" i="114"/>
  <c r="M66" i="114"/>
  <c r="L66" i="114"/>
  <c r="K66" i="114"/>
  <c r="C66" i="114"/>
  <c r="AF65" i="114"/>
  <c r="AE65" i="114"/>
  <c r="AD65" i="114"/>
  <c r="AC65" i="114"/>
  <c r="AB65" i="114"/>
  <c r="AA65" i="114"/>
  <c r="Z65" i="114"/>
  <c r="Y65" i="114"/>
  <c r="V65" i="114"/>
  <c r="W65" i="114"/>
  <c r="X65" i="114"/>
  <c r="S65" i="114"/>
  <c r="R65" i="114"/>
  <c r="Q65" i="114"/>
  <c r="P65" i="114"/>
  <c r="O65" i="114"/>
  <c r="N65" i="114"/>
  <c r="M65" i="114"/>
  <c r="L65" i="114"/>
  <c r="K65" i="114"/>
  <c r="H65" i="114"/>
  <c r="G65" i="114"/>
  <c r="C65" i="114"/>
  <c r="AF64" i="114"/>
  <c r="AE64" i="114"/>
  <c r="AD64" i="114"/>
  <c r="AC64" i="114"/>
  <c r="AB64" i="114"/>
  <c r="AA64" i="114"/>
  <c r="Z64" i="114"/>
  <c r="Y64" i="114"/>
  <c r="V64" i="114"/>
  <c r="W64" i="114"/>
  <c r="X64" i="114"/>
  <c r="S64" i="114"/>
  <c r="R64" i="114"/>
  <c r="Q64" i="114"/>
  <c r="P64" i="114"/>
  <c r="O64" i="114"/>
  <c r="N64" i="114"/>
  <c r="M64" i="114"/>
  <c r="L64" i="114"/>
  <c r="K64" i="114"/>
  <c r="E64" i="114"/>
  <c r="C64" i="114"/>
  <c r="AF63" i="114"/>
  <c r="AE63" i="114"/>
  <c r="AD63" i="114"/>
  <c r="AC63" i="114"/>
  <c r="AB63" i="114"/>
  <c r="AA63" i="114"/>
  <c r="Z63" i="114"/>
  <c r="Y63" i="114"/>
  <c r="V63" i="114"/>
  <c r="W63" i="114"/>
  <c r="X63" i="114"/>
  <c r="S63" i="114"/>
  <c r="R63" i="114"/>
  <c r="Q63" i="114"/>
  <c r="P63" i="114"/>
  <c r="O63" i="114"/>
  <c r="N63" i="114"/>
  <c r="M63" i="114"/>
  <c r="L63" i="114"/>
  <c r="K63" i="114"/>
  <c r="D63" i="114"/>
  <c r="C63" i="114"/>
  <c r="AF62" i="114"/>
  <c r="AE62" i="114"/>
  <c r="AD62" i="114"/>
  <c r="AC62" i="114"/>
  <c r="AB62" i="114"/>
  <c r="AA62" i="114"/>
  <c r="Z62" i="114"/>
  <c r="Y62" i="114"/>
  <c r="V62" i="114"/>
  <c r="W62" i="114"/>
  <c r="X62" i="114"/>
  <c r="S62" i="114"/>
  <c r="R62" i="114"/>
  <c r="Q62" i="114"/>
  <c r="P62" i="114"/>
  <c r="O62" i="114"/>
  <c r="N62" i="114"/>
  <c r="M62" i="114"/>
  <c r="L62" i="114"/>
  <c r="K62" i="114"/>
  <c r="AF61" i="114"/>
  <c r="AE61" i="114"/>
  <c r="AD61" i="114"/>
  <c r="AC61" i="114"/>
  <c r="AB61" i="114"/>
  <c r="AA61" i="114"/>
  <c r="Z61" i="114"/>
  <c r="Y61" i="114"/>
  <c r="V61" i="114"/>
  <c r="W61" i="114"/>
  <c r="X61" i="114"/>
  <c r="S61" i="114"/>
  <c r="R61" i="114"/>
  <c r="Q61" i="114"/>
  <c r="P61" i="114"/>
  <c r="O61" i="114"/>
  <c r="N61" i="114"/>
  <c r="M61" i="114"/>
  <c r="L61" i="114"/>
  <c r="K61" i="114"/>
  <c r="H61" i="114"/>
  <c r="AF60" i="114"/>
  <c r="AE60" i="114"/>
  <c r="AD60" i="114"/>
  <c r="AC60" i="114"/>
  <c r="AB60" i="114"/>
  <c r="AA60" i="114"/>
  <c r="Z60" i="114"/>
  <c r="Y60" i="114"/>
  <c r="V60" i="114"/>
  <c r="W60" i="114"/>
  <c r="X60" i="114"/>
  <c r="S60" i="114"/>
  <c r="R60" i="114"/>
  <c r="Q60" i="114"/>
  <c r="P60" i="114"/>
  <c r="O60" i="114"/>
  <c r="N60" i="114"/>
  <c r="M60" i="114"/>
  <c r="L60" i="114"/>
  <c r="K60" i="114"/>
  <c r="H60" i="114"/>
  <c r="AF59" i="114"/>
  <c r="AE59" i="114"/>
  <c r="AD59" i="114"/>
  <c r="AC59" i="114"/>
  <c r="AB59" i="114"/>
  <c r="AA59" i="114"/>
  <c r="Z59" i="114"/>
  <c r="Y59" i="114"/>
  <c r="V59" i="114"/>
  <c r="W59" i="114"/>
  <c r="X59" i="114"/>
  <c r="S59" i="114"/>
  <c r="R59" i="114"/>
  <c r="Q59" i="114"/>
  <c r="P59" i="114"/>
  <c r="O59" i="114"/>
  <c r="N59" i="114"/>
  <c r="M59" i="114"/>
  <c r="L59" i="114"/>
  <c r="K59" i="114"/>
  <c r="H59" i="114"/>
  <c r="AF58" i="114"/>
  <c r="AE58" i="114"/>
  <c r="AD58" i="114"/>
  <c r="AC58" i="114"/>
  <c r="AB58" i="114"/>
  <c r="AA58" i="114"/>
  <c r="Z58" i="114"/>
  <c r="Y58" i="114"/>
  <c r="V58" i="114"/>
  <c r="W58" i="114"/>
  <c r="X58" i="114"/>
  <c r="S58" i="114"/>
  <c r="R58" i="114"/>
  <c r="Q58" i="114"/>
  <c r="P58" i="114"/>
  <c r="O58" i="114"/>
  <c r="N58" i="114"/>
  <c r="M58" i="114"/>
  <c r="L58" i="114"/>
  <c r="K58" i="114"/>
  <c r="H58" i="114"/>
  <c r="AF57" i="114"/>
  <c r="AE57" i="114"/>
  <c r="AD57" i="114"/>
  <c r="AC57" i="114"/>
  <c r="AB57" i="114"/>
  <c r="AA57" i="114"/>
  <c r="Z57" i="114"/>
  <c r="Y57" i="114"/>
  <c r="V57" i="114"/>
  <c r="W57" i="114"/>
  <c r="X57" i="114"/>
  <c r="S57" i="114"/>
  <c r="R57" i="114"/>
  <c r="Q57" i="114"/>
  <c r="P57" i="114"/>
  <c r="O57" i="114"/>
  <c r="N57" i="114"/>
  <c r="M57" i="114"/>
  <c r="L57" i="114"/>
  <c r="K57" i="114"/>
  <c r="H57" i="114"/>
  <c r="AF56" i="114"/>
  <c r="AE56" i="114"/>
  <c r="AD56" i="114"/>
  <c r="AC56" i="114"/>
  <c r="AB56" i="114"/>
  <c r="AA56" i="114"/>
  <c r="Z56" i="114"/>
  <c r="Y56" i="114"/>
  <c r="V56" i="114"/>
  <c r="W56" i="114"/>
  <c r="X56" i="114"/>
  <c r="S56" i="114"/>
  <c r="R56" i="114"/>
  <c r="Q56" i="114"/>
  <c r="P56" i="114"/>
  <c r="O56" i="114"/>
  <c r="N56" i="114"/>
  <c r="M56" i="114"/>
  <c r="L56" i="114"/>
  <c r="K56" i="114"/>
  <c r="H56" i="114"/>
  <c r="AF55" i="114"/>
  <c r="AE55" i="114"/>
  <c r="AD55" i="114"/>
  <c r="AC55" i="114"/>
  <c r="AB55" i="114"/>
  <c r="AA55" i="114"/>
  <c r="Z55" i="114"/>
  <c r="Y55" i="114"/>
  <c r="V55" i="114"/>
  <c r="W55" i="114"/>
  <c r="X55" i="114"/>
  <c r="S55" i="114"/>
  <c r="R55" i="114"/>
  <c r="Q55" i="114"/>
  <c r="P55" i="114"/>
  <c r="O55" i="114"/>
  <c r="N55" i="114"/>
  <c r="M55" i="114"/>
  <c r="L55" i="114"/>
  <c r="K55" i="114"/>
  <c r="D55" i="114"/>
  <c r="E55" i="114"/>
  <c r="AF54" i="114"/>
  <c r="AE54" i="114"/>
  <c r="AD54" i="114"/>
  <c r="AC54" i="114"/>
  <c r="AB54" i="114"/>
  <c r="AA54" i="114"/>
  <c r="Z54" i="114"/>
  <c r="Y54" i="114"/>
  <c r="V54" i="114"/>
  <c r="W54" i="114"/>
  <c r="X54" i="114"/>
  <c r="S54" i="114"/>
  <c r="R54" i="114"/>
  <c r="Q54" i="114"/>
  <c r="P54" i="114"/>
  <c r="O54" i="114"/>
  <c r="N54" i="114"/>
  <c r="M54" i="114"/>
  <c r="L54" i="114"/>
  <c r="K54" i="114"/>
  <c r="D54" i="114"/>
  <c r="E54" i="114"/>
  <c r="AF53" i="114"/>
  <c r="AE53" i="114"/>
  <c r="AD53" i="114"/>
  <c r="AC53" i="114"/>
  <c r="AB53" i="114"/>
  <c r="AA53" i="114"/>
  <c r="Z53" i="114"/>
  <c r="Y53" i="114"/>
  <c r="V53" i="114"/>
  <c r="W53" i="114"/>
  <c r="X53" i="114"/>
  <c r="S53" i="114"/>
  <c r="R53" i="114"/>
  <c r="Q53" i="114"/>
  <c r="P53" i="114"/>
  <c r="O53" i="114"/>
  <c r="N53" i="114"/>
  <c r="M53" i="114"/>
  <c r="L53" i="114"/>
  <c r="K53" i="114"/>
  <c r="D53" i="114"/>
  <c r="E53" i="114"/>
  <c r="Y52" i="114"/>
  <c r="Z52" i="114"/>
  <c r="AA52" i="114"/>
  <c r="AB52" i="114"/>
  <c r="AC52" i="114"/>
  <c r="AD52" i="114"/>
  <c r="AE52" i="114"/>
  <c r="AF52" i="114"/>
  <c r="V52" i="114"/>
  <c r="W52" i="114"/>
  <c r="X52" i="114"/>
  <c r="AG52" i="114"/>
  <c r="S52" i="114"/>
  <c r="R52" i="114"/>
  <c r="Q52" i="114"/>
  <c r="P52" i="114"/>
  <c r="O52" i="114"/>
  <c r="N52" i="114"/>
  <c r="M52" i="114"/>
  <c r="L52" i="114"/>
  <c r="K52" i="114"/>
  <c r="B51" i="114"/>
  <c r="A51" i="113"/>
  <c r="B101" i="113"/>
  <c r="B96" i="113"/>
  <c r="B97" i="113"/>
  <c r="B98" i="113"/>
  <c r="B99" i="113"/>
  <c r="B100" i="113"/>
  <c r="D101" i="113"/>
  <c r="E101" i="113"/>
  <c r="B94" i="113"/>
  <c r="C60" i="113"/>
  <c r="B60" i="113"/>
  <c r="C101" i="113"/>
  <c r="F101" i="113"/>
  <c r="D100" i="113"/>
  <c r="E100" i="113"/>
  <c r="C100" i="113"/>
  <c r="F100" i="113"/>
  <c r="D99" i="113"/>
  <c r="E99" i="113"/>
  <c r="C99" i="113"/>
  <c r="F99" i="113"/>
  <c r="D98" i="113"/>
  <c r="E98" i="113"/>
  <c r="C98" i="113"/>
  <c r="F98" i="113"/>
  <c r="D97" i="113"/>
  <c r="E97" i="113"/>
  <c r="C97" i="113"/>
  <c r="F97" i="113"/>
  <c r="D96" i="113"/>
  <c r="E96" i="113"/>
  <c r="G96" i="113"/>
  <c r="C96" i="113"/>
  <c r="F96" i="113"/>
  <c r="B95" i="113"/>
  <c r="C77" i="113"/>
  <c r="E77" i="113"/>
  <c r="F77" i="113"/>
  <c r="G77" i="113"/>
  <c r="D77" i="113"/>
  <c r="B79" i="113"/>
  <c r="H77" i="113"/>
  <c r="B78" i="113"/>
  <c r="C78" i="113"/>
  <c r="C79" i="113"/>
  <c r="D79" i="113"/>
  <c r="D80" i="113"/>
  <c r="B81" i="113"/>
  <c r="B80" i="113"/>
  <c r="C80" i="113"/>
  <c r="C81" i="113"/>
  <c r="D81" i="113"/>
  <c r="B83" i="113"/>
  <c r="B82" i="113"/>
  <c r="C82" i="113"/>
  <c r="C83" i="113"/>
  <c r="D83" i="113"/>
  <c r="B85" i="113"/>
  <c r="B84" i="113"/>
  <c r="C84" i="113"/>
  <c r="C85" i="113"/>
  <c r="D85" i="113"/>
  <c r="B87" i="113"/>
  <c r="B86" i="113"/>
  <c r="C86" i="113"/>
  <c r="C87" i="113"/>
  <c r="D87" i="113"/>
  <c r="D92" i="113"/>
  <c r="B89" i="113"/>
  <c r="B88" i="113"/>
  <c r="C88" i="113"/>
  <c r="C89" i="113"/>
  <c r="D89" i="113"/>
  <c r="B91" i="113"/>
  <c r="B90" i="113"/>
  <c r="C90" i="113"/>
  <c r="C91" i="113"/>
  <c r="D91" i="113"/>
  <c r="E92" i="113"/>
  <c r="C92" i="113"/>
  <c r="F92" i="113"/>
  <c r="S91" i="113"/>
  <c r="R91" i="113"/>
  <c r="Q91" i="113"/>
  <c r="P91" i="113"/>
  <c r="O91" i="113"/>
  <c r="N91" i="113"/>
  <c r="M91" i="113"/>
  <c r="L91" i="113"/>
  <c r="K91" i="113"/>
  <c r="H91" i="113"/>
  <c r="G91" i="113"/>
  <c r="S90" i="113"/>
  <c r="R90" i="113"/>
  <c r="Q90" i="113"/>
  <c r="P90" i="113"/>
  <c r="O90" i="113"/>
  <c r="N90" i="113"/>
  <c r="M90" i="113"/>
  <c r="L90" i="113"/>
  <c r="K90" i="113"/>
  <c r="S89" i="113"/>
  <c r="R89" i="113"/>
  <c r="Q89" i="113"/>
  <c r="P89" i="113"/>
  <c r="O89" i="113"/>
  <c r="N89" i="113"/>
  <c r="M89" i="113"/>
  <c r="L89" i="113"/>
  <c r="K89" i="113"/>
  <c r="H89" i="113"/>
  <c r="G89" i="113"/>
  <c r="S88" i="113"/>
  <c r="R88" i="113"/>
  <c r="Q88" i="113"/>
  <c r="P88" i="113"/>
  <c r="O88" i="113"/>
  <c r="N88" i="113"/>
  <c r="M88" i="113"/>
  <c r="L88" i="113"/>
  <c r="K88" i="113"/>
  <c r="H88" i="113"/>
  <c r="S87" i="113"/>
  <c r="R87" i="113"/>
  <c r="Q87" i="113"/>
  <c r="P87" i="113"/>
  <c r="O87" i="113"/>
  <c r="N87" i="113"/>
  <c r="M87" i="113"/>
  <c r="L87" i="113"/>
  <c r="K87" i="113"/>
  <c r="H87" i="113"/>
  <c r="G87" i="113"/>
  <c r="S86" i="113"/>
  <c r="R86" i="113"/>
  <c r="Q86" i="113"/>
  <c r="P86" i="113"/>
  <c r="O86" i="113"/>
  <c r="N86" i="113"/>
  <c r="M86" i="113"/>
  <c r="L86" i="113"/>
  <c r="K86" i="113"/>
  <c r="S85" i="113"/>
  <c r="R85" i="113"/>
  <c r="Q85" i="113"/>
  <c r="P85" i="113"/>
  <c r="O85" i="113"/>
  <c r="N85" i="113"/>
  <c r="M85" i="113"/>
  <c r="L85" i="113"/>
  <c r="K85" i="113"/>
  <c r="H85" i="113"/>
  <c r="E85" i="113"/>
  <c r="G85" i="113"/>
  <c r="S84" i="113"/>
  <c r="R84" i="113"/>
  <c r="Q84" i="113"/>
  <c r="P84" i="113"/>
  <c r="O84" i="113"/>
  <c r="N84" i="113"/>
  <c r="M84" i="113"/>
  <c r="L84" i="113"/>
  <c r="K84" i="113"/>
  <c r="S83" i="113"/>
  <c r="R83" i="113"/>
  <c r="Q83" i="113"/>
  <c r="P83" i="113"/>
  <c r="O83" i="113"/>
  <c r="N83" i="113"/>
  <c r="M83" i="113"/>
  <c r="L83" i="113"/>
  <c r="K83" i="113"/>
  <c r="H83" i="113"/>
  <c r="G83" i="113"/>
  <c r="S82" i="113"/>
  <c r="R82" i="113"/>
  <c r="Q82" i="113"/>
  <c r="P82" i="113"/>
  <c r="O82" i="113"/>
  <c r="N82" i="113"/>
  <c r="M82" i="113"/>
  <c r="L82" i="113"/>
  <c r="K82" i="113"/>
  <c r="S81" i="113"/>
  <c r="R81" i="113"/>
  <c r="Q81" i="113"/>
  <c r="P81" i="113"/>
  <c r="O81" i="113"/>
  <c r="N81" i="113"/>
  <c r="M81" i="113"/>
  <c r="L81" i="113"/>
  <c r="K81" i="113"/>
  <c r="H81" i="113"/>
  <c r="G81" i="113"/>
  <c r="H63" i="113"/>
  <c r="AF80" i="113"/>
  <c r="AE80" i="113"/>
  <c r="AD80" i="113"/>
  <c r="AC80" i="113"/>
  <c r="AB80" i="113"/>
  <c r="AA80" i="113"/>
  <c r="Z80" i="113"/>
  <c r="Y80" i="113"/>
  <c r="V80" i="113"/>
  <c r="W80" i="113"/>
  <c r="X80" i="113"/>
  <c r="S80" i="113"/>
  <c r="R80" i="113"/>
  <c r="Q80" i="113"/>
  <c r="P80" i="113"/>
  <c r="O80" i="113"/>
  <c r="N80" i="113"/>
  <c r="M80" i="113"/>
  <c r="L80" i="113"/>
  <c r="K80" i="113"/>
  <c r="AF79" i="113"/>
  <c r="AE79" i="113"/>
  <c r="AD79" i="113"/>
  <c r="AC79" i="113"/>
  <c r="AB79" i="113"/>
  <c r="AA79" i="113"/>
  <c r="Z79" i="113"/>
  <c r="Y79" i="113"/>
  <c r="V79" i="113"/>
  <c r="W79" i="113"/>
  <c r="X79" i="113"/>
  <c r="S79" i="113"/>
  <c r="R79" i="113"/>
  <c r="Q79" i="113"/>
  <c r="P79" i="113"/>
  <c r="O79" i="113"/>
  <c r="N79" i="113"/>
  <c r="M79" i="113"/>
  <c r="L79" i="113"/>
  <c r="K79" i="113"/>
  <c r="H79" i="113"/>
  <c r="G79" i="113"/>
  <c r="AF78" i="113"/>
  <c r="AE78" i="113"/>
  <c r="AD78" i="113"/>
  <c r="AC78" i="113"/>
  <c r="AB78" i="113"/>
  <c r="AA78" i="113"/>
  <c r="Z78" i="113"/>
  <c r="Y78" i="113"/>
  <c r="V78" i="113"/>
  <c r="W78" i="113"/>
  <c r="X78" i="113"/>
  <c r="S78" i="113"/>
  <c r="R78" i="113"/>
  <c r="Q78" i="113"/>
  <c r="P78" i="113"/>
  <c r="O78" i="113"/>
  <c r="N78" i="113"/>
  <c r="M78" i="113"/>
  <c r="L78" i="113"/>
  <c r="K78" i="113"/>
  <c r="AF77" i="113"/>
  <c r="AE77" i="113"/>
  <c r="AD77" i="113"/>
  <c r="AC77" i="113"/>
  <c r="AB77" i="113"/>
  <c r="AA77" i="113"/>
  <c r="Z77" i="113"/>
  <c r="Y77" i="113"/>
  <c r="V77" i="113"/>
  <c r="W77" i="113"/>
  <c r="X77" i="113"/>
  <c r="S77" i="113"/>
  <c r="R77" i="113"/>
  <c r="Q77" i="113"/>
  <c r="P77" i="113"/>
  <c r="O77" i="113"/>
  <c r="N77" i="113"/>
  <c r="M77" i="113"/>
  <c r="L77" i="113"/>
  <c r="K77" i="113"/>
  <c r="B77" i="113"/>
  <c r="AF76" i="113"/>
  <c r="AE76" i="113"/>
  <c r="AD76" i="113"/>
  <c r="AC76" i="113"/>
  <c r="AB76" i="113"/>
  <c r="AA76" i="113"/>
  <c r="Z76" i="113"/>
  <c r="Y76" i="113"/>
  <c r="V76" i="113"/>
  <c r="W76" i="113"/>
  <c r="X76" i="113"/>
  <c r="S76" i="113"/>
  <c r="R76" i="113"/>
  <c r="Q76" i="113"/>
  <c r="P76" i="113"/>
  <c r="O76" i="113"/>
  <c r="N76" i="113"/>
  <c r="M76" i="113"/>
  <c r="L76" i="113"/>
  <c r="K76" i="113"/>
  <c r="G68" i="113"/>
  <c r="C54" i="113"/>
  <c r="C73" i="113"/>
  <c r="C55" i="113"/>
  <c r="C74" i="113"/>
  <c r="D73" i="113"/>
  <c r="H53" i="113"/>
  <c r="E72" i="113"/>
  <c r="F72" i="113"/>
  <c r="H54" i="113"/>
  <c r="E73" i="113"/>
  <c r="F73" i="113"/>
  <c r="B76" i="113"/>
  <c r="AF75" i="113"/>
  <c r="AE75" i="113"/>
  <c r="AD75" i="113"/>
  <c r="AC75" i="113"/>
  <c r="AB75" i="113"/>
  <c r="AA75" i="113"/>
  <c r="Z75" i="113"/>
  <c r="Y75" i="113"/>
  <c r="V75" i="113"/>
  <c r="W75" i="113"/>
  <c r="X75" i="113"/>
  <c r="S75" i="113"/>
  <c r="R75" i="113"/>
  <c r="Q75" i="113"/>
  <c r="P75" i="113"/>
  <c r="O75" i="113"/>
  <c r="N75" i="113"/>
  <c r="M75" i="113"/>
  <c r="L75" i="113"/>
  <c r="K75" i="113"/>
  <c r="B75" i="113"/>
  <c r="AF74" i="113"/>
  <c r="AE74" i="113"/>
  <c r="AD74" i="113"/>
  <c r="AC74" i="113"/>
  <c r="AB74" i="113"/>
  <c r="AA74" i="113"/>
  <c r="Z74" i="113"/>
  <c r="Y74" i="113"/>
  <c r="V74" i="113"/>
  <c r="W74" i="113"/>
  <c r="X74" i="113"/>
  <c r="S74" i="113"/>
  <c r="R74" i="113"/>
  <c r="Q74" i="113"/>
  <c r="P74" i="113"/>
  <c r="O74" i="113"/>
  <c r="N74" i="113"/>
  <c r="M74" i="113"/>
  <c r="L74" i="113"/>
  <c r="K74" i="113"/>
  <c r="H55" i="113"/>
  <c r="E74" i="113"/>
  <c r="B55" i="113"/>
  <c r="B74" i="113"/>
  <c r="AF73" i="113"/>
  <c r="AE73" i="113"/>
  <c r="AD73" i="113"/>
  <c r="AC73" i="113"/>
  <c r="AB73" i="113"/>
  <c r="AA73" i="113"/>
  <c r="Z73" i="113"/>
  <c r="Y73" i="113"/>
  <c r="V73" i="113"/>
  <c r="W73" i="113"/>
  <c r="X73" i="113"/>
  <c r="S73" i="113"/>
  <c r="R73" i="113"/>
  <c r="Q73" i="113"/>
  <c r="P73" i="113"/>
  <c r="O73" i="113"/>
  <c r="N73" i="113"/>
  <c r="M73" i="113"/>
  <c r="L73" i="113"/>
  <c r="K73" i="113"/>
  <c r="B54" i="113"/>
  <c r="B73" i="113"/>
  <c r="AF72" i="113"/>
  <c r="AE72" i="113"/>
  <c r="AD72" i="113"/>
  <c r="AC72" i="113"/>
  <c r="AB72" i="113"/>
  <c r="AA72" i="113"/>
  <c r="Z72" i="113"/>
  <c r="Y72" i="113"/>
  <c r="V72" i="113"/>
  <c r="W72" i="113"/>
  <c r="X72" i="113"/>
  <c r="S72" i="113"/>
  <c r="R72" i="113"/>
  <c r="Q72" i="113"/>
  <c r="P72" i="113"/>
  <c r="O72" i="113"/>
  <c r="N72" i="113"/>
  <c r="M72" i="113"/>
  <c r="L72" i="113"/>
  <c r="K72" i="113"/>
  <c r="C53" i="113"/>
  <c r="C72" i="113"/>
  <c r="D72" i="113"/>
  <c r="B53" i="113"/>
  <c r="B72" i="113"/>
  <c r="AF71" i="113"/>
  <c r="AE71" i="113"/>
  <c r="AD71" i="113"/>
  <c r="AC71" i="113"/>
  <c r="AB71" i="113"/>
  <c r="AA71" i="113"/>
  <c r="Z71" i="113"/>
  <c r="Y71" i="113"/>
  <c r="V71" i="113"/>
  <c r="W71" i="113"/>
  <c r="X71" i="113"/>
  <c r="S71" i="113"/>
  <c r="R71" i="113"/>
  <c r="Q71" i="113"/>
  <c r="P71" i="113"/>
  <c r="O71" i="113"/>
  <c r="N71" i="113"/>
  <c r="M71" i="113"/>
  <c r="L71" i="113"/>
  <c r="K71" i="113"/>
  <c r="AF70" i="113"/>
  <c r="AE70" i="113"/>
  <c r="AD70" i="113"/>
  <c r="AC70" i="113"/>
  <c r="AB70" i="113"/>
  <c r="AA70" i="113"/>
  <c r="Z70" i="113"/>
  <c r="Y70" i="113"/>
  <c r="V70" i="113"/>
  <c r="W70" i="113"/>
  <c r="X70" i="113"/>
  <c r="S70" i="113"/>
  <c r="R70" i="113"/>
  <c r="Q70" i="113"/>
  <c r="P70" i="113"/>
  <c r="O70" i="113"/>
  <c r="N70" i="113"/>
  <c r="M70" i="113"/>
  <c r="L70" i="113"/>
  <c r="K70" i="113"/>
  <c r="G66" i="113"/>
  <c r="AF69" i="113"/>
  <c r="AE69" i="113"/>
  <c r="AD69" i="113"/>
  <c r="AC69" i="113"/>
  <c r="AB69" i="113"/>
  <c r="AA69" i="113"/>
  <c r="Z69" i="113"/>
  <c r="Y69" i="113"/>
  <c r="V69" i="113"/>
  <c r="W69" i="113"/>
  <c r="X69" i="113"/>
  <c r="S69" i="113"/>
  <c r="R69" i="113"/>
  <c r="Q69" i="113"/>
  <c r="P69" i="113"/>
  <c r="O69" i="113"/>
  <c r="N69" i="113"/>
  <c r="M69" i="113"/>
  <c r="L69" i="113"/>
  <c r="K69" i="113"/>
  <c r="AF68" i="113"/>
  <c r="AE68" i="113"/>
  <c r="AD68" i="113"/>
  <c r="AC68" i="113"/>
  <c r="AB68" i="113"/>
  <c r="AA68" i="113"/>
  <c r="Z68" i="113"/>
  <c r="Y68" i="113"/>
  <c r="V68" i="113"/>
  <c r="W68" i="113"/>
  <c r="X68" i="113"/>
  <c r="S68" i="113"/>
  <c r="R68" i="113"/>
  <c r="Q68" i="113"/>
  <c r="P68" i="113"/>
  <c r="O68" i="113"/>
  <c r="N68" i="113"/>
  <c r="M68" i="113"/>
  <c r="L68" i="113"/>
  <c r="K68" i="113"/>
  <c r="AF67" i="113"/>
  <c r="AE67" i="113"/>
  <c r="AD67" i="113"/>
  <c r="AC67" i="113"/>
  <c r="AB67" i="113"/>
  <c r="AA67" i="113"/>
  <c r="Z67" i="113"/>
  <c r="Y67" i="113"/>
  <c r="V67" i="113"/>
  <c r="W67" i="113"/>
  <c r="X67" i="113"/>
  <c r="S67" i="113"/>
  <c r="R67" i="113"/>
  <c r="Q67" i="113"/>
  <c r="P67" i="113"/>
  <c r="O67" i="113"/>
  <c r="N67" i="113"/>
  <c r="M67" i="113"/>
  <c r="L67" i="113"/>
  <c r="K67" i="113"/>
  <c r="G53" i="113"/>
  <c r="C56" i="113"/>
  <c r="B56" i="113"/>
  <c r="E56" i="113"/>
  <c r="G56" i="113"/>
  <c r="C57" i="113"/>
  <c r="B57" i="113"/>
  <c r="C58" i="113"/>
  <c r="B58" i="113"/>
  <c r="C59" i="113"/>
  <c r="B59" i="113"/>
  <c r="C61" i="113"/>
  <c r="B61" i="113"/>
  <c r="E57" i="113"/>
  <c r="G57" i="113"/>
  <c r="E58" i="113"/>
  <c r="G58" i="113"/>
  <c r="E59" i="113"/>
  <c r="G59" i="113"/>
  <c r="E60" i="113"/>
  <c r="G60" i="113"/>
  <c r="E61" i="113"/>
  <c r="G61" i="113"/>
  <c r="F53" i="113"/>
  <c r="B62" i="113"/>
  <c r="B63" i="113"/>
  <c r="B64" i="113"/>
  <c r="F54" i="113"/>
  <c r="F55" i="113"/>
  <c r="H66" i="113"/>
  <c r="H67" i="113"/>
  <c r="G67" i="113"/>
  <c r="B65" i="113"/>
  <c r="B66" i="113"/>
  <c r="F65" i="113"/>
  <c r="F66" i="113"/>
  <c r="F67" i="113"/>
  <c r="B67" i="113"/>
  <c r="AF66" i="113"/>
  <c r="AE66" i="113"/>
  <c r="AD66" i="113"/>
  <c r="AC66" i="113"/>
  <c r="AB66" i="113"/>
  <c r="AA66" i="113"/>
  <c r="Z66" i="113"/>
  <c r="Y66" i="113"/>
  <c r="V66" i="113"/>
  <c r="W66" i="113"/>
  <c r="X66" i="113"/>
  <c r="S66" i="113"/>
  <c r="R66" i="113"/>
  <c r="Q66" i="113"/>
  <c r="P66" i="113"/>
  <c r="O66" i="113"/>
  <c r="N66" i="113"/>
  <c r="M66" i="113"/>
  <c r="L66" i="113"/>
  <c r="K66" i="113"/>
  <c r="C66" i="113"/>
  <c r="AF65" i="113"/>
  <c r="AE65" i="113"/>
  <c r="AD65" i="113"/>
  <c r="AC65" i="113"/>
  <c r="AB65" i="113"/>
  <c r="AA65" i="113"/>
  <c r="Z65" i="113"/>
  <c r="Y65" i="113"/>
  <c r="V65" i="113"/>
  <c r="W65" i="113"/>
  <c r="X65" i="113"/>
  <c r="S65" i="113"/>
  <c r="R65" i="113"/>
  <c r="Q65" i="113"/>
  <c r="P65" i="113"/>
  <c r="O65" i="113"/>
  <c r="N65" i="113"/>
  <c r="M65" i="113"/>
  <c r="L65" i="113"/>
  <c r="K65" i="113"/>
  <c r="H65" i="113"/>
  <c r="G65" i="113"/>
  <c r="C65" i="113"/>
  <c r="AF64" i="113"/>
  <c r="AE64" i="113"/>
  <c r="AD64" i="113"/>
  <c r="AC64" i="113"/>
  <c r="AB64" i="113"/>
  <c r="AA64" i="113"/>
  <c r="Z64" i="113"/>
  <c r="Y64" i="113"/>
  <c r="V64" i="113"/>
  <c r="W64" i="113"/>
  <c r="X64" i="113"/>
  <c r="S64" i="113"/>
  <c r="R64" i="113"/>
  <c r="Q64" i="113"/>
  <c r="P64" i="113"/>
  <c r="O64" i="113"/>
  <c r="N64" i="113"/>
  <c r="M64" i="113"/>
  <c r="L64" i="113"/>
  <c r="K64" i="113"/>
  <c r="G64" i="113"/>
  <c r="E64" i="113"/>
  <c r="C64" i="113"/>
  <c r="AF63" i="113"/>
  <c r="AE63" i="113"/>
  <c r="AD63" i="113"/>
  <c r="AC63" i="113"/>
  <c r="AB63" i="113"/>
  <c r="AA63" i="113"/>
  <c r="Z63" i="113"/>
  <c r="Y63" i="113"/>
  <c r="V63" i="113"/>
  <c r="W63" i="113"/>
  <c r="X63" i="113"/>
  <c r="S63" i="113"/>
  <c r="R63" i="113"/>
  <c r="Q63" i="113"/>
  <c r="P63" i="113"/>
  <c r="O63" i="113"/>
  <c r="N63" i="113"/>
  <c r="M63" i="113"/>
  <c r="L63" i="113"/>
  <c r="K63" i="113"/>
  <c r="D53" i="113"/>
  <c r="E53" i="113"/>
  <c r="D54" i="113"/>
  <c r="E54" i="113"/>
  <c r="D55" i="113"/>
  <c r="E55" i="113"/>
  <c r="D63" i="113"/>
  <c r="C63" i="113"/>
  <c r="AF62" i="113"/>
  <c r="AE62" i="113"/>
  <c r="AD62" i="113"/>
  <c r="AC62" i="113"/>
  <c r="AB62" i="113"/>
  <c r="AA62" i="113"/>
  <c r="Z62" i="113"/>
  <c r="Y62" i="113"/>
  <c r="V62" i="113"/>
  <c r="W62" i="113"/>
  <c r="X62" i="113"/>
  <c r="S62" i="113"/>
  <c r="R62" i="113"/>
  <c r="Q62" i="113"/>
  <c r="P62" i="113"/>
  <c r="O62" i="113"/>
  <c r="N62" i="113"/>
  <c r="M62" i="113"/>
  <c r="L62" i="113"/>
  <c r="K62" i="113"/>
  <c r="AF61" i="113"/>
  <c r="AE61" i="113"/>
  <c r="AD61" i="113"/>
  <c r="AC61" i="113"/>
  <c r="AB61" i="113"/>
  <c r="AA61" i="113"/>
  <c r="Z61" i="113"/>
  <c r="Y61" i="113"/>
  <c r="V61" i="113"/>
  <c r="W61" i="113"/>
  <c r="X61" i="113"/>
  <c r="S61" i="113"/>
  <c r="R61" i="113"/>
  <c r="Q61" i="113"/>
  <c r="P61" i="113"/>
  <c r="O61" i="113"/>
  <c r="N61" i="113"/>
  <c r="M61" i="113"/>
  <c r="L61" i="113"/>
  <c r="K61" i="113"/>
  <c r="H61" i="113"/>
  <c r="AF60" i="113"/>
  <c r="AE60" i="113"/>
  <c r="AD60" i="113"/>
  <c r="AC60" i="113"/>
  <c r="AB60" i="113"/>
  <c r="AA60" i="113"/>
  <c r="Z60" i="113"/>
  <c r="Y60" i="113"/>
  <c r="V60" i="113"/>
  <c r="W60" i="113"/>
  <c r="X60" i="113"/>
  <c r="S60" i="113"/>
  <c r="R60" i="113"/>
  <c r="Q60" i="113"/>
  <c r="P60" i="113"/>
  <c r="O60" i="113"/>
  <c r="N60" i="113"/>
  <c r="M60" i="113"/>
  <c r="L60" i="113"/>
  <c r="K60" i="113"/>
  <c r="H60" i="113"/>
  <c r="AF59" i="113"/>
  <c r="AE59" i="113"/>
  <c r="AD59" i="113"/>
  <c r="AC59" i="113"/>
  <c r="AB59" i="113"/>
  <c r="AA59" i="113"/>
  <c r="Z59" i="113"/>
  <c r="Y59" i="113"/>
  <c r="V59" i="113"/>
  <c r="W59" i="113"/>
  <c r="X59" i="113"/>
  <c r="S59" i="113"/>
  <c r="R59" i="113"/>
  <c r="Q59" i="113"/>
  <c r="P59" i="113"/>
  <c r="O59" i="113"/>
  <c r="N59" i="113"/>
  <c r="M59" i="113"/>
  <c r="L59" i="113"/>
  <c r="K59" i="113"/>
  <c r="H59" i="113"/>
  <c r="AF58" i="113"/>
  <c r="AE58" i="113"/>
  <c r="AD58" i="113"/>
  <c r="AC58" i="113"/>
  <c r="AB58" i="113"/>
  <c r="AA58" i="113"/>
  <c r="Z58" i="113"/>
  <c r="Y58" i="113"/>
  <c r="V58" i="113"/>
  <c r="W58" i="113"/>
  <c r="X58" i="113"/>
  <c r="S58" i="113"/>
  <c r="R58" i="113"/>
  <c r="Q58" i="113"/>
  <c r="P58" i="113"/>
  <c r="O58" i="113"/>
  <c r="N58" i="113"/>
  <c r="M58" i="113"/>
  <c r="L58" i="113"/>
  <c r="K58" i="113"/>
  <c r="H58" i="113"/>
  <c r="AF57" i="113"/>
  <c r="AE57" i="113"/>
  <c r="AD57" i="113"/>
  <c r="AC57" i="113"/>
  <c r="AB57" i="113"/>
  <c r="AA57" i="113"/>
  <c r="Z57" i="113"/>
  <c r="Y57" i="113"/>
  <c r="V57" i="113"/>
  <c r="W57" i="113"/>
  <c r="X57" i="113"/>
  <c r="S57" i="113"/>
  <c r="R57" i="113"/>
  <c r="Q57" i="113"/>
  <c r="P57" i="113"/>
  <c r="O57" i="113"/>
  <c r="N57" i="113"/>
  <c r="M57" i="113"/>
  <c r="L57" i="113"/>
  <c r="K57" i="113"/>
  <c r="H57" i="113"/>
  <c r="AF56" i="113"/>
  <c r="AE56" i="113"/>
  <c r="AD56" i="113"/>
  <c r="AC56" i="113"/>
  <c r="AB56" i="113"/>
  <c r="AA56" i="113"/>
  <c r="Z56" i="113"/>
  <c r="Y56" i="113"/>
  <c r="V56" i="113"/>
  <c r="W56" i="113"/>
  <c r="X56" i="113"/>
  <c r="S56" i="113"/>
  <c r="R56" i="113"/>
  <c r="Q56" i="113"/>
  <c r="P56" i="113"/>
  <c r="O56" i="113"/>
  <c r="N56" i="113"/>
  <c r="M56" i="113"/>
  <c r="L56" i="113"/>
  <c r="K56" i="113"/>
  <c r="H56" i="113"/>
  <c r="AF55" i="113"/>
  <c r="AE55" i="113"/>
  <c r="AD55" i="113"/>
  <c r="AC55" i="113"/>
  <c r="AB55" i="113"/>
  <c r="AA55" i="113"/>
  <c r="Z55" i="113"/>
  <c r="Y55" i="113"/>
  <c r="V55" i="113"/>
  <c r="W55" i="113"/>
  <c r="X55" i="113"/>
  <c r="S55" i="113"/>
  <c r="R55" i="113"/>
  <c r="Q55" i="113"/>
  <c r="P55" i="113"/>
  <c r="O55" i="113"/>
  <c r="N55" i="113"/>
  <c r="M55" i="113"/>
  <c r="L55" i="113"/>
  <c r="K55" i="113"/>
  <c r="AF54" i="113"/>
  <c r="AE54" i="113"/>
  <c r="AD54" i="113"/>
  <c r="AC54" i="113"/>
  <c r="AB54" i="113"/>
  <c r="AA54" i="113"/>
  <c r="Z54" i="113"/>
  <c r="Y54" i="113"/>
  <c r="V54" i="113"/>
  <c r="W54" i="113"/>
  <c r="X54" i="113"/>
  <c r="S54" i="113"/>
  <c r="R54" i="113"/>
  <c r="Q54" i="113"/>
  <c r="P54" i="113"/>
  <c r="O54" i="113"/>
  <c r="N54" i="113"/>
  <c r="M54" i="113"/>
  <c r="L54" i="113"/>
  <c r="K54" i="113"/>
  <c r="AF53" i="113"/>
  <c r="AE53" i="113"/>
  <c r="AD53" i="113"/>
  <c r="AC53" i="113"/>
  <c r="AB53" i="113"/>
  <c r="AA53" i="113"/>
  <c r="Z53" i="113"/>
  <c r="Y53" i="113"/>
  <c r="V53" i="113"/>
  <c r="W53" i="113"/>
  <c r="X53" i="113"/>
  <c r="S53" i="113"/>
  <c r="R53" i="113"/>
  <c r="Q53" i="113"/>
  <c r="P53" i="113"/>
  <c r="O53" i="113"/>
  <c r="N53" i="113"/>
  <c r="M53" i="113"/>
  <c r="L53" i="113"/>
  <c r="K53" i="113"/>
  <c r="Y52" i="113"/>
  <c r="Z52" i="113"/>
  <c r="AA52" i="113"/>
  <c r="AB52" i="113"/>
  <c r="AC52" i="113"/>
  <c r="AD52" i="113"/>
  <c r="AE52" i="113"/>
  <c r="AF52" i="113"/>
  <c r="V52" i="113"/>
  <c r="W52" i="113"/>
  <c r="X52" i="113"/>
  <c r="AG52" i="113"/>
  <c r="S52" i="113"/>
  <c r="R52" i="113"/>
  <c r="Q52" i="113"/>
  <c r="P52" i="113"/>
  <c r="O52" i="113"/>
  <c r="N52" i="113"/>
  <c r="M52" i="113"/>
  <c r="L52" i="113"/>
  <c r="K52" i="113"/>
  <c r="B51" i="113"/>
  <c r="A51" i="112"/>
  <c r="B101" i="112"/>
  <c r="B96" i="112"/>
  <c r="B97" i="112"/>
  <c r="B98" i="112"/>
  <c r="B99" i="112"/>
  <c r="B100" i="112"/>
  <c r="D101" i="112"/>
  <c r="E101" i="112"/>
  <c r="B94" i="112"/>
  <c r="C101" i="112"/>
  <c r="F101" i="112"/>
  <c r="D100" i="112"/>
  <c r="E100" i="112"/>
  <c r="C58" i="112"/>
  <c r="B58" i="112"/>
  <c r="C100" i="112"/>
  <c r="F100" i="112"/>
  <c r="D99" i="112"/>
  <c r="E99" i="112"/>
  <c r="C99" i="112"/>
  <c r="F99" i="112"/>
  <c r="D98" i="112"/>
  <c r="E98" i="112"/>
  <c r="C98" i="112"/>
  <c r="F98" i="112"/>
  <c r="D97" i="112"/>
  <c r="E97" i="112"/>
  <c r="C97" i="112"/>
  <c r="F97" i="112"/>
  <c r="D96" i="112"/>
  <c r="E96" i="112"/>
  <c r="G96" i="112"/>
  <c r="C96" i="112"/>
  <c r="F96" i="112"/>
  <c r="B95" i="112"/>
  <c r="C77" i="112"/>
  <c r="E77" i="112"/>
  <c r="F77" i="112"/>
  <c r="G77" i="112"/>
  <c r="D77" i="112"/>
  <c r="B79" i="112"/>
  <c r="H77" i="112"/>
  <c r="B78" i="112"/>
  <c r="C78" i="112"/>
  <c r="C79" i="112"/>
  <c r="D79" i="112"/>
  <c r="D80" i="112"/>
  <c r="B81" i="112"/>
  <c r="B80" i="112"/>
  <c r="C80" i="112"/>
  <c r="C81" i="112"/>
  <c r="D81" i="112"/>
  <c r="B83" i="112"/>
  <c r="B82" i="112"/>
  <c r="C82" i="112"/>
  <c r="C83" i="112"/>
  <c r="D83" i="112"/>
  <c r="B85" i="112"/>
  <c r="B84" i="112"/>
  <c r="C84" i="112"/>
  <c r="C85" i="112"/>
  <c r="D85" i="112"/>
  <c r="B87" i="112"/>
  <c r="B86" i="112"/>
  <c r="C86" i="112"/>
  <c r="C87" i="112"/>
  <c r="D87" i="112"/>
  <c r="D92" i="112"/>
  <c r="B89" i="112"/>
  <c r="B88" i="112"/>
  <c r="C88" i="112"/>
  <c r="C89" i="112"/>
  <c r="D89" i="112"/>
  <c r="B91" i="112"/>
  <c r="B90" i="112"/>
  <c r="C90" i="112"/>
  <c r="C91" i="112"/>
  <c r="D91" i="112"/>
  <c r="E92" i="112"/>
  <c r="C92" i="112"/>
  <c r="F92" i="112"/>
  <c r="S91" i="112"/>
  <c r="R91" i="112"/>
  <c r="Q91" i="112"/>
  <c r="P91" i="112"/>
  <c r="O91" i="112"/>
  <c r="N91" i="112"/>
  <c r="M91" i="112"/>
  <c r="L91" i="112"/>
  <c r="K91" i="112"/>
  <c r="H91" i="112"/>
  <c r="G91" i="112"/>
  <c r="S90" i="112"/>
  <c r="R90" i="112"/>
  <c r="Q90" i="112"/>
  <c r="P90" i="112"/>
  <c r="O90" i="112"/>
  <c r="N90" i="112"/>
  <c r="M90" i="112"/>
  <c r="L90" i="112"/>
  <c r="K90" i="112"/>
  <c r="S89" i="112"/>
  <c r="R89" i="112"/>
  <c r="Q89" i="112"/>
  <c r="P89" i="112"/>
  <c r="O89" i="112"/>
  <c r="N89" i="112"/>
  <c r="M89" i="112"/>
  <c r="L89" i="112"/>
  <c r="K89" i="112"/>
  <c r="H89" i="112"/>
  <c r="G89" i="112"/>
  <c r="S88" i="112"/>
  <c r="R88" i="112"/>
  <c r="Q88" i="112"/>
  <c r="P88" i="112"/>
  <c r="O88" i="112"/>
  <c r="N88" i="112"/>
  <c r="M88" i="112"/>
  <c r="L88" i="112"/>
  <c r="K88" i="112"/>
  <c r="H88" i="112"/>
  <c r="S87" i="112"/>
  <c r="R87" i="112"/>
  <c r="Q87" i="112"/>
  <c r="P87" i="112"/>
  <c r="O87" i="112"/>
  <c r="N87" i="112"/>
  <c r="M87" i="112"/>
  <c r="L87" i="112"/>
  <c r="K87" i="112"/>
  <c r="H87" i="112"/>
  <c r="G87" i="112"/>
  <c r="S86" i="112"/>
  <c r="R86" i="112"/>
  <c r="Q86" i="112"/>
  <c r="P86" i="112"/>
  <c r="O86" i="112"/>
  <c r="N86" i="112"/>
  <c r="M86" i="112"/>
  <c r="L86" i="112"/>
  <c r="K86" i="112"/>
  <c r="S85" i="112"/>
  <c r="R85" i="112"/>
  <c r="Q85" i="112"/>
  <c r="P85" i="112"/>
  <c r="O85" i="112"/>
  <c r="N85" i="112"/>
  <c r="M85" i="112"/>
  <c r="L85" i="112"/>
  <c r="K85" i="112"/>
  <c r="H85" i="112"/>
  <c r="E85" i="112"/>
  <c r="G85" i="112"/>
  <c r="S84" i="112"/>
  <c r="R84" i="112"/>
  <c r="Q84" i="112"/>
  <c r="P84" i="112"/>
  <c r="O84" i="112"/>
  <c r="N84" i="112"/>
  <c r="M84" i="112"/>
  <c r="L84" i="112"/>
  <c r="K84" i="112"/>
  <c r="S83" i="112"/>
  <c r="R83" i="112"/>
  <c r="Q83" i="112"/>
  <c r="P83" i="112"/>
  <c r="O83" i="112"/>
  <c r="N83" i="112"/>
  <c r="M83" i="112"/>
  <c r="L83" i="112"/>
  <c r="K83" i="112"/>
  <c r="H83" i="112"/>
  <c r="G83" i="112"/>
  <c r="S82" i="112"/>
  <c r="R82" i="112"/>
  <c r="Q82" i="112"/>
  <c r="P82" i="112"/>
  <c r="O82" i="112"/>
  <c r="N82" i="112"/>
  <c r="M82" i="112"/>
  <c r="L82" i="112"/>
  <c r="K82" i="112"/>
  <c r="S81" i="112"/>
  <c r="R81" i="112"/>
  <c r="Q81" i="112"/>
  <c r="P81" i="112"/>
  <c r="O81" i="112"/>
  <c r="N81" i="112"/>
  <c r="M81" i="112"/>
  <c r="L81" i="112"/>
  <c r="K81" i="112"/>
  <c r="H81" i="112"/>
  <c r="G81" i="112"/>
  <c r="H63" i="112"/>
  <c r="AF80" i="112"/>
  <c r="AE80" i="112"/>
  <c r="AD80" i="112"/>
  <c r="AC80" i="112"/>
  <c r="AB80" i="112"/>
  <c r="AA80" i="112"/>
  <c r="Z80" i="112"/>
  <c r="Y80" i="112"/>
  <c r="V80" i="112"/>
  <c r="W80" i="112"/>
  <c r="X80" i="112"/>
  <c r="S80" i="112"/>
  <c r="R80" i="112"/>
  <c r="Q80" i="112"/>
  <c r="P80" i="112"/>
  <c r="O80" i="112"/>
  <c r="N80" i="112"/>
  <c r="M80" i="112"/>
  <c r="L80" i="112"/>
  <c r="K80" i="112"/>
  <c r="AF79" i="112"/>
  <c r="AE79" i="112"/>
  <c r="AD79" i="112"/>
  <c r="AC79" i="112"/>
  <c r="AB79" i="112"/>
  <c r="AA79" i="112"/>
  <c r="Z79" i="112"/>
  <c r="Y79" i="112"/>
  <c r="V79" i="112"/>
  <c r="W79" i="112"/>
  <c r="X79" i="112"/>
  <c r="S79" i="112"/>
  <c r="R79" i="112"/>
  <c r="Q79" i="112"/>
  <c r="P79" i="112"/>
  <c r="O79" i="112"/>
  <c r="N79" i="112"/>
  <c r="M79" i="112"/>
  <c r="L79" i="112"/>
  <c r="K79" i="112"/>
  <c r="H79" i="112"/>
  <c r="G79" i="112"/>
  <c r="AF78" i="112"/>
  <c r="AE78" i="112"/>
  <c r="AD78" i="112"/>
  <c r="AC78" i="112"/>
  <c r="AB78" i="112"/>
  <c r="AA78" i="112"/>
  <c r="Z78" i="112"/>
  <c r="Y78" i="112"/>
  <c r="V78" i="112"/>
  <c r="W78" i="112"/>
  <c r="X78" i="112"/>
  <c r="S78" i="112"/>
  <c r="R78" i="112"/>
  <c r="Q78" i="112"/>
  <c r="P78" i="112"/>
  <c r="O78" i="112"/>
  <c r="N78" i="112"/>
  <c r="M78" i="112"/>
  <c r="L78" i="112"/>
  <c r="K78" i="112"/>
  <c r="AF77" i="112"/>
  <c r="AE77" i="112"/>
  <c r="AD77" i="112"/>
  <c r="AC77" i="112"/>
  <c r="AB77" i="112"/>
  <c r="AA77" i="112"/>
  <c r="Z77" i="112"/>
  <c r="Y77" i="112"/>
  <c r="V77" i="112"/>
  <c r="W77" i="112"/>
  <c r="X77" i="112"/>
  <c r="S77" i="112"/>
  <c r="R77" i="112"/>
  <c r="Q77" i="112"/>
  <c r="P77" i="112"/>
  <c r="O77" i="112"/>
  <c r="N77" i="112"/>
  <c r="M77" i="112"/>
  <c r="L77" i="112"/>
  <c r="K77" i="112"/>
  <c r="B77" i="112"/>
  <c r="AF76" i="112"/>
  <c r="AE76" i="112"/>
  <c r="AD76" i="112"/>
  <c r="AC76" i="112"/>
  <c r="AB76" i="112"/>
  <c r="AA76" i="112"/>
  <c r="Z76" i="112"/>
  <c r="Y76" i="112"/>
  <c r="V76" i="112"/>
  <c r="W76" i="112"/>
  <c r="X76" i="112"/>
  <c r="S76" i="112"/>
  <c r="R76" i="112"/>
  <c r="Q76" i="112"/>
  <c r="P76" i="112"/>
  <c r="O76" i="112"/>
  <c r="N76" i="112"/>
  <c r="M76" i="112"/>
  <c r="L76" i="112"/>
  <c r="K76" i="112"/>
  <c r="G68" i="112"/>
  <c r="C54" i="112"/>
  <c r="C73" i="112"/>
  <c r="C55" i="112"/>
  <c r="C74" i="112"/>
  <c r="D73" i="112"/>
  <c r="H53" i="112"/>
  <c r="E72" i="112"/>
  <c r="F72" i="112"/>
  <c r="H54" i="112"/>
  <c r="E73" i="112"/>
  <c r="F73" i="112"/>
  <c r="B76" i="112"/>
  <c r="AF75" i="112"/>
  <c r="AE75" i="112"/>
  <c r="AD75" i="112"/>
  <c r="AC75" i="112"/>
  <c r="AB75" i="112"/>
  <c r="AA75" i="112"/>
  <c r="Z75" i="112"/>
  <c r="Y75" i="112"/>
  <c r="V75" i="112"/>
  <c r="W75" i="112"/>
  <c r="X75" i="112"/>
  <c r="S75" i="112"/>
  <c r="R75" i="112"/>
  <c r="Q75" i="112"/>
  <c r="P75" i="112"/>
  <c r="O75" i="112"/>
  <c r="N75" i="112"/>
  <c r="M75" i="112"/>
  <c r="L75" i="112"/>
  <c r="K75" i="112"/>
  <c r="B75" i="112"/>
  <c r="AF74" i="112"/>
  <c r="AE74" i="112"/>
  <c r="AD74" i="112"/>
  <c r="AC74" i="112"/>
  <c r="AB74" i="112"/>
  <c r="AA74" i="112"/>
  <c r="Z74" i="112"/>
  <c r="Y74" i="112"/>
  <c r="V74" i="112"/>
  <c r="W74" i="112"/>
  <c r="X74" i="112"/>
  <c r="S74" i="112"/>
  <c r="R74" i="112"/>
  <c r="Q74" i="112"/>
  <c r="P74" i="112"/>
  <c r="O74" i="112"/>
  <c r="N74" i="112"/>
  <c r="M74" i="112"/>
  <c r="L74" i="112"/>
  <c r="K74" i="112"/>
  <c r="H55" i="112"/>
  <c r="E74" i="112"/>
  <c r="B55" i="112"/>
  <c r="B74" i="112"/>
  <c r="AF73" i="112"/>
  <c r="AE73" i="112"/>
  <c r="AD73" i="112"/>
  <c r="AC73" i="112"/>
  <c r="AB73" i="112"/>
  <c r="AA73" i="112"/>
  <c r="Z73" i="112"/>
  <c r="Y73" i="112"/>
  <c r="V73" i="112"/>
  <c r="W73" i="112"/>
  <c r="X73" i="112"/>
  <c r="S73" i="112"/>
  <c r="R73" i="112"/>
  <c r="Q73" i="112"/>
  <c r="P73" i="112"/>
  <c r="O73" i="112"/>
  <c r="N73" i="112"/>
  <c r="M73" i="112"/>
  <c r="L73" i="112"/>
  <c r="K73" i="112"/>
  <c r="B54" i="112"/>
  <c r="B73" i="112"/>
  <c r="AF72" i="112"/>
  <c r="AE72" i="112"/>
  <c r="AD72" i="112"/>
  <c r="AC72" i="112"/>
  <c r="AB72" i="112"/>
  <c r="AA72" i="112"/>
  <c r="Z72" i="112"/>
  <c r="Y72" i="112"/>
  <c r="V72" i="112"/>
  <c r="W72" i="112"/>
  <c r="X72" i="112"/>
  <c r="S72" i="112"/>
  <c r="R72" i="112"/>
  <c r="Q72" i="112"/>
  <c r="P72" i="112"/>
  <c r="O72" i="112"/>
  <c r="N72" i="112"/>
  <c r="M72" i="112"/>
  <c r="L72" i="112"/>
  <c r="K72" i="112"/>
  <c r="C53" i="112"/>
  <c r="C72" i="112"/>
  <c r="D72" i="112"/>
  <c r="B53" i="112"/>
  <c r="B72" i="112"/>
  <c r="AF71" i="112"/>
  <c r="AE71" i="112"/>
  <c r="AD71" i="112"/>
  <c r="AC71" i="112"/>
  <c r="AB71" i="112"/>
  <c r="AA71" i="112"/>
  <c r="Z71" i="112"/>
  <c r="Y71" i="112"/>
  <c r="V71" i="112"/>
  <c r="W71" i="112"/>
  <c r="X71" i="112"/>
  <c r="S71" i="112"/>
  <c r="R71" i="112"/>
  <c r="Q71" i="112"/>
  <c r="P71" i="112"/>
  <c r="O71" i="112"/>
  <c r="N71" i="112"/>
  <c r="M71" i="112"/>
  <c r="L71" i="112"/>
  <c r="K71" i="112"/>
  <c r="AF70" i="112"/>
  <c r="AE70" i="112"/>
  <c r="AD70" i="112"/>
  <c r="AC70" i="112"/>
  <c r="AB70" i="112"/>
  <c r="AA70" i="112"/>
  <c r="Z70" i="112"/>
  <c r="Y70" i="112"/>
  <c r="V70" i="112"/>
  <c r="W70" i="112"/>
  <c r="X70" i="112"/>
  <c r="S70" i="112"/>
  <c r="R70" i="112"/>
  <c r="Q70" i="112"/>
  <c r="P70" i="112"/>
  <c r="O70" i="112"/>
  <c r="N70" i="112"/>
  <c r="M70" i="112"/>
  <c r="L70" i="112"/>
  <c r="K70" i="112"/>
  <c r="G66" i="112"/>
  <c r="AF69" i="112"/>
  <c r="AE69" i="112"/>
  <c r="AD69" i="112"/>
  <c r="AC69" i="112"/>
  <c r="AB69" i="112"/>
  <c r="AA69" i="112"/>
  <c r="Z69" i="112"/>
  <c r="Y69" i="112"/>
  <c r="V69" i="112"/>
  <c r="W69" i="112"/>
  <c r="X69" i="112"/>
  <c r="S69" i="112"/>
  <c r="R69" i="112"/>
  <c r="Q69" i="112"/>
  <c r="P69" i="112"/>
  <c r="O69" i="112"/>
  <c r="N69" i="112"/>
  <c r="M69" i="112"/>
  <c r="L69" i="112"/>
  <c r="K69" i="112"/>
  <c r="AF68" i="112"/>
  <c r="AE68" i="112"/>
  <c r="AD68" i="112"/>
  <c r="AC68" i="112"/>
  <c r="AB68" i="112"/>
  <c r="AA68" i="112"/>
  <c r="Z68" i="112"/>
  <c r="Y68" i="112"/>
  <c r="V68" i="112"/>
  <c r="W68" i="112"/>
  <c r="X68" i="112"/>
  <c r="S68" i="112"/>
  <c r="R68" i="112"/>
  <c r="Q68" i="112"/>
  <c r="P68" i="112"/>
  <c r="O68" i="112"/>
  <c r="N68" i="112"/>
  <c r="M68" i="112"/>
  <c r="L68" i="112"/>
  <c r="K68" i="112"/>
  <c r="AF67" i="112"/>
  <c r="AE67" i="112"/>
  <c r="AD67" i="112"/>
  <c r="AC67" i="112"/>
  <c r="AB67" i="112"/>
  <c r="AA67" i="112"/>
  <c r="Z67" i="112"/>
  <c r="Y67" i="112"/>
  <c r="V67" i="112"/>
  <c r="W67" i="112"/>
  <c r="X67" i="112"/>
  <c r="S67" i="112"/>
  <c r="R67" i="112"/>
  <c r="Q67" i="112"/>
  <c r="P67" i="112"/>
  <c r="O67" i="112"/>
  <c r="N67" i="112"/>
  <c r="M67" i="112"/>
  <c r="L67" i="112"/>
  <c r="K67" i="112"/>
  <c r="G53" i="112"/>
  <c r="C56" i="112"/>
  <c r="B56" i="112"/>
  <c r="E56" i="112"/>
  <c r="G56" i="112"/>
  <c r="C57" i="112"/>
  <c r="B57" i="112"/>
  <c r="C59" i="112"/>
  <c r="B59" i="112"/>
  <c r="C60" i="112"/>
  <c r="B60" i="112"/>
  <c r="C61" i="112"/>
  <c r="B61" i="112"/>
  <c r="E57" i="112"/>
  <c r="G57" i="112"/>
  <c r="E58" i="112"/>
  <c r="G58" i="112"/>
  <c r="E59" i="112"/>
  <c r="G59" i="112"/>
  <c r="E60" i="112"/>
  <c r="G60" i="112"/>
  <c r="E61" i="112"/>
  <c r="G61" i="112"/>
  <c r="F53" i="112"/>
  <c r="B62" i="112"/>
  <c r="B63" i="112"/>
  <c r="B64" i="112"/>
  <c r="F54" i="112"/>
  <c r="F55" i="112"/>
  <c r="H66" i="112"/>
  <c r="H67" i="112"/>
  <c r="G67" i="112"/>
  <c r="B65" i="112"/>
  <c r="B66" i="112"/>
  <c r="F65" i="112"/>
  <c r="F66" i="112"/>
  <c r="F67" i="112"/>
  <c r="B67" i="112"/>
  <c r="AF66" i="112"/>
  <c r="AE66" i="112"/>
  <c r="AD66" i="112"/>
  <c r="AC66" i="112"/>
  <c r="AB66" i="112"/>
  <c r="AA66" i="112"/>
  <c r="Z66" i="112"/>
  <c r="Y66" i="112"/>
  <c r="V66" i="112"/>
  <c r="W66" i="112"/>
  <c r="X66" i="112"/>
  <c r="S66" i="112"/>
  <c r="R66" i="112"/>
  <c r="Q66" i="112"/>
  <c r="P66" i="112"/>
  <c r="O66" i="112"/>
  <c r="N66" i="112"/>
  <c r="M66" i="112"/>
  <c r="L66" i="112"/>
  <c r="K66" i="112"/>
  <c r="C66" i="112"/>
  <c r="AF65" i="112"/>
  <c r="AE65" i="112"/>
  <c r="AD65" i="112"/>
  <c r="AC65" i="112"/>
  <c r="AB65" i="112"/>
  <c r="AA65" i="112"/>
  <c r="Z65" i="112"/>
  <c r="Y65" i="112"/>
  <c r="V65" i="112"/>
  <c r="W65" i="112"/>
  <c r="X65" i="112"/>
  <c r="S65" i="112"/>
  <c r="R65" i="112"/>
  <c r="Q65" i="112"/>
  <c r="P65" i="112"/>
  <c r="O65" i="112"/>
  <c r="N65" i="112"/>
  <c r="M65" i="112"/>
  <c r="L65" i="112"/>
  <c r="K65" i="112"/>
  <c r="H65" i="112"/>
  <c r="G65" i="112"/>
  <c r="C65" i="112"/>
  <c r="AF64" i="112"/>
  <c r="AE64" i="112"/>
  <c r="AD64" i="112"/>
  <c r="AC64" i="112"/>
  <c r="AB64" i="112"/>
  <c r="AA64" i="112"/>
  <c r="Z64" i="112"/>
  <c r="Y64" i="112"/>
  <c r="V64" i="112"/>
  <c r="W64" i="112"/>
  <c r="X64" i="112"/>
  <c r="S64" i="112"/>
  <c r="R64" i="112"/>
  <c r="Q64" i="112"/>
  <c r="P64" i="112"/>
  <c r="O64" i="112"/>
  <c r="N64" i="112"/>
  <c r="M64" i="112"/>
  <c r="L64" i="112"/>
  <c r="K64" i="112"/>
  <c r="G64" i="112"/>
  <c r="E64" i="112"/>
  <c r="C64" i="112"/>
  <c r="AF63" i="112"/>
  <c r="AE63" i="112"/>
  <c r="AD63" i="112"/>
  <c r="AC63" i="112"/>
  <c r="AB63" i="112"/>
  <c r="AA63" i="112"/>
  <c r="Z63" i="112"/>
  <c r="Y63" i="112"/>
  <c r="V63" i="112"/>
  <c r="W63" i="112"/>
  <c r="X63" i="112"/>
  <c r="S63" i="112"/>
  <c r="R63" i="112"/>
  <c r="Q63" i="112"/>
  <c r="P63" i="112"/>
  <c r="O63" i="112"/>
  <c r="N63" i="112"/>
  <c r="M63" i="112"/>
  <c r="L63" i="112"/>
  <c r="K63" i="112"/>
  <c r="D63" i="112"/>
  <c r="C63" i="112"/>
  <c r="AF62" i="112"/>
  <c r="AE62" i="112"/>
  <c r="AD62" i="112"/>
  <c r="AC62" i="112"/>
  <c r="AB62" i="112"/>
  <c r="AA62" i="112"/>
  <c r="Z62" i="112"/>
  <c r="Y62" i="112"/>
  <c r="V62" i="112"/>
  <c r="W62" i="112"/>
  <c r="X62" i="112"/>
  <c r="S62" i="112"/>
  <c r="R62" i="112"/>
  <c r="Q62" i="112"/>
  <c r="P62" i="112"/>
  <c r="O62" i="112"/>
  <c r="N62" i="112"/>
  <c r="M62" i="112"/>
  <c r="L62" i="112"/>
  <c r="K62" i="112"/>
  <c r="AF61" i="112"/>
  <c r="AE61" i="112"/>
  <c r="AD61" i="112"/>
  <c r="AC61" i="112"/>
  <c r="AB61" i="112"/>
  <c r="AA61" i="112"/>
  <c r="Z61" i="112"/>
  <c r="Y61" i="112"/>
  <c r="V61" i="112"/>
  <c r="W61" i="112"/>
  <c r="X61" i="112"/>
  <c r="S61" i="112"/>
  <c r="R61" i="112"/>
  <c r="Q61" i="112"/>
  <c r="P61" i="112"/>
  <c r="O61" i="112"/>
  <c r="N61" i="112"/>
  <c r="M61" i="112"/>
  <c r="L61" i="112"/>
  <c r="K61" i="112"/>
  <c r="H61" i="112"/>
  <c r="AF60" i="112"/>
  <c r="AE60" i="112"/>
  <c r="AD60" i="112"/>
  <c r="AC60" i="112"/>
  <c r="AB60" i="112"/>
  <c r="AA60" i="112"/>
  <c r="Z60" i="112"/>
  <c r="Y60" i="112"/>
  <c r="V60" i="112"/>
  <c r="W60" i="112"/>
  <c r="X60" i="112"/>
  <c r="S60" i="112"/>
  <c r="R60" i="112"/>
  <c r="Q60" i="112"/>
  <c r="P60" i="112"/>
  <c r="O60" i="112"/>
  <c r="N60" i="112"/>
  <c r="M60" i="112"/>
  <c r="L60" i="112"/>
  <c r="K60" i="112"/>
  <c r="H60" i="112"/>
  <c r="AF59" i="112"/>
  <c r="AE59" i="112"/>
  <c r="AD59" i="112"/>
  <c r="AC59" i="112"/>
  <c r="AB59" i="112"/>
  <c r="AA59" i="112"/>
  <c r="Z59" i="112"/>
  <c r="Y59" i="112"/>
  <c r="V59" i="112"/>
  <c r="W59" i="112"/>
  <c r="X59" i="112"/>
  <c r="S59" i="112"/>
  <c r="R59" i="112"/>
  <c r="Q59" i="112"/>
  <c r="P59" i="112"/>
  <c r="O59" i="112"/>
  <c r="N59" i="112"/>
  <c r="M59" i="112"/>
  <c r="L59" i="112"/>
  <c r="K59" i="112"/>
  <c r="H59" i="112"/>
  <c r="AF58" i="112"/>
  <c r="AE58" i="112"/>
  <c r="AD58" i="112"/>
  <c r="AC58" i="112"/>
  <c r="AB58" i="112"/>
  <c r="AA58" i="112"/>
  <c r="Z58" i="112"/>
  <c r="Y58" i="112"/>
  <c r="V58" i="112"/>
  <c r="W58" i="112"/>
  <c r="X58" i="112"/>
  <c r="S58" i="112"/>
  <c r="R58" i="112"/>
  <c r="Q58" i="112"/>
  <c r="P58" i="112"/>
  <c r="O58" i="112"/>
  <c r="N58" i="112"/>
  <c r="M58" i="112"/>
  <c r="L58" i="112"/>
  <c r="K58" i="112"/>
  <c r="H58" i="112"/>
  <c r="AF57" i="112"/>
  <c r="AE57" i="112"/>
  <c r="AD57" i="112"/>
  <c r="AC57" i="112"/>
  <c r="AB57" i="112"/>
  <c r="AA57" i="112"/>
  <c r="Z57" i="112"/>
  <c r="Y57" i="112"/>
  <c r="V57" i="112"/>
  <c r="W57" i="112"/>
  <c r="X57" i="112"/>
  <c r="S57" i="112"/>
  <c r="R57" i="112"/>
  <c r="Q57" i="112"/>
  <c r="P57" i="112"/>
  <c r="O57" i="112"/>
  <c r="N57" i="112"/>
  <c r="M57" i="112"/>
  <c r="L57" i="112"/>
  <c r="K57" i="112"/>
  <c r="H57" i="112"/>
  <c r="AF56" i="112"/>
  <c r="AE56" i="112"/>
  <c r="AD56" i="112"/>
  <c r="AC56" i="112"/>
  <c r="AB56" i="112"/>
  <c r="AA56" i="112"/>
  <c r="Z56" i="112"/>
  <c r="Y56" i="112"/>
  <c r="V56" i="112"/>
  <c r="W56" i="112"/>
  <c r="X56" i="112"/>
  <c r="S56" i="112"/>
  <c r="R56" i="112"/>
  <c r="Q56" i="112"/>
  <c r="P56" i="112"/>
  <c r="O56" i="112"/>
  <c r="N56" i="112"/>
  <c r="M56" i="112"/>
  <c r="L56" i="112"/>
  <c r="K56" i="112"/>
  <c r="H56" i="112"/>
  <c r="AF55" i="112"/>
  <c r="AE55" i="112"/>
  <c r="AD55" i="112"/>
  <c r="AC55" i="112"/>
  <c r="AB55" i="112"/>
  <c r="AA55" i="112"/>
  <c r="Z55" i="112"/>
  <c r="Y55" i="112"/>
  <c r="V55" i="112"/>
  <c r="W55" i="112"/>
  <c r="X55" i="112"/>
  <c r="S55" i="112"/>
  <c r="R55" i="112"/>
  <c r="Q55" i="112"/>
  <c r="P55" i="112"/>
  <c r="O55" i="112"/>
  <c r="N55" i="112"/>
  <c r="M55" i="112"/>
  <c r="L55" i="112"/>
  <c r="K55" i="112"/>
  <c r="D55" i="112"/>
  <c r="E55" i="112"/>
  <c r="AF54" i="112"/>
  <c r="AE54" i="112"/>
  <c r="AD54" i="112"/>
  <c r="AC54" i="112"/>
  <c r="AB54" i="112"/>
  <c r="AA54" i="112"/>
  <c r="Z54" i="112"/>
  <c r="Y54" i="112"/>
  <c r="V54" i="112"/>
  <c r="W54" i="112"/>
  <c r="X54" i="112"/>
  <c r="S54" i="112"/>
  <c r="R54" i="112"/>
  <c r="Q54" i="112"/>
  <c r="P54" i="112"/>
  <c r="O54" i="112"/>
  <c r="N54" i="112"/>
  <c r="M54" i="112"/>
  <c r="L54" i="112"/>
  <c r="K54" i="112"/>
  <c r="D54" i="112"/>
  <c r="E54" i="112"/>
  <c r="AF53" i="112"/>
  <c r="AE53" i="112"/>
  <c r="AD53" i="112"/>
  <c r="AC53" i="112"/>
  <c r="AB53" i="112"/>
  <c r="AA53" i="112"/>
  <c r="Z53" i="112"/>
  <c r="Y53" i="112"/>
  <c r="V53" i="112"/>
  <c r="W53" i="112"/>
  <c r="X53" i="112"/>
  <c r="S53" i="112"/>
  <c r="R53" i="112"/>
  <c r="Q53" i="112"/>
  <c r="P53" i="112"/>
  <c r="O53" i="112"/>
  <c r="N53" i="112"/>
  <c r="M53" i="112"/>
  <c r="L53" i="112"/>
  <c r="K53" i="112"/>
  <c r="D53" i="112"/>
  <c r="E53" i="112"/>
  <c r="Y52" i="112"/>
  <c r="Z52" i="112"/>
  <c r="AA52" i="112"/>
  <c r="AB52" i="112"/>
  <c r="AC52" i="112"/>
  <c r="AD52" i="112"/>
  <c r="AE52" i="112"/>
  <c r="AF52" i="112"/>
  <c r="V52" i="112"/>
  <c r="W52" i="112"/>
  <c r="X52" i="112"/>
  <c r="AG52" i="112"/>
  <c r="S52" i="112"/>
  <c r="R52" i="112"/>
  <c r="Q52" i="112"/>
  <c r="P52" i="112"/>
  <c r="O52" i="112"/>
  <c r="N52" i="112"/>
  <c r="M52" i="112"/>
  <c r="L52" i="112"/>
  <c r="K52" i="112"/>
  <c r="B51" i="112"/>
  <c r="A51" i="111"/>
  <c r="B101" i="111"/>
  <c r="B96" i="111"/>
  <c r="B97" i="111"/>
  <c r="B98" i="111"/>
  <c r="B99" i="111"/>
  <c r="B100" i="111"/>
  <c r="D101" i="111"/>
  <c r="E101" i="111"/>
  <c r="B94" i="111"/>
  <c r="C60" i="111"/>
  <c r="B60" i="111"/>
  <c r="C101" i="111"/>
  <c r="F101" i="111"/>
  <c r="D100" i="111"/>
  <c r="E100" i="111"/>
  <c r="C100" i="111"/>
  <c r="F100" i="111"/>
  <c r="D99" i="111"/>
  <c r="E99" i="111"/>
  <c r="C99" i="111"/>
  <c r="F99" i="111"/>
  <c r="D98" i="111"/>
  <c r="E98" i="111"/>
  <c r="C98" i="111"/>
  <c r="F98" i="111"/>
  <c r="D97" i="111"/>
  <c r="E97" i="111"/>
  <c r="C97" i="111"/>
  <c r="F97" i="111"/>
  <c r="D96" i="111"/>
  <c r="E96" i="111"/>
  <c r="G96" i="111"/>
  <c r="C96" i="111"/>
  <c r="F96" i="111"/>
  <c r="B95" i="111"/>
  <c r="C77" i="111"/>
  <c r="E77" i="111"/>
  <c r="F77" i="111"/>
  <c r="G77" i="111"/>
  <c r="D77" i="111"/>
  <c r="B79" i="111"/>
  <c r="H77" i="111"/>
  <c r="B78" i="111"/>
  <c r="C78" i="111"/>
  <c r="C79" i="111"/>
  <c r="D79" i="111"/>
  <c r="D80" i="111"/>
  <c r="B81" i="111"/>
  <c r="B80" i="111"/>
  <c r="C80" i="111"/>
  <c r="C81" i="111"/>
  <c r="D81" i="111"/>
  <c r="B83" i="111"/>
  <c r="B82" i="111"/>
  <c r="C82" i="111"/>
  <c r="C83" i="111"/>
  <c r="D83" i="111"/>
  <c r="B85" i="111"/>
  <c r="B84" i="111"/>
  <c r="C84" i="111"/>
  <c r="C85" i="111"/>
  <c r="D85" i="111"/>
  <c r="B87" i="111"/>
  <c r="B86" i="111"/>
  <c r="C86" i="111"/>
  <c r="C87" i="111"/>
  <c r="D87" i="111"/>
  <c r="D92" i="111"/>
  <c r="B89" i="111"/>
  <c r="B88" i="111"/>
  <c r="C88" i="111"/>
  <c r="C89" i="111"/>
  <c r="D89" i="111"/>
  <c r="B91" i="111"/>
  <c r="B90" i="111"/>
  <c r="C90" i="111"/>
  <c r="C91" i="111"/>
  <c r="D91" i="111"/>
  <c r="E92" i="111"/>
  <c r="C92" i="111"/>
  <c r="F92" i="111"/>
  <c r="S91" i="111"/>
  <c r="R91" i="111"/>
  <c r="Q91" i="111"/>
  <c r="P91" i="111"/>
  <c r="O91" i="111"/>
  <c r="N91" i="111"/>
  <c r="M91" i="111"/>
  <c r="L91" i="111"/>
  <c r="K91" i="111"/>
  <c r="H91" i="111"/>
  <c r="G91" i="111"/>
  <c r="S90" i="111"/>
  <c r="R90" i="111"/>
  <c r="Q90" i="111"/>
  <c r="P90" i="111"/>
  <c r="O90" i="111"/>
  <c r="N90" i="111"/>
  <c r="M90" i="111"/>
  <c r="L90" i="111"/>
  <c r="K90" i="111"/>
  <c r="S89" i="111"/>
  <c r="R89" i="111"/>
  <c r="Q89" i="111"/>
  <c r="P89" i="111"/>
  <c r="O89" i="111"/>
  <c r="N89" i="111"/>
  <c r="M89" i="111"/>
  <c r="L89" i="111"/>
  <c r="K89" i="111"/>
  <c r="H89" i="111"/>
  <c r="G89" i="111"/>
  <c r="S88" i="111"/>
  <c r="R88" i="111"/>
  <c r="Q88" i="111"/>
  <c r="P88" i="111"/>
  <c r="O88" i="111"/>
  <c r="N88" i="111"/>
  <c r="M88" i="111"/>
  <c r="L88" i="111"/>
  <c r="K88" i="111"/>
  <c r="H88" i="111"/>
  <c r="S87" i="111"/>
  <c r="R87" i="111"/>
  <c r="Q87" i="111"/>
  <c r="P87" i="111"/>
  <c r="O87" i="111"/>
  <c r="N87" i="111"/>
  <c r="M87" i="111"/>
  <c r="L87" i="111"/>
  <c r="K87" i="111"/>
  <c r="H87" i="111"/>
  <c r="G87" i="111"/>
  <c r="S86" i="111"/>
  <c r="R86" i="111"/>
  <c r="Q86" i="111"/>
  <c r="P86" i="111"/>
  <c r="O86" i="111"/>
  <c r="N86" i="111"/>
  <c r="M86" i="111"/>
  <c r="L86" i="111"/>
  <c r="K86" i="111"/>
  <c r="S85" i="111"/>
  <c r="R85" i="111"/>
  <c r="Q85" i="111"/>
  <c r="P85" i="111"/>
  <c r="O85" i="111"/>
  <c r="N85" i="111"/>
  <c r="M85" i="111"/>
  <c r="L85" i="111"/>
  <c r="K85" i="111"/>
  <c r="H85" i="111"/>
  <c r="E85" i="111"/>
  <c r="G85" i="111"/>
  <c r="S84" i="111"/>
  <c r="R84" i="111"/>
  <c r="Q84" i="111"/>
  <c r="P84" i="111"/>
  <c r="O84" i="111"/>
  <c r="N84" i="111"/>
  <c r="M84" i="111"/>
  <c r="L84" i="111"/>
  <c r="K84" i="111"/>
  <c r="S83" i="111"/>
  <c r="R83" i="111"/>
  <c r="Q83" i="111"/>
  <c r="P83" i="111"/>
  <c r="O83" i="111"/>
  <c r="N83" i="111"/>
  <c r="M83" i="111"/>
  <c r="L83" i="111"/>
  <c r="K83" i="111"/>
  <c r="H83" i="111"/>
  <c r="G83" i="111"/>
  <c r="S82" i="111"/>
  <c r="R82" i="111"/>
  <c r="Q82" i="111"/>
  <c r="P82" i="111"/>
  <c r="O82" i="111"/>
  <c r="N82" i="111"/>
  <c r="M82" i="111"/>
  <c r="L82" i="111"/>
  <c r="K82" i="111"/>
  <c r="S81" i="111"/>
  <c r="R81" i="111"/>
  <c r="Q81" i="111"/>
  <c r="P81" i="111"/>
  <c r="O81" i="111"/>
  <c r="N81" i="111"/>
  <c r="M81" i="111"/>
  <c r="L81" i="111"/>
  <c r="K81" i="111"/>
  <c r="H81" i="111"/>
  <c r="G81" i="111"/>
  <c r="H63" i="111"/>
  <c r="AF80" i="111"/>
  <c r="AE80" i="111"/>
  <c r="AD80" i="111"/>
  <c r="AC80" i="111"/>
  <c r="AB80" i="111"/>
  <c r="AA80" i="111"/>
  <c r="Z80" i="111"/>
  <c r="Y80" i="111"/>
  <c r="V80" i="111"/>
  <c r="W80" i="111"/>
  <c r="X80" i="111"/>
  <c r="S80" i="111"/>
  <c r="R80" i="111"/>
  <c r="Q80" i="111"/>
  <c r="P80" i="111"/>
  <c r="O80" i="111"/>
  <c r="N80" i="111"/>
  <c r="M80" i="111"/>
  <c r="L80" i="111"/>
  <c r="K80" i="111"/>
  <c r="AF79" i="111"/>
  <c r="AE79" i="111"/>
  <c r="AD79" i="111"/>
  <c r="AC79" i="111"/>
  <c r="AB79" i="111"/>
  <c r="AA79" i="111"/>
  <c r="Z79" i="111"/>
  <c r="Y79" i="111"/>
  <c r="V79" i="111"/>
  <c r="W79" i="111"/>
  <c r="X79" i="111"/>
  <c r="S79" i="111"/>
  <c r="R79" i="111"/>
  <c r="Q79" i="111"/>
  <c r="P79" i="111"/>
  <c r="O79" i="111"/>
  <c r="N79" i="111"/>
  <c r="M79" i="111"/>
  <c r="L79" i="111"/>
  <c r="K79" i="111"/>
  <c r="H79" i="111"/>
  <c r="G79" i="111"/>
  <c r="AF78" i="111"/>
  <c r="AE78" i="111"/>
  <c r="AD78" i="111"/>
  <c r="AC78" i="111"/>
  <c r="AB78" i="111"/>
  <c r="AA78" i="111"/>
  <c r="Z78" i="111"/>
  <c r="Y78" i="111"/>
  <c r="V78" i="111"/>
  <c r="W78" i="111"/>
  <c r="X78" i="111"/>
  <c r="S78" i="111"/>
  <c r="R78" i="111"/>
  <c r="Q78" i="111"/>
  <c r="P78" i="111"/>
  <c r="O78" i="111"/>
  <c r="N78" i="111"/>
  <c r="M78" i="111"/>
  <c r="L78" i="111"/>
  <c r="K78" i="111"/>
  <c r="AF77" i="111"/>
  <c r="AE77" i="111"/>
  <c r="AD77" i="111"/>
  <c r="AC77" i="111"/>
  <c r="AB77" i="111"/>
  <c r="AA77" i="111"/>
  <c r="Z77" i="111"/>
  <c r="Y77" i="111"/>
  <c r="V77" i="111"/>
  <c r="W77" i="111"/>
  <c r="X77" i="111"/>
  <c r="S77" i="111"/>
  <c r="R77" i="111"/>
  <c r="Q77" i="111"/>
  <c r="P77" i="111"/>
  <c r="O77" i="111"/>
  <c r="N77" i="111"/>
  <c r="M77" i="111"/>
  <c r="L77" i="111"/>
  <c r="K77" i="111"/>
  <c r="B77" i="111"/>
  <c r="AF76" i="111"/>
  <c r="AE76" i="111"/>
  <c r="AD76" i="111"/>
  <c r="AC76" i="111"/>
  <c r="AB76" i="111"/>
  <c r="AA76" i="111"/>
  <c r="Z76" i="111"/>
  <c r="Y76" i="111"/>
  <c r="V76" i="111"/>
  <c r="W76" i="111"/>
  <c r="X76" i="111"/>
  <c r="S76" i="111"/>
  <c r="R76" i="111"/>
  <c r="Q76" i="111"/>
  <c r="P76" i="111"/>
  <c r="O76" i="111"/>
  <c r="N76" i="111"/>
  <c r="M76" i="111"/>
  <c r="L76" i="111"/>
  <c r="K76" i="111"/>
  <c r="G68" i="111"/>
  <c r="C54" i="111"/>
  <c r="C73" i="111"/>
  <c r="C55" i="111"/>
  <c r="C74" i="111"/>
  <c r="D73" i="111"/>
  <c r="H53" i="111"/>
  <c r="E72" i="111"/>
  <c r="F72" i="111"/>
  <c r="H54" i="111"/>
  <c r="E73" i="111"/>
  <c r="F73" i="111"/>
  <c r="B76" i="111"/>
  <c r="AF75" i="111"/>
  <c r="AE75" i="111"/>
  <c r="AD75" i="111"/>
  <c r="AC75" i="111"/>
  <c r="AB75" i="111"/>
  <c r="AA75" i="111"/>
  <c r="Z75" i="111"/>
  <c r="Y75" i="111"/>
  <c r="V75" i="111"/>
  <c r="W75" i="111"/>
  <c r="X75" i="111"/>
  <c r="S75" i="111"/>
  <c r="R75" i="111"/>
  <c r="Q75" i="111"/>
  <c r="P75" i="111"/>
  <c r="O75" i="111"/>
  <c r="N75" i="111"/>
  <c r="M75" i="111"/>
  <c r="L75" i="111"/>
  <c r="K75" i="111"/>
  <c r="B75" i="111"/>
  <c r="AF74" i="111"/>
  <c r="AE74" i="111"/>
  <c r="AD74" i="111"/>
  <c r="AC74" i="111"/>
  <c r="AB74" i="111"/>
  <c r="AA74" i="111"/>
  <c r="Z74" i="111"/>
  <c r="Y74" i="111"/>
  <c r="V74" i="111"/>
  <c r="W74" i="111"/>
  <c r="X74" i="111"/>
  <c r="S74" i="111"/>
  <c r="R74" i="111"/>
  <c r="Q74" i="111"/>
  <c r="P74" i="111"/>
  <c r="O74" i="111"/>
  <c r="N74" i="111"/>
  <c r="M74" i="111"/>
  <c r="L74" i="111"/>
  <c r="K74" i="111"/>
  <c r="H55" i="111"/>
  <c r="E74" i="111"/>
  <c r="B55" i="111"/>
  <c r="B74" i="111"/>
  <c r="AF73" i="111"/>
  <c r="AE73" i="111"/>
  <c r="AD73" i="111"/>
  <c r="AC73" i="111"/>
  <c r="AB73" i="111"/>
  <c r="AA73" i="111"/>
  <c r="Z73" i="111"/>
  <c r="Y73" i="111"/>
  <c r="V73" i="111"/>
  <c r="W73" i="111"/>
  <c r="X73" i="111"/>
  <c r="S73" i="111"/>
  <c r="R73" i="111"/>
  <c r="Q73" i="111"/>
  <c r="P73" i="111"/>
  <c r="O73" i="111"/>
  <c r="N73" i="111"/>
  <c r="M73" i="111"/>
  <c r="L73" i="111"/>
  <c r="K73" i="111"/>
  <c r="B54" i="111"/>
  <c r="B73" i="111"/>
  <c r="AF72" i="111"/>
  <c r="AE72" i="111"/>
  <c r="AD72" i="111"/>
  <c r="AC72" i="111"/>
  <c r="AB72" i="111"/>
  <c r="AA72" i="111"/>
  <c r="Z72" i="111"/>
  <c r="Y72" i="111"/>
  <c r="V72" i="111"/>
  <c r="W72" i="111"/>
  <c r="X72" i="111"/>
  <c r="S72" i="111"/>
  <c r="R72" i="111"/>
  <c r="Q72" i="111"/>
  <c r="P72" i="111"/>
  <c r="O72" i="111"/>
  <c r="N72" i="111"/>
  <c r="M72" i="111"/>
  <c r="L72" i="111"/>
  <c r="K72" i="111"/>
  <c r="C53" i="111"/>
  <c r="C72" i="111"/>
  <c r="D72" i="111"/>
  <c r="B53" i="111"/>
  <c r="B72" i="111"/>
  <c r="AF71" i="111"/>
  <c r="AE71" i="111"/>
  <c r="AD71" i="111"/>
  <c r="AC71" i="111"/>
  <c r="AB71" i="111"/>
  <c r="AA71" i="111"/>
  <c r="Z71" i="111"/>
  <c r="Y71" i="111"/>
  <c r="V71" i="111"/>
  <c r="W71" i="111"/>
  <c r="X71" i="111"/>
  <c r="S71" i="111"/>
  <c r="R71" i="111"/>
  <c r="Q71" i="111"/>
  <c r="P71" i="111"/>
  <c r="O71" i="111"/>
  <c r="N71" i="111"/>
  <c r="M71" i="111"/>
  <c r="L71" i="111"/>
  <c r="K71" i="111"/>
  <c r="AF70" i="111"/>
  <c r="AE70" i="111"/>
  <c r="AD70" i="111"/>
  <c r="AC70" i="111"/>
  <c r="AB70" i="111"/>
  <c r="AA70" i="111"/>
  <c r="Z70" i="111"/>
  <c r="Y70" i="111"/>
  <c r="V70" i="111"/>
  <c r="W70" i="111"/>
  <c r="X70" i="111"/>
  <c r="S70" i="111"/>
  <c r="R70" i="111"/>
  <c r="Q70" i="111"/>
  <c r="P70" i="111"/>
  <c r="O70" i="111"/>
  <c r="N70" i="111"/>
  <c r="M70" i="111"/>
  <c r="L70" i="111"/>
  <c r="K70" i="111"/>
  <c r="G66" i="111"/>
  <c r="AF69" i="111"/>
  <c r="AE69" i="111"/>
  <c r="AD69" i="111"/>
  <c r="AC69" i="111"/>
  <c r="AB69" i="111"/>
  <c r="AA69" i="111"/>
  <c r="Z69" i="111"/>
  <c r="Y69" i="111"/>
  <c r="V69" i="111"/>
  <c r="W69" i="111"/>
  <c r="X69" i="111"/>
  <c r="S69" i="111"/>
  <c r="R69" i="111"/>
  <c r="Q69" i="111"/>
  <c r="P69" i="111"/>
  <c r="O69" i="111"/>
  <c r="N69" i="111"/>
  <c r="M69" i="111"/>
  <c r="L69" i="111"/>
  <c r="K69" i="111"/>
  <c r="AF68" i="111"/>
  <c r="AE68" i="111"/>
  <c r="AD68" i="111"/>
  <c r="AC68" i="111"/>
  <c r="AB68" i="111"/>
  <c r="AA68" i="111"/>
  <c r="Z68" i="111"/>
  <c r="Y68" i="111"/>
  <c r="V68" i="111"/>
  <c r="W68" i="111"/>
  <c r="X68" i="111"/>
  <c r="S68" i="111"/>
  <c r="R68" i="111"/>
  <c r="Q68" i="111"/>
  <c r="P68" i="111"/>
  <c r="O68" i="111"/>
  <c r="N68" i="111"/>
  <c r="M68" i="111"/>
  <c r="L68" i="111"/>
  <c r="K68" i="111"/>
  <c r="AF67" i="111"/>
  <c r="AE67" i="111"/>
  <c r="AD67" i="111"/>
  <c r="AC67" i="111"/>
  <c r="AB67" i="111"/>
  <c r="AA67" i="111"/>
  <c r="Z67" i="111"/>
  <c r="Y67" i="111"/>
  <c r="V67" i="111"/>
  <c r="W67" i="111"/>
  <c r="X67" i="111"/>
  <c r="S67" i="111"/>
  <c r="R67" i="111"/>
  <c r="Q67" i="111"/>
  <c r="P67" i="111"/>
  <c r="O67" i="111"/>
  <c r="N67" i="111"/>
  <c r="M67" i="111"/>
  <c r="L67" i="111"/>
  <c r="K67" i="111"/>
  <c r="G53" i="111"/>
  <c r="C56" i="111"/>
  <c r="B56" i="111"/>
  <c r="C57" i="111"/>
  <c r="B57" i="111"/>
  <c r="C58" i="111"/>
  <c r="B58" i="111"/>
  <c r="C59" i="111"/>
  <c r="B59" i="111"/>
  <c r="C61" i="111"/>
  <c r="B61" i="111"/>
  <c r="E56" i="111"/>
  <c r="G56" i="111"/>
  <c r="E57" i="111"/>
  <c r="G57" i="111"/>
  <c r="E58" i="111"/>
  <c r="G58" i="111"/>
  <c r="E59" i="111"/>
  <c r="G59" i="111"/>
  <c r="E60" i="111"/>
  <c r="G60" i="111"/>
  <c r="E61" i="111"/>
  <c r="G61" i="111"/>
  <c r="F53" i="111"/>
  <c r="B62" i="111"/>
  <c r="B63" i="111"/>
  <c r="B64" i="111"/>
  <c r="G64" i="111"/>
  <c r="F54" i="111"/>
  <c r="F55" i="111"/>
  <c r="H66" i="111"/>
  <c r="H67" i="111"/>
  <c r="G67" i="111"/>
  <c r="B65" i="111"/>
  <c r="B66" i="111"/>
  <c r="F65" i="111"/>
  <c r="F66" i="111"/>
  <c r="F67" i="111"/>
  <c r="B67" i="111"/>
  <c r="AF66" i="111"/>
  <c r="AE66" i="111"/>
  <c r="AD66" i="111"/>
  <c r="AC66" i="111"/>
  <c r="AB66" i="111"/>
  <c r="AA66" i="111"/>
  <c r="Z66" i="111"/>
  <c r="Y66" i="111"/>
  <c r="V66" i="111"/>
  <c r="W66" i="111"/>
  <c r="X66" i="111"/>
  <c r="S66" i="111"/>
  <c r="R66" i="111"/>
  <c r="Q66" i="111"/>
  <c r="P66" i="111"/>
  <c r="O66" i="111"/>
  <c r="N66" i="111"/>
  <c r="M66" i="111"/>
  <c r="L66" i="111"/>
  <c r="K66" i="111"/>
  <c r="C66" i="111"/>
  <c r="AF65" i="111"/>
  <c r="AE65" i="111"/>
  <c r="AD65" i="111"/>
  <c r="AC65" i="111"/>
  <c r="AB65" i="111"/>
  <c r="AA65" i="111"/>
  <c r="Z65" i="111"/>
  <c r="Y65" i="111"/>
  <c r="V65" i="111"/>
  <c r="W65" i="111"/>
  <c r="X65" i="111"/>
  <c r="S65" i="111"/>
  <c r="R65" i="111"/>
  <c r="Q65" i="111"/>
  <c r="P65" i="111"/>
  <c r="O65" i="111"/>
  <c r="N65" i="111"/>
  <c r="M65" i="111"/>
  <c r="L65" i="111"/>
  <c r="K65" i="111"/>
  <c r="H65" i="111"/>
  <c r="G65" i="111"/>
  <c r="C65" i="111"/>
  <c r="AF64" i="111"/>
  <c r="AE64" i="111"/>
  <c r="AD64" i="111"/>
  <c r="AC64" i="111"/>
  <c r="AB64" i="111"/>
  <c r="AA64" i="111"/>
  <c r="Z64" i="111"/>
  <c r="Y64" i="111"/>
  <c r="V64" i="111"/>
  <c r="W64" i="111"/>
  <c r="X64" i="111"/>
  <c r="S64" i="111"/>
  <c r="R64" i="111"/>
  <c r="Q64" i="111"/>
  <c r="P64" i="111"/>
  <c r="O64" i="111"/>
  <c r="N64" i="111"/>
  <c r="M64" i="111"/>
  <c r="L64" i="111"/>
  <c r="K64" i="111"/>
  <c r="E64" i="111"/>
  <c r="C64" i="111"/>
  <c r="AF63" i="111"/>
  <c r="AE63" i="111"/>
  <c r="AD63" i="111"/>
  <c r="AC63" i="111"/>
  <c r="AB63" i="111"/>
  <c r="AA63" i="111"/>
  <c r="Z63" i="111"/>
  <c r="Y63" i="111"/>
  <c r="V63" i="111"/>
  <c r="W63" i="111"/>
  <c r="X63" i="111"/>
  <c r="S63" i="111"/>
  <c r="R63" i="111"/>
  <c r="Q63" i="111"/>
  <c r="P63" i="111"/>
  <c r="O63" i="111"/>
  <c r="N63" i="111"/>
  <c r="M63" i="111"/>
  <c r="L63" i="111"/>
  <c r="K63" i="111"/>
  <c r="D63" i="111"/>
  <c r="C63" i="111"/>
  <c r="AF62" i="111"/>
  <c r="AE62" i="111"/>
  <c r="AD62" i="111"/>
  <c r="AC62" i="111"/>
  <c r="AB62" i="111"/>
  <c r="AA62" i="111"/>
  <c r="Z62" i="111"/>
  <c r="Y62" i="111"/>
  <c r="V62" i="111"/>
  <c r="W62" i="111"/>
  <c r="X62" i="111"/>
  <c r="S62" i="111"/>
  <c r="R62" i="111"/>
  <c r="Q62" i="111"/>
  <c r="P62" i="111"/>
  <c r="O62" i="111"/>
  <c r="N62" i="111"/>
  <c r="M62" i="111"/>
  <c r="L62" i="111"/>
  <c r="K62" i="111"/>
  <c r="AF61" i="111"/>
  <c r="AE61" i="111"/>
  <c r="AD61" i="111"/>
  <c r="AC61" i="111"/>
  <c r="AB61" i="111"/>
  <c r="AA61" i="111"/>
  <c r="Z61" i="111"/>
  <c r="Y61" i="111"/>
  <c r="V61" i="111"/>
  <c r="W61" i="111"/>
  <c r="X61" i="111"/>
  <c r="S61" i="111"/>
  <c r="R61" i="111"/>
  <c r="Q61" i="111"/>
  <c r="P61" i="111"/>
  <c r="O61" i="111"/>
  <c r="N61" i="111"/>
  <c r="M61" i="111"/>
  <c r="L61" i="111"/>
  <c r="K61" i="111"/>
  <c r="H61" i="111"/>
  <c r="AF60" i="111"/>
  <c r="AE60" i="111"/>
  <c r="AD60" i="111"/>
  <c r="AC60" i="111"/>
  <c r="AB60" i="111"/>
  <c r="AA60" i="111"/>
  <c r="Z60" i="111"/>
  <c r="Y60" i="111"/>
  <c r="V60" i="111"/>
  <c r="W60" i="111"/>
  <c r="X60" i="111"/>
  <c r="S60" i="111"/>
  <c r="R60" i="111"/>
  <c r="Q60" i="111"/>
  <c r="P60" i="111"/>
  <c r="O60" i="111"/>
  <c r="N60" i="111"/>
  <c r="M60" i="111"/>
  <c r="L60" i="111"/>
  <c r="K60" i="111"/>
  <c r="H60" i="111"/>
  <c r="AF59" i="111"/>
  <c r="AE59" i="111"/>
  <c r="AD59" i="111"/>
  <c r="AC59" i="111"/>
  <c r="AB59" i="111"/>
  <c r="AA59" i="111"/>
  <c r="Z59" i="111"/>
  <c r="Y59" i="111"/>
  <c r="V59" i="111"/>
  <c r="W59" i="111"/>
  <c r="X59" i="111"/>
  <c r="S59" i="111"/>
  <c r="R59" i="111"/>
  <c r="Q59" i="111"/>
  <c r="P59" i="111"/>
  <c r="O59" i="111"/>
  <c r="N59" i="111"/>
  <c r="M59" i="111"/>
  <c r="L59" i="111"/>
  <c r="K59" i="111"/>
  <c r="H59" i="111"/>
  <c r="AF58" i="111"/>
  <c r="AE58" i="111"/>
  <c r="AD58" i="111"/>
  <c r="AC58" i="111"/>
  <c r="AB58" i="111"/>
  <c r="AA58" i="111"/>
  <c r="Z58" i="111"/>
  <c r="Y58" i="111"/>
  <c r="V58" i="111"/>
  <c r="W58" i="111"/>
  <c r="X58" i="111"/>
  <c r="S58" i="111"/>
  <c r="R58" i="111"/>
  <c r="Q58" i="111"/>
  <c r="P58" i="111"/>
  <c r="O58" i="111"/>
  <c r="N58" i="111"/>
  <c r="M58" i="111"/>
  <c r="L58" i="111"/>
  <c r="K58" i="111"/>
  <c r="H58" i="111"/>
  <c r="AF57" i="111"/>
  <c r="AE57" i="111"/>
  <c r="AD57" i="111"/>
  <c r="AC57" i="111"/>
  <c r="AB57" i="111"/>
  <c r="AA57" i="111"/>
  <c r="Z57" i="111"/>
  <c r="Y57" i="111"/>
  <c r="V57" i="111"/>
  <c r="W57" i="111"/>
  <c r="X57" i="111"/>
  <c r="S57" i="111"/>
  <c r="R57" i="111"/>
  <c r="Q57" i="111"/>
  <c r="P57" i="111"/>
  <c r="O57" i="111"/>
  <c r="N57" i="111"/>
  <c r="M57" i="111"/>
  <c r="L57" i="111"/>
  <c r="K57" i="111"/>
  <c r="H57" i="111"/>
  <c r="AF56" i="111"/>
  <c r="AE56" i="111"/>
  <c r="AD56" i="111"/>
  <c r="AC56" i="111"/>
  <c r="AB56" i="111"/>
  <c r="AA56" i="111"/>
  <c r="Z56" i="111"/>
  <c r="Y56" i="111"/>
  <c r="V56" i="111"/>
  <c r="W56" i="111"/>
  <c r="X56" i="111"/>
  <c r="S56" i="111"/>
  <c r="R56" i="111"/>
  <c r="Q56" i="111"/>
  <c r="P56" i="111"/>
  <c r="O56" i="111"/>
  <c r="N56" i="111"/>
  <c r="M56" i="111"/>
  <c r="L56" i="111"/>
  <c r="K56" i="111"/>
  <c r="H56" i="111"/>
  <c r="AF55" i="111"/>
  <c r="AE55" i="111"/>
  <c r="AD55" i="111"/>
  <c r="AC55" i="111"/>
  <c r="AB55" i="111"/>
  <c r="AA55" i="111"/>
  <c r="Z55" i="111"/>
  <c r="Y55" i="111"/>
  <c r="V55" i="111"/>
  <c r="W55" i="111"/>
  <c r="X55" i="111"/>
  <c r="S55" i="111"/>
  <c r="R55" i="111"/>
  <c r="Q55" i="111"/>
  <c r="P55" i="111"/>
  <c r="O55" i="111"/>
  <c r="N55" i="111"/>
  <c r="M55" i="111"/>
  <c r="L55" i="111"/>
  <c r="K55" i="111"/>
  <c r="D55" i="111"/>
  <c r="E55" i="111"/>
  <c r="AF54" i="111"/>
  <c r="AE54" i="111"/>
  <c r="AD54" i="111"/>
  <c r="AC54" i="111"/>
  <c r="AB54" i="111"/>
  <c r="AA54" i="111"/>
  <c r="Z54" i="111"/>
  <c r="Y54" i="111"/>
  <c r="V54" i="111"/>
  <c r="W54" i="111"/>
  <c r="X54" i="111"/>
  <c r="S54" i="111"/>
  <c r="R54" i="111"/>
  <c r="Q54" i="111"/>
  <c r="P54" i="111"/>
  <c r="O54" i="111"/>
  <c r="N54" i="111"/>
  <c r="M54" i="111"/>
  <c r="L54" i="111"/>
  <c r="K54" i="111"/>
  <c r="D54" i="111"/>
  <c r="E54" i="111"/>
  <c r="AF53" i="111"/>
  <c r="AE53" i="111"/>
  <c r="AD53" i="111"/>
  <c r="AC53" i="111"/>
  <c r="AB53" i="111"/>
  <c r="AA53" i="111"/>
  <c r="Z53" i="111"/>
  <c r="Y53" i="111"/>
  <c r="V53" i="111"/>
  <c r="W53" i="111"/>
  <c r="X53" i="111"/>
  <c r="S53" i="111"/>
  <c r="R53" i="111"/>
  <c r="Q53" i="111"/>
  <c r="P53" i="111"/>
  <c r="O53" i="111"/>
  <c r="N53" i="111"/>
  <c r="M53" i="111"/>
  <c r="L53" i="111"/>
  <c r="K53" i="111"/>
  <c r="D53" i="111"/>
  <c r="E53" i="111"/>
  <c r="Y52" i="111"/>
  <c r="Z52" i="111"/>
  <c r="AA52" i="111"/>
  <c r="AB52" i="111"/>
  <c r="AC52" i="111"/>
  <c r="AD52" i="111"/>
  <c r="AE52" i="111"/>
  <c r="AF52" i="111"/>
  <c r="V52" i="111"/>
  <c r="W52" i="111"/>
  <c r="X52" i="111"/>
  <c r="AG52" i="111"/>
  <c r="S52" i="111"/>
  <c r="R52" i="111"/>
  <c r="Q52" i="111"/>
  <c r="P52" i="111"/>
  <c r="O52" i="111"/>
  <c r="N52" i="111"/>
  <c r="M52" i="111"/>
  <c r="L52" i="111"/>
  <c r="K52" i="111"/>
  <c r="B51" i="111"/>
  <c r="A51" i="110"/>
  <c r="B101" i="110"/>
  <c r="B96" i="110"/>
  <c r="B97" i="110"/>
  <c r="B98" i="110"/>
  <c r="B99" i="110"/>
  <c r="B100" i="110"/>
  <c r="D101" i="110"/>
  <c r="E101" i="110"/>
  <c r="B94" i="110"/>
  <c r="C101" i="110"/>
  <c r="F101" i="110"/>
  <c r="D100" i="110"/>
  <c r="E100" i="110"/>
  <c r="C100" i="110"/>
  <c r="F100" i="110"/>
  <c r="D99" i="110"/>
  <c r="E99" i="110"/>
  <c r="C99" i="110"/>
  <c r="F99" i="110"/>
  <c r="D98" i="110"/>
  <c r="E98" i="110"/>
  <c r="C98" i="110"/>
  <c r="F98" i="110"/>
  <c r="D97" i="110"/>
  <c r="E97" i="110"/>
  <c r="C97" i="110"/>
  <c r="F97" i="110"/>
  <c r="D96" i="110"/>
  <c r="E96" i="110"/>
  <c r="G96" i="110"/>
  <c r="C96" i="110"/>
  <c r="F96" i="110"/>
  <c r="B95" i="110"/>
  <c r="C77" i="110"/>
  <c r="E77" i="110"/>
  <c r="F77" i="110"/>
  <c r="G77" i="110"/>
  <c r="D77" i="110"/>
  <c r="B79" i="110"/>
  <c r="H77" i="110"/>
  <c r="B78" i="110"/>
  <c r="C78" i="110"/>
  <c r="C79" i="110"/>
  <c r="D79" i="110"/>
  <c r="D80" i="110"/>
  <c r="B81" i="110"/>
  <c r="B80" i="110"/>
  <c r="C80" i="110"/>
  <c r="C81" i="110"/>
  <c r="D81" i="110"/>
  <c r="B83" i="110"/>
  <c r="B82" i="110"/>
  <c r="C82" i="110"/>
  <c r="C83" i="110"/>
  <c r="D83" i="110"/>
  <c r="B85" i="110"/>
  <c r="B84" i="110"/>
  <c r="C84" i="110"/>
  <c r="C85" i="110"/>
  <c r="D85" i="110"/>
  <c r="B87" i="110"/>
  <c r="B86" i="110"/>
  <c r="C86" i="110"/>
  <c r="C87" i="110"/>
  <c r="D87" i="110"/>
  <c r="D92" i="110"/>
  <c r="B89" i="110"/>
  <c r="B88" i="110"/>
  <c r="C88" i="110"/>
  <c r="C89" i="110"/>
  <c r="D89" i="110"/>
  <c r="B91" i="110"/>
  <c r="B90" i="110"/>
  <c r="C90" i="110"/>
  <c r="C91" i="110"/>
  <c r="D91" i="110"/>
  <c r="E92" i="110"/>
  <c r="C92" i="110"/>
  <c r="F92" i="110"/>
  <c r="S91" i="110"/>
  <c r="R91" i="110"/>
  <c r="Q91" i="110"/>
  <c r="P91" i="110"/>
  <c r="O91" i="110"/>
  <c r="N91" i="110"/>
  <c r="M91" i="110"/>
  <c r="L91" i="110"/>
  <c r="K91" i="110"/>
  <c r="H91" i="110"/>
  <c r="G91" i="110"/>
  <c r="S90" i="110"/>
  <c r="R90" i="110"/>
  <c r="Q90" i="110"/>
  <c r="P90" i="110"/>
  <c r="O90" i="110"/>
  <c r="N90" i="110"/>
  <c r="M90" i="110"/>
  <c r="L90" i="110"/>
  <c r="K90" i="110"/>
  <c r="S89" i="110"/>
  <c r="R89" i="110"/>
  <c r="Q89" i="110"/>
  <c r="P89" i="110"/>
  <c r="O89" i="110"/>
  <c r="N89" i="110"/>
  <c r="M89" i="110"/>
  <c r="L89" i="110"/>
  <c r="K89" i="110"/>
  <c r="H89" i="110"/>
  <c r="G89" i="110"/>
  <c r="S88" i="110"/>
  <c r="R88" i="110"/>
  <c r="Q88" i="110"/>
  <c r="P88" i="110"/>
  <c r="O88" i="110"/>
  <c r="N88" i="110"/>
  <c r="M88" i="110"/>
  <c r="L88" i="110"/>
  <c r="K88" i="110"/>
  <c r="H88" i="110"/>
  <c r="S87" i="110"/>
  <c r="R87" i="110"/>
  <c r="Q87" i="110"/>
  <c r="P87" i="110"/>
  <c r="O87" i="110"/>
  <c r="N87" i="110"/>
  <c r="M87" i="110"/>
  <c r="L87" i="110"/>
  <c r="K87" i="110"/>
  <c r="H87" i="110"/>
  <c r="G87" i="110"/>
  <c r="S86" i="110"/>
  <c r="R86" i="110"/>
  <c r="Q86" i="110"/>
  <c r="P86" i="110"/>
  <c r="O86" i="110"/>
  <c r="N86" i="110"/>
  <c r="M86" i="110"/>
  <c r="L86" i="110"/>
  <c r="K86" i="110"/>
  <c r="S85" i="110"/>
  <c r="R85" i="110"/>
  <c r="Q85" i="110"/>
  <c r="P85" i="110"/>
  <c r="O85" i="110"/>
  <c r="N85" i="110"/>
  <c r="M85" i="110"/>
  <c r="L85" i="110"/>
  <c r="K85" i="110"/>
  <c r="H85" i="110"/>
  <c r="E85" i="110"/>
  <c r="G85" i="110"/>
  <c r="S84" i="110"/>
  <c r="R84" i="110"/>
  <c r="Q84" i="110"/>
  <c r="P84" i="110"/>
  <c r="O84" i="110"/>
  <c r="N84" i="110"/>
  <c r="M84" i="110"/>
  <c r="L84" i="110"/>
  <c r="K84" i="110"/>
  <c r="S83" i="110"/>
  <c r="R83" i="110"/>
  <c r="Q83" i="110"/>
  <c r="P83" i="110"/>
  <c r="O83" i="110"/>
  <c r="N83" i="110"/>
  <c r="M83" i="110"/>
  <c r="L83" i="110"/>
  <c r="K83" i="110"/>
  <c r="H83" i="110"/>
  <c r="G83" i="110"/>
  <c r="S82" i="110"/>
  <c r="R82" i="110"/>
  <c r="Q82" i="110"/>
  <c r="P82" i="110"/>
  <c r="O82" i="110"/>
  <c r="N82" i="110"/>
  <c r="M82" i="110"/>
  <c r="L82" i="110"/>
  <c r="K82" i="110"/>
  <c r="S81" i="110"/>
  <c r="R81" i="110"/>
  <c r="Q81" i="110"/>
  <c r="P81" i="110"/>
  <c r="O81" i="110"/>
  <c r="N81" i="110"/>
  <c r="M81" i="110"/>
  <c r="L81" i="110"/>
  <c r="K81" i="110"/>
  <c r="H81" i="110"/>
  <c r="G81" i="110"/>
  <c r="H63" i="110"/>
  <c r="AF80" i="110"/>
  <c r="AE80" i="110"/>
  <c r="AD80" i="110"/>
  <c r="AC80" i="110"/>
  <c r="AB80" i="110"/>
  <c r="AA80" i="110"/>
  <c r="Z80" i="110"/>
  <c r="Y80" i="110"/>
  <c r="V80" i="110"/>
  <c r="W80" i="110"/>
  <c r="X80" i="110"/>
  <c r="S80" i="110"/>
  <c r="R80" i="110"/>
  <c r="Q80" i="110"/>
  <c r="P80" i="110"/>
  <c r="O80" i="110"/>
  <c r="N80" i="110"/>
  <c r="M80" i="110"/>
  <c r="L80" i="110"/>
  <c r="K80" i="110"/>
  <c r="AF79" i="110"/>
  <c r="AE79" i="110"/>
  <c r="AD79" i="110"/>
  <c r="AC79" i="110"/>
  <c r="AB79" i="110"/>
  <c r="AA79" i="110"/>
  <c r="Z79" i="110"/>
  <c r="Y79" i="110"/>
  <c r="V79" i="110"/>
  <c r="W79" i="110"/>
  <c r="X79" i="110"/>
  <c r="S79" i="110"/>
  <c r="R79" i="110"/>
  <c r="Q79" i="110"/>
  <c r="P79" i="110"/>
  <c r="O79" i="110"/>
  <c r="N79" i="110"/>
  <c r="M79" i="110"/>
  <c r="L79" i="110"/>
  <c r="K79" i="110"/>
  <c r="H79" i="110"/>
  <c r="G79" i="110"/>
  <c r="AF78" i="110"/>
  <c r="AE78" i="110"/>
  <c r="AD78" i="110"/>
  <c r="AC78" i="110"/>
  <c r="AB78" i="110"/>
  <c r="AA78" i="110"/>
  <c r="Z78" i="110"/>
  <c r="Y78" i="110"/>
  <c r="V78" i="110"/>
  <c r="W78" i="110"/>
  <c r="X78" i="110"/>
  <c r="S78" i="110"/>
  <c r="R78" i="110"/>
  <c r="Q78" i="110"/>
  <c r="P78" i="110"/>
  <c r="O78" i="110"/>
  <c r="N78" i="110"/>
  <c r="M78" i="110"/>
  <c r="L78" i="110"/>
  <c r="K78" i="110"/>
  <c r="AF77" i="110"/>
  <c r="AE77" i="110"/>
  <c r="AD77" i="110"/>
  <c r="AC77" i="110"/>
  <c r="AB77" i="110"/>
  <c r="AA77" i="110"/>
  <c r="Z77" i="110"/>
  <c r="Y77" i="110"/>
  <c r="V77" i="110"/>
  <c r="W77" i="110"/>
  <c r="X77" i="110"/>
  <c r="S77" i="110"/>
  <c r="R77" i="110"/>
  <c r="Q77" i="110"/>
  <c r="P77" i="110"/>
  <c r="O77" i="110"/>
  <c r="N77" i="110"/>
  <c r="M77" i="110"/>
  <c r="L77" i="110"/>
  <c r="K77" i="110"/>
  <c r="B77" i="110"/>
  <c r="AF76" i="110"/>
  <c r="AE76" i="110"/>
  <c r="AD76" i="110"/>
  <c r="AC76" i="110"/>
  <c r="AB76" i="110"/>
  <c r="AA76" i="110"/>
  <c r="Z76" i="110"/>
  <c r="Y76" i="110"/>
  <c r="V76" i="110"/>
  <c r="W76" i="110"/>
  <c r="X76" i="110"/>
  <c r="S76" i="110"/>
  <c r="R76" i="110"/>
  <c r="Q76" i="110"/>
  <c r="P76" i="110"/>
  <c r="O76" i="110"/>
  <c r="N76" i="110"/>
  <c r="M76" i="110"/>
  <c r="L76" i="110"/>
  <c r="K76" i="110"/>
  <c r="G68" i="110"/>
  <c r="C54" i="110"/>
  <c r="C73" i="110"/>
  <c r="C55" i="110"/>
  <c r="C74" i="110"/>
  <c r="D73" i="110"/>
  <c r="H53" i="110"/>
  <c r="E72" i="110"/>
  <c r="F72" i="110"/>
  <c r="H54" i="110"/>
  <c r="E73" i="110"/>
  <c r="F73" i="110"/>
  <c r="B76" i="110"/>
  <c r="AF75" i="110"/>
  <c r="AE75" i="110"/>
  <c r="AD75" i="110"/>
  <c r="AC75" i="110"/>
  <c r="AB75" i="110"/>
  <c r="AA75" i="110"/>
  <c r="Z75" i="110"/>
  <c r="Y75" i="110"/>
  <c r="V75" i="110"/>
  <c r="W75" i="110"/>
  <c r="X75" i="110"/>
  <c r="S75" i="110"/>
  <c r="R75" i="110"/>
  <c r="Q75" i="110"/>
  <c r="P75" i="110"/>
  <c r="O75" i="110"/>
  <c r="N75" i="110"/>
  <c r="M75" i="110"/>
  <c r="L75" i="110"/>
  <c r="K75" i="110"/>
  <c r="B75" i="110"/>
  <c r="AF74" i="110"/>
  <c r="AE74" i="110"/>
  <c r="AD74" i="110"/>
  <c r="AC74" i="110"/>
  <c r="AB74" i="110"/>
  <c r="AA74" i="110"/>
  <c r="Z74" i="110"/>
  <c r="Y74" i="110"/>
  <c r="V74" i="110"/>
  <c r="W74" i="110"/>
  <c r="X74" i="110"/>
  <c r="S74" i="110"/>
  <c r="R74" i="110"/>
  <c r="Q74" i="110"/>
  <c r="P74" i="110"/>
  <c r="O74" i="110"/>
  <c r="N74" i="110"/>
  <c r="M74" i="110"/>
  <c r="L74" i="110"/>
  <c r="K74" i="110"/>
  <c r="H55" i="110"/>
  <c r="E74" i="110"/>
  <c r="B55" i="110"/>
  <c r="B74" i="110"/>
  <c r="AF73" i="110"/>
  <c r="AE73" i="110"/>
  <c r="AD73" i="110"/>
  <c r="AC73" i="110"/>
  <c r="AB73" i="110"/>
  <c r="AA73" i="110"/>
  <c r="Z73" i="110"/>
  <c r="Y73" i="110"/>
  <c r="V73" i="110"/>
  <c r="W73" i="110"/>
  <c r="X73" i="110"/>
  <c r="S73" i="110"/>
  <c r="R73" i="110"/>
  <c r="Q73" i="110"/>
  <c r="P73" i="110"/>
  <c r="O73" i="110"/>
  <c r="N73" i="110"/>
  <c r="M73" i="110"/>
  <c r="L73" i="110"/>
  <c r="K73" i="110"/>
  <c r="B54" i="110"/>
  <c r="B73" i="110"/>
  <c r="AF72" i="110"/>
  <c r="AE72" i="110"/>
  <c r="AD72" i="110"/>
  <c r="AC72" i="110"/>
  <c r="AB72" i="110"/>
  <c r="AA72" i="110"/>
  <c r="Z72" i="110"/>
  <c r="Y72" i="110"/>
  <c r="V72" i="110"/>
  <c r="W72" i="110"/>
  <c r="X72" i="110"/>
  <c r="S72" i="110"/>
  <c r="R72" i="110"/>
  <c r="Q72" i="110"/>
  <c r="P72" i="110"/>
  <c r="O72" i="110"/>
  <c r="N72" i="110"/>
  <c r="M72" i="110"/>
  <c r="L72" i="110"/>
  <c r="K72" i="110"/>
  <c r="C53" i="110"/>
  <c r="C72" i="110"/>
  <c r="D72" i="110"/>
  <c r="B53" i="110"/>
  <c r="B72" i="110"/>
  <c r="AF71" i="110"/>
  <c r="AE71" i="110"/>
  <c r="AD71" i="110"/>
  <c r="AC71" i="110"/>
  <c r="AB71" i="110"/>
  <c r="AA71" i="110"/>
  <c r="Z71" i="110"/>
  <c r="Y71" i="110"/>
  <c r="V71" i="110"/>
  <c r="W71" i="110"/>
  <c r="X71" i="110"/>
  <c r="S71" i="110"/>
  <c r="R71" i="110"/>
  <c r="Q71" i="110"/>
  <c r="P71" i="110"/>
  <c r="O71" i="110"/>
  <c r="N71" i="110"/>
  <c r="M71" i="110"/>
  <c r="L71" i="110"/>
  <c r="K71" i="110"/>
  <c r="AF70" i="110"/>
  <c r="AE70" i="110"/>
  <c r="AD70" i="110"/>
  <c r="AC70" i="110"/>
  <c r="AB70" i="110"/>
  <c r="AA70" i="110"/>
  <c r="Z70" i="110"/>
  <c r="Y70" i="110"/>
  <c r="V70" i="110"/>
  <c r="W70" i="110"/>
  <c r="X70" i="110"/>
  <c r="S70" i="110"/>
  <c r="R70" i="110"/>
  <c r="Q70" i="110"/>
  <c r="P70" i="110"/>
  <c r="O70" i="110"/>
  <c r="N70" i="110"/>
  <c r="M70" i="110"/>
  <c r="L70" i="110"/>
  <c r="K70" i="110"/>
  <c r="G66" i="110"/>
  <c r="AF69" i="110"/>
  <c r="AE69" i="110"/>
  <c r="AD69" i="110"/>
  <c r="AC69" i="110"/>
  <c r="AB69" i="110"/>
  <c r="AA69" i="110"/>
  <c r="Z69" i="110"/>
  <c r="Y69" i="110"/>
  <c r="V69" i="110"/>
  <c r="W69" i="110"/>
  <c r="X69" i="110"/>
  <c r="S69" i="110"/>
  <c r="R69" i="110"/>
  <c r="Q69" i="110"/>
  <c r="P69" i="110"/>
  <c r="O69" i="110"/>
  <c r="N69" i="110"/>
  <c r="M69" i="110"/>
  <c r="L69" i="110"/>
  <c r="K69" i="110"/>
  <c r="AF68" i="110"/>
  <c r="AE68" i="110"/>
  <c r="AD68" i="110"/>
  <c r="AC68" i="110"/>
  <c r="AB68" i="110"/>
  <c r="AA68" i="110"/>
  <c r="Z68" i="110"/>
  <c r="Y68" i="110"/>
  <c r="V68" i="110"/>
  <c r="W68" i="110"/>
  <c r="X68" i="110"/>
  <c r="S68" i="110"/>
  <c r="R68" i="110"/>
  <c r="Q68" i="110"/>
  <c r="P68" i="110"/>
  <c r="O68" i="110"/>
  <c r="N68" i="110"/>
  <c r="M68" i="110"/>
  <c r="L68" i="110"/>
  <c r="K68" i="110"/>
  <c r="AF67" i="110"/>
  <c r="AE67" i="110"/>
  <c r="AD67" i="110"/>
  <c r="AC67" i="110"/>
  <c r="AB67" i="110"/>
  <c r="AA67" i="110"/>
  <c r="Z67" i="110"/>
  <c r="Y67" i="110"/>
  <c r="V67" i="110"/>
  <c r="W67" i="110"/>
  <c r="X67" i="110"/>
  <c r="S67" i="110"/>
  <c r="R67" i="110"/>
  <c r="Q67" i="110"/>
  <c r="P67" i="110"/>
  <c r="O67" i="110"/>
  <c r="N67" i="110"/>
  <c r="M67" i="110"/>
  <c r="L67" i="110"/>
  <c r="K67" i="110"/>
  <c r="G53" i="110"/>
  <c r="C56" i="110"/>
  <c r="B56" i="110"/>
  <c r="E56" i="110"/>
  <c r="G56" i="110"/>
  <c r="C57" i="110"/>
  <c r="B57" i="110"/>
  <c r="C58" i="110"/>
  <c r="B58" i="110"/>
  <c r="C59" i="110"/>
  <c r="B59" i="110"/>
  <c r="C60" i="110"/>
  <c r="B60" i="110"/>
  <c r="C61" i="110"/>
  <c r="B61" i="110"/>
  <c r="E57" i="110"/>
  <c r="G57" i="110"/>
  <c r="E58" i="110"/>
  <c r="G58" i="110"/>
  <c r="E59" i="110"/>
  <c r="G59" i="110"/>
  <c r="E60" i="110"/>
  <c r="G60" i="110"/>
  <c r="E61" i="110"/>
  <c r="G61" i="110"/>
  <c r="F53" i="110"/>
  <c r="B62" i="110"/>
  <c r="B63" i="110"/>
  <c r="B64" i="110"/>
  <c r="F54" i="110"/>
  <c r="F55" i="110"/>
  <c r="H66" i="110"/>
  <c r="H67" i="110"/>
  <c r="G67" i="110"/>
  <c r="B65" i="110"/>
  <c r="B66" i="110"/>
  <c r="F65" i="110"/>
  <c r="F66" i="110"/>
  <c r="F67" i="110"/>
  <c r="B67" i="110"/>
  <c r="AF66" i="110"/>
  <c r="AE66" i="110"/>
  <c r="AD66" i="110"/>
  <c r="AC66" i="110"/>
  <c r="AB66" i="110"/>
  <c r="AA66" i="110"/>
  <c r="Z66" i="110"/>
  <c r="Y66" i="110"/>
  <c r="V66" i="110"/>
  <c r="W66" i="110"/>
  <c r="X66" i="110"/>
  <c r="S66" i="110"/>
  <c r="R66" i="110"/>
  <c r="Q66" i="110"/>
  <c r="P66" i="110"/>
  <c r="O66" i="110"/>
  <c r="N66" i="110"/>
  <c r="M66" i="110"/>
  <c r="L66" i="110"/>
  <c r="K66" i="110"/>
  <c r="C66" i="110"/>
  <c r="AF65" i="110"/>
  <c r="AE65" i="110"/>
  <c r="AD65" i="110"/>
  <c r="AC65" i="110"/>
  <c r="AB65" i="110"/>
  <c r="AA65" i="110"/>
  <c r="Z65" i="110"/>
  <c r="Y65" i="110"/>
  <c r="V65" i="110"/>
  <c r="W65" i="110"/>
  <c r="X65" i="110"/>
  <c r="S65" i="110"/>
  <c r="R65" i="110"/>
  <c r="Q65" i="110"/>
  <c r="P65" i="110"/>
  <c r="O65" i="110"/>
  <c r="N65" i="110"/>
  <c r="M65" i="110"/>
  <c r="L65" i="110"/>
  <c r="K65" i="110"/>
  <c r="H65" i="110"/>
  <c r="G65" i="110"/>
  <c r="C65" i="110"/>
  <c r="AF64" i="110"/>
  <c r="AE64" i="110"/>
  <c r="AD64" i="110"/>
  <c r="AC64" i="110"/>
  <c r="AB64" i="110"/>
  <c r="AA64" i="110"/>
  <c r="Z64" i="110"/>
  <c r="Y64" i="110"/>
  <c r="V64" i="110"/>
  <c r="W64" i="110"/>
  <c r="X64" i="110"/>
  <c r="S64" i="110"/>
  <c r="R64" i="110"/>
  <c r="Q64" i="110"/>
  <c r="P64" i="110"/>
  <c r="O64" i="110"/>
  <c r="N64" i="110"/>
  <c r="M64" i="110"/>
  <c r="L64" i="110"/>
  <c r="K64" i="110"/>
  <c r="G64" i="110"/>
  <c r="E64" i="110"/>
  <c r="C64" i="110"/>
  <c r="AF63" i="110"/>
  <c r="AE63" i="110"/>
  <c r="AD63" i="110"/>
  <c r="AC63" i="110"/>
  <c r="AB63" i="110"/>
  <c r="AA63" i="110"/>
  <c r="Z63" i="110"/>
  <c r="Y63" i="110"/>
  <c r="V63" i="110"/>
  <c r="W63" i="110"/>
  <c r="X63" i="110"/>
  <c r="S63" i="110"/>
  <c r="R63" i="110"/>
  <c r="Q63" i="110"/>
  <c r="P63" i="110"/>
  <c r="O63" i="110"/>
  <c r="N63" i="110"/>
  <c r="M63" i="110"/>
  <c r="L63" i="110"/>
  <c r="K63" i="110"/>
  <c r="D63" i="110"/>
  <c r="C63" i="110"/>
  <c r="AF62" i="110"/>
  <c r="AE62" i="110"/>
  <c r="AD62" i="110"/>
  <c r="AC62" i="110"/>
  <c r="AB62" i="110"/>
  <c r="AA62" i="110"/>
  <c r="Z62" i="110"/>
  <c r="Y62" i="110"/>
  <c r="V62" i="110"/>
  <c r="W62" i="110"/>
  <c r="X62" i="110"/>
  <c r="S62" i="110"/>
  <c r="R62" i="110"/>
  <c r="Q62" i="110"/>
  <c r="P62" i="110"/>
  <c r="O62" i="110"/>
  <c r="N62" i="110"/>
  <c r="M62" i="110"/>
  <c r="L62" i="110"/>
  <c r="K62" i="110"/>
  <c r="AF61" i="110"/>
  <c r="AE61" i="110"/>
  <c r="AD61" i="110"/>
  <c r="AC61" i="110"/>
  <c r="AB61" i="110"/>
  <c r="AA61" i="110"/>
  <c r="Z61" i="110"/>
  <c r="Y61" i="110"/>
  <c r="V61" i="110"/>
  <c r="W61" i="110"/>
  <c r="X61" i="110"/>
  <c r="S61" i="110"/>
  <c r="R61" i="110"/>
  <c r="Q61" i="110"/>
  <c r="P61" i="110"/>
  <c r="O61" i="110"/>
  <c r="N61" i="110"/>
  <c r="M61" i="110"/>
  <c r="L61" i="110"/>
  <c r="K61" i="110"/>
  <c r="H61" i="110"/>
  <c r="AF60" i="110"/>
  <c r="AE60" i="110"/>
  <c r="AD60" i="110"/>
  <c r="AC60" i="110"/>
  <c r="AB60" i="110"/>
  <c r="AA60" i="110"/>
  <c r="Z60" i="110"/>
  <c r="Y60" i="110"/>
  <c r="V60" i="110"/>
  <c r="W60" i="110"/>
  <c r="X60" i="110"/>
  <c r="S60" i="110"/>
  <c r="R60" i="110"/>
  <c r="Q60" i="110"/>
  <c r="P60" i="110"/>
  <c r="O60" i="110"/>
  <c r="N60" i="110"/>
  <c r="M60" i="110"/>
  <c r="L60" i="110"/>
  <c r="K60" i="110"/>
  <c r="H60" i="110"/>
  <c r="AF59" i="110"/>
  <c r="AE59" i="110"/>
  <c r="AD59" i="110"/>
  <c r="AC59" i="110"/>
  <c r="AB59" i="110"/>
  <c r="AA59" i="110"/>
  <c r="Z59" i="110"/>
  <c r="Y59" i="110"/>
  <c r="V59" i="110"/>
  <c r="W59" i="110"/>
  <c r="X59" i="110"/>
  <c r="S59" i="110"/>
  <c r="R59" i="110"/>
  <c r="Q59" i="110"/>
  <c r="P59" i="110"/>
  <c r="O59" i="110"/>
  <c r="N59" i="110"/>
  <c r="M59" i="110"/>
  <c r="L59" i="110"/>
  <c r="K59" i="110"/>
  <c r="H59" i="110"/>
  <c r="AF58" i="110"/>
  <c r="AE58" i="110"/>
  <c r="AD58" i="110"/>
  <c r="AC58" i="110"/>
  <c r="AB58" i="110"/>
  <c r="AA58" i="110"/>
  <c r="Z58" i="110"/>
  <c r="Y58" i="110"/>
  <c r="V58" i="110"/>
  <c r="W58" i="110"/>
  <c r="X58" i="110"/>
  <c r="S58" i="110"/>
  <c r="R58" i="110"/>
  <c r="Q58" i="110"/>
  <c r="P58" i="110"/>
  <c r="O58" i="110"/>
  <c r="N58" i="110"/>
  <c r="M58" i="110"/>
  <c r="L58" i="110"/>
  <c r="K58" i="110"/>
  <c r="H58" i="110"/>
  <c r="AF57" i="110"/>
  <c r="AE57" i="110"/>
  <c r="AD57" i="110"/>
  <c r="AC57" i="110"/>
  <c r="AB57" i="110"/>
  <c r="AA57" i="110"/>
  <c r="Z57" i="110"/>
  <c r="Y57" i="110"/>
  <c r="V57" i="110"/>
  <c r="W57" i="110"/>
  <c r="X57" i="110"/>
  <c r="S57" i="110"/>
  <c r="R57" i="110"/>
  <c r="Q57" i="110"/>
  <c r="P57" i="110"/>
  <c r="O57" i="110"/>
  <c r="N57" i="110"/>
  <c r="M57" i="110"/>
  <c r="L57" i="110"/>
  <c r="K57" i="110"/>
  <c r="H57" i="110"/>
  <c r="AF56" i="110"/>
  <c r="AE56" i="110"/>
  <c r="AD56" i="110"/>
  <c r="AC56" i="110"/>
  <c r="AB56" i="110"/>
  <c r="AA56" i="110"/>
  <c r="Z56" i="110"/>
  <c r="Y56" i="110"/>
  <c r="V56" i="110"/>
  <c r="W56" i="110"/>
  <c r="X56" i="110"/>
  <c r="S56" i="110"/>
  <c r="R56" i="110"/>
  <c r="Q56" i="110"/>
  <c r="P56" i="110"/>
  <c r="O56" i="110"/>
  <c r="N56" i="110"/>
  <c r="M56" i="110"/>
  <c r="L56" i="110"/>
  <c r="K56" i="110"/>
  <c r="H56" i="110"/>
  <c r="AF55" i="110"/>
  <c r="AE55" i="110"/>
  <c r="AD55" i="110"/>
  <c r="AC55" i="110"/>
  <c r="AB55" i="110"/>
  <c r="AA55" i="110"/>
  <c r="Z55" i="110"/>
  <c r="Y55" i="110"/>
  <c r="V55" i="110"/>
  <c r="W55" i="110"/>
  <c r="X55" i="110"/>
  <c r="S55" i="110"/>
  <c r="R55" i="110"/>
  <c r="Q55" i="110"/>
  <c r="P55" i="110"/>
  <c r="O55" i="110"/>
  <c r="N55" i="110"/>
  <c r="M55" i="110"/>
  <c r="L55" i="110"/>
  <c r="K55" i="110"/>
  <c r="D55" i="110"/>
  <c r="E55" i="110"/>
  <c r="AF54" i="110"/>
  <c r="AE54" i="110"/>
  <c r="AD54" i="110"/>
  <c r="AC54" i="110"/>
  <c r="AB54" i="110"/>
  <c r="AA54" i="110"/>
  <c r="Z54" i="110"/>
  <c r="Y54" i="110"/>
  <c r="V54" i="110"/>
  <c r="W54" i="110"/>
  <c r="X54" i="110"/>
  <c r="S54" i="110"/>
  <c r="R54" i="110"/>
  <c r="Q54" i="110"/>
  <c r="P54" i="110"/>
  <c r="O54" i="110"/>
  <c r="N54" i="110"/>
  <c r="M54" i="110"/>
  <c r="L54" i="110"/>
  <c r="K54" i="110"/>
  <c r="D54" i="110"/>
  <c r="E54" i="110"/>
  <c r="AF53" i="110"/>
  <c r="AE53" i="110"/>
  <c r="AD53" i="110"/>
  <c r="AC53" i="110"/>
  <c r="AB53" i="110"/>
  <c r="AA53" i="110"/>
  <c r="Z53" i="110"/>
  <c r="Y53" i="110"/>
  <c r="V53" i="110"/>
  <c r="W53" i="110"/>
  <c r="X53" i="110"/>
  <c r="S53" i="110"/>
  <c r="R53" i="110"/>
  <c r="Q53" i="110"/>
  <c r="P53" i="110"/>
  <c r="O53" i="110"/>
  <c r="N53" i="110"/>
  <c r="M53" i="110"/>
  <c r="L53" i="110"/>
  <c r="K53" i="110"/>
  <c r="D53" i="110"/>
  <c r="E53" i="110"/>
  <c r="Y52" i="110"/>
  <c r="Z52" i="110"/>
  <c r="AA52" i="110"/>
  <c r="AB52" i="110"/>
  <c r="AC52" i="110"/>
  <c r="AD52" i="110"/>
  <c r="AE52" i="110"/>
  <c r="AF52" i="110"/>
  <c r="V52" i="110"/>
  <c r="W52" i="110"/>
  <c r="X52" i="110"/>
  <c r="S52" i="110"/>
  <c r="AG52" i="110"/>
  <c r="R52" i="110"/>
  <c r="Q52" i="110"/>
  <c r="P52" i="110"/>
  <c r="O52" i="110"/>
  <c r="N52" i="110"/>
  <c r="M52" i="110"/>
  <c r="L52" i="110"/>
  <c r="K52" i="110"/>
  <c r="B51" i="110"/>
  <c r="A51" i="109"/>
  <c r="B101" i="109"/>
  <c r="B96" i="109"/>
  <c r="B97" i="109"/>
  <c r="B98" i="109"/>
  <c r="B99" i="109"/>
  <c r="B100" i="109"/>
  <c r="D101" i="109"/>
  <c r="E101" i="109"/>
  <c r="B94" i="109"/>
  <c r="C101" i="109"/>
  <c r="F101" i="109"/>
  <c r="D100" i="109"/>
  <c r="E100" i="109"/>
  <c r="C100" i="109"/>
  <c r="F100" i="109"/>
  <c r="D99" i="109"/>
  <c r="E99" i="109"/>
  <c r="C99" i="109"/>
  <c r="F99" i="109"/>
  <c r="D98" i="109"/>
  <c r="E98" i="109"/>
  <c r="C98" i="109"/>
  <c r="F98" i="109"/>
  <c r="D97" i="109"/>
  <c r="E97" i="109"/>
  <c r="C97" i="109"/>
  <c r="F97" i="109"/>
  <c r="D96" i="109"/>
  <c r="E96" i="109"/>
  <c r="G96" i="109"/>
  <c r="C96" i="109"/>
  <c r="F96" i="109"/>
  <c r="B95" i="109"/>
  <c r="C77" i="109"/>
  <c r="E77" i="109"/>
  <c r="F77" i="109"/>
  <c r="G77" i="109"/>
  <c r="D77" i="109"/>
  <c r="B79" i="109"/>
  <c r="H77" i="109"/>
  <c r="B78" i="109"/>
  <c r="C78" i="109"/>
  <c r="C79" i="109"/>
  <c r="D79" i="109"/>
  <c r="D80" i="109"/>
  <c r="B81" i="109"/>
  <c r="B80" i="109"/>
  <c r="C80" i="109"/>
  <c r="C81" i="109"/>
  <c r="D81" i="109"/>
  <c r="B83" i="109"/>
  <c r="B82" i="109"/>
  <c r="C82" i="109"/>
  <c r="C83" i="109"/>
  <c r="D83" i="109"/>
  <c r="B85" i="109"/>
  <c r="B84" i="109"/>
  <c r="C84" i="109"/>
  <c r="C85" i="109"/>
  <c r="D85" i="109"/>
  <c r="B87" i="109"/>
  <c r="B86" i="109"/>
  <c r="C86" i="109"/>
  <c r="C87" i="109"/>
  <c r="D87" i="109"/>
  <c r="D92" i="109"/>
  <c r="B89" i="109"/>
  <c r="B88" i="109"/>
  <c r="C88" i="109"/>
  <c r="C89" i="109"/>
  <c r="D89" i="109"/>
  <c r="B91" i="109"/>
  <c r="B90" i="109"/>
  <c r="C90" i="109"/>
  <c r="C91" i="109"/>
  <c r="D91" i="109"/>
  <c r="E92" i="109"/>
  <c r="C92" i="109"/>
  <c r="F92" i="109"/>
  <c r="S91" i="109"/>
  <c r="R91" i="109"/>
  <c r="Q91" i="109"/>
  <c r="P91" i="109"/>
  <c r="O91" i="109"/>
  <c r="N91" i="109"/>
  <c r="M91" i="109"/>
  <c r="L91" i="109"/>
  <c r="K91" i="109"/>
  <c r="H91" i="109"/>
  <c r="G91" i="109"/>
  <c r="S90" i="109"/>
  <c r="R90" i="109"/>
  <c r="Q90" i="109"/>
  <c r="P90" i="109"/>
  <c r="O90" i="109"/>
  <c r="N90" i="109"/>
  <c r="M90" i="109"/>
  <c r="L90" i="109"/>
  <c r="K90" i="109"/>
  <c r="S89" i="109"/>
  <c r="R89" i="109"/>
  <c r="Q89" i="109"/>
  <c r="P89" i="109"/>
  <c r="O89" i="109"/>
  <c r="N89" i="109"/>
  <c r="M89" i="109"/>
  <c r="L89" i="109"/>
  <c r="K89" i="109"/>
  <c r="H89" i="109"/>
  <c r="H88" i="109"/>
  <c r="G89" i="109"/>
  <c r="S88" i="109"/>
  <c r="R88" i="109"/>
  <c r="Q88" i="109"/>
  <c r="P88" i="109"/>
  <c r="O88" i="109"/>
  <c r="N88" i="109"/>
  <c r="M88" i="109"/>
  <c r="L88" i="109"/>
  <c r="K88" i="109"/>
  <c r="S87" i="109"/>
  <c r="R87" i="109"/>
  <c r="Q87" i="109"/>
  <c r="P87" i="109"/>
  <c r="O87" i="109"/>
  <c r="N87" i="109"/>
  <c r="M87" i="109"/>
  <c r="L87" i="109"/>
  <c r="K87" i="109"/>
  <c r="H87" i="109"/>
  <c r="G87" i="109"/>
  <c r="S86" i="109"/>
  <c r="R86" i="109"/>
  <c r="Q86" i="109"/>
  <c r="P86" i="109"/>
  <c r="O86" i="109"/>
  <c r="N86" i="109"/>
  <c r="M86" i="109"/>
  <c r="L86" i="109"/>
  <c r="K86" i="109"/>
  <c r="S85" i="109"/>
  <c r="R85" i="109"/>
  <c r="Q85" i="109"/>
  <c r="P85" i="109"/>
  <c r="O85" i="109"/>
  <c r="N85" i="109"/>
  <c r="M85" i="109"/>
  <c r="L85" i="109"/>
  <c r="K85" i="109"/>
  <c r="H85" i="109"/>
  <c r="E85" i="109"/>
  <c r="G85" i="109"/>
  <c r="S84" i="109"/>
  <c r="R84" i="109"/>
  <c r="Q84" i="109"/>
  <c r="P84" i="109"/>
  <c r="O84" i="109"/>
  <c r="N84" i="109"/>
  <c r="M84" i="109"/>
  <c r="L84" i="109"/>
  <c r="K84" i="109"/>
  <c r="S83" i="109"/>
  <c r="R83" i="109"/>
  <c r="Q83" i="109"/>
  <c r="P83" i="109"/>
  <c r="O83" i="109"/>
  <c r="N83" i="109"/>
  <c r="M83" i="109"/>
  <c r="L83" i="109"/>
  <c r="K83" i="109"/>
  <c r="H83" i="109"/>
  <c r="G83" i="109"/>
  <c r="S82" i="109"/>
  <c r="R82" i="109"/>
  <c r="Q82" i="109"/>
  <c r="P82" i="109"/>
  <c r="O82" i="109"/>
  <c r="N82" i="109"/>
  <c r="M82" i="109"/>
  <c r="L82" i="109"/>
  <c r="K82" i="109"/>
  <c r="S81" i="109"/>
  <c r="R81" i="109"/>
  <c r="Q81" i="109"/>
  <c r="P81" i="109"/>
  <c r="O81" i="109"/>
  <c r="N81" i="109"/>
  <c r="M81" i="109"/>
  <c r="L81" i="109"/>
  <c r="K81" i="109"/>
  <c r="H81" i="109"/>
  <c r="G81" i="109"/>
  <c r="H63" i="109"/>
  <c r="AF80" i="109"/>
  <c r="AE80" i="109"/>
  <c r="AD80" i="109"/>
  <c r="AC80" i="109"/>
  <c r="AB80" i="109"/>
  <c r="AA80" i="109"/>
  <c r="Z80" i="109"/>
  <c r="Y80" i="109"/>
  <c r="V80" i="109"/>
  <c r="W80" i="109"/>
  <c r="X80" i="109"/>
  <c r="S80" i="109"/>
  <c r="R80" i="109"/>
  <c r="Q80" i="109"/>
  <c r="P80" i="109"/>
  <c r="O80" i="109"/>
  <c r="N80" i="109"/>
  <c r="M80" i="109"/>
  <c r="L80" i="109"/>
  <c r="K80" i="109"/>
  <c r="AF79" i="109"/>
  <c r="AE79" i="109"/>
  <c r="AD79" i="109"/>
  <c r="AC79" i="109"/>
  <c r="AB79" i="109"/>
  <c r="AA79" i="109"/>
  <c r="Z79" i="109"/>
  <c r="Y79" i="109"/>
  <c r="V79" i="109"/>
  <c r="W79" i="109"/>
  <c r="X79" i="109"/>
  <c r="S79" i="109"/>
  <c r="R79" i="109"/>
  <c r="Q79" i="109"/>
  <c r="P79" i="109"/>
  <c r="O79" i="109"/>
  <c r="N79" i="109"/>
  <c r="M79" i="109"/>
  <c r="L79" i="109"/>
  <c r="K79" i="109"/>
  <c r="H79" i="109"/>
  <c r="G79" i="109"/>
  <c r="AF78" i="109"/>
  <c r="AE78" i="109"/>
  <c r="AD78" i="109"/>
  <c r="AC78" i="109"/>
  <c r="AB78" i="109"/>
  <c r="AA78" i="109"/>
  <c r="Z78" i="109"/>
  <c r="Y78" i="109"/>
  <c r="V78" i="109"/>
  <c r="W78" i="109"/>
  <c r="X78" i="109"/>
  <c r="S78" i="109"/>
  <c r="R78" i="109"/>
  <c r="Q78" i="109"/>
  <c r="P78" i="109"/>
  <c r="O78" i="109"/>
  <c r="N78" i="109"/>
  <c r="M78" i="109"/>
  <c r="L78" i="109"/>
  <c r="K78" i="109"/>
  <c r="AF77" i="109"/>
  <c r="AE77" i="109"/>
  <c r="AD77" i="109"/>
  <c r="AC77" i="109"/>
  <c r="AB77" i="109"/>
  <c r="AA77" i="109"/>
  <c r="Z77" i="109"/>
  <c r="Y77" i="109"/>
  <c r="V77" i="109"/>
  <c r="W77" i="109"/>
  <c r="X77" i="109"/>
  <c r="S77" i="109"/>
  <c r="R77" i="109"/>
  <c r="Q77" i="109"/>
  <c r="P77" i="109"/>
  <c r="O77" i="109"/>
  <c r="N77" i="109"/>
  <c r="M77" i="109"/>
  <c r="L77" i="109"/>
  <c r="K77" i="109"/>
  <c r="B77" i="109"/>
  <c r="AF76" i="109"/>
  <c r="AE76" i="109"/>
  <c r="AD76" i="109"/>
  <c r="AC76" i="109"/>
  <c r="AB76" i="109"/>
  <c r="AA76" i="109"/>
  <c r="Z76" i="109"/>
  <c r="Y76" i="109"/>
  <c r="V76" i="109"/>
  <c r="W76" i="109"/>
  <c r="X76" i="109"/>
  <c r="S76" i="109"/>
  <c r="R76" i="109"/>
  <c r="Q76" i="109"/>
  <c r="P76" i="109"/>
  <c r="O76" i="109"/>
  <c r="N76" i="109"/>
  <c r="M76" i="109"/>
  <c r="L76" i="109"/>
  <c r="K76" i="109"/>
  <c r="G68" i="109"/>
  <c r="C54" i="109"/>
  <c r="C73" i="109"/>
  <c r="C55" i="109"/>
  <c r="C74" i="109"/>
  <c r="D73" i="109"/>
  <c r="H53" i="109"/>
  <c r="E72" i="109"/>
  <c r="F72" i="109"/>
  <c r="H54" i="109"/>
  <c r="E73" i="109"/>
  <c r="F73" i="109"/>
  <c r="B76" i="109"/>
  <c r="AF75" i="109"/>
  <c r="AE75" i="109"/>
  <c r="AD75" i="109"/>
  <c r="AC75" i="109"/>
  <c r="AB75" i="109"/>
  <c r="AA75" i="109"/>
  <c r="Z75" i="109"/>
  <c r="Y75" i="109"/>
  <c r="V75" i="109"/>
  <c r="W75" i="109"/>
  <c r="X75" i="109"/>
  <c r="S75" i="109"/>
  <c r="R75" i="109"/>
  <c r="Q75" i="109"/>
  <c r="P75" i="109"/>
  <c r="O75" i="109"/>
  <c r="N75" i="109"/>
  <c r="M75" i="109"/>
  <c r="L75" i="109"/>
  <c r="K75" i="109"/>
  <c r="B75" i="109"/>
  <c r="AF74" i="109"/>
  <c r="AE74" i="109"/>
  <c r="AD74" i="109"/>
  <c r="AC74" i="109"/>
  <c r="AB74" i="109"/>
  <c r="AA74" i="109"/>
  <c r="Z74" i="109"/>
  <c r="Y74" i="109"/>
  <c r="V74" i="109"/>
  <c r="W74" i="109"/>
  <c r="X74" i="109"/>
  <c r="S74" i="109"/>
  <c r="R74" i="109"/>
  <c r="Q74" i="109"/>
  <c r="P74" i="109"/>
  <c r="O74" i="109"/>
  <c r="N74" i="109"/>
  <c r="M74" i="109"/>
  <c r="L74" i="109"/>
  <c r="K74" i="109"/>
  <c r="H55" i="109"/>
  <c r="E74" i="109"/>
  <c r="B55" i="109"/>
  <c r="B74" i="109"/>
  <c r="AF73" i="109"/>
  <c r="AE73" i="109"/>
  <c r="AD73" i="109"/>
  <c r="AC73" i="109"/>
  <c r="AB73" i="109"/>
  <c r="AA73" i="109"/>
  <c r="Z73" i="109"/>
  <c r="Y73" i="109"/>
  <c r="V73" i="109"/>
  <c r="W73" i="109"/>
  <c r="X73" i="109"/>
  <c r="S73" i="109"/>
  <c r="R73" i="109"/>
  <c r="Q73" i="109"/>
  <c r="P73" i="109"/>
  <c r="O73" i="109"/>
  <c r="N73" i="109"/>
  <c r="M73" i="109"/>
  <c r="L73" i="109"/>
  <c r="K73" i="109"/>
  <c r="B54" i="109"/>
  <c r="B73" i="109"/>
  <c r="AF72" i="109"/>
  <c r="AE72" i="109"/>
  <c r="AD72" i="109"/>
  <c r="AC72" i="109"/>
  <c r="AB72" i="109"/>
  <c r="AA72" i="109"/>
  <c r="Z72" i="109"/>
  <c r="Y72" i="109"/>
  <c r="V72" i="109"/>
  <c r="W72" i="109"/>
  <c r="X72" i="109"/>
  <c r="S72" i="109"/>
  <c r="R72" i="109"/>
  <c r="Q72" i="109"/>
  <c r="P72" i="109"/>
  <c r="O72" i="109"/>
  <c r="N72" i="109"/>
  <c r="M72" i="109"/>
  <c r="L72" i="109"/>
  <c r="K72" i="109"/>
  <c r="C53" i="109"/>
  <c r="C72" i="109"/>
  <c r="D72" i="109"/>
  <c r="B53" i="109"/>
  <c r="B72" i="109"/>
  <c r="AF71" i="109"/>
  <c r="AE71" i="109"/>
  <c r="AD71" i="109"/>
  <c r="AC71" i="109"/>
  <c r="AB71" i="109"/>
  <c r="AA71" i="109"/>
  <c r="Z71" i="109"/>
  <c r="Y71" i="109"/>
  <c r="V71" i="109"/>
  <c r="W71" i="109"/>
  <c r="X71" i="109"/>
  <c r="S71" i="109"/>
  <c r="R71" i="109"/>
  <c r="Q71" i="109"/>
  <c r="P71" i="109"/>
  <c r="O71" i="109"/>
  <c r="N71" i="109"/>
  <c r="M71" i="109"/>
  <c r="L71" i="109"/>
  <c r="K71" i="109"/>
  <c r="AF70" i="109"/>
  <c r="AE70" i="109"/>
  <c r="AD70" i="109"/>
  <c r="AC70" i="109"/>
  <c r="AB70" i="109"/>
  <c r="AA70" i="109"/>
  <c r="Z70" i="109"/>
  <c r="Y70" i="109"/>
  <c r="V70" i="109"/>
  <c r="W70" i="109"/>
  <c r="X70" i="109"/>
  <c r="S70" i="109"/>
  <c r="R70" i="109"/>
  <c r="Q70" i="109"/>
  <c r="P70" i="109"/>
  <c r="O70" i="109"/>
  <c r="N70" i="109"/>
  <c r="M70" i="109"/>
  <c r="L70" i="109"/>
  <c r="K70" i="109"/>
  <c r="G66" i="109"/>
  <c r="AF69" i="109"/>
  <c r="AE69" i="109"/>
  <c r="AD69" i="109"/>
  <c r="AC69" i="109"/>
  <c r="AB69" i="109"/>
  <c r="AA69" i="109"/>
  <c r="Z69" i="109"/>
  <c r="Y69" i="109"/>
  <c r="V69" i="109"/>
  <c r="W69" i="109"/>
  <c r="X69" i="109"/>
  <c r="S69" i="109"/>
  <c r="R69" i="109"/>
  <c r="Q69" i="109"/>
  <c r="P69" i="109"/>
  <c r="O69" i="109"/>
  <c r="N69" i="109"/>
  <c r="M69" i="109"/>
  <c r="L69" i="109"/>
  <c r="K69" i="109"/>
  <c r="AF68" i="109"/>
  <c r="AE68" i="109"/>
  <c r="AD68" i="109"/>
  <c r="AC68" i="109"/>
  <c r="AB68" i="109"/>
  <c r="AA68" i="109"/>
  <c r="Z68" i="109"/>
  <c r="Y68" i="109"/>
  <c r="V68" i="109"/>
  <c r="W68" i="109"/>
  <c r="X68" i="109"/>
  <c r="S68" i="109"/>
  <c r="R68" i="109"/>
  <c r="Q68" i="109"/>
  <c r="P68" i="109"/>
  <c r="O68" i="109"/>
  <c r="N68" i="109"/>
  <c r="M68" i="109"/>
  <c r="L68" i="109"/>
  <c r="K68" i="109"/>
  <c r="AF67" i="109"/>
  <c r="AE67" i="109"/>
  <c r="AD67" i="109"/>
  <c r="AC67" i="109"/>
  <c r="AB67" i="109"/>
  <c r="AA67" i="109"/>
  <c r="Z67" i="109"/>
  <c r="Y67" i="109"/>
  <c r="V67" i="109"/>
  <c r="W67" i="109"/>
  <c r="X67" i="109"/>
  <c r="S67" i="109"/>
  <c r="R67" i="109"/>
  <c r="Q67" i="109"/>
  <c r="P67" i="109"/>
  <c r="O67" i="109"/>
  <c r="N67" i="109"/>
  <c r="M67" i="109"/>
  <c r="L67" i="109"/>
  <c r="K67" i="109"/>
  <c r="G53" i="109"/>
  <c r="C56" i="109"/>
  <c r="B56" i="109"/>
  <c r="C57" i="109"/>
  <c r="B57" i="109"/>
  <c r="C58" i="109"/>
  <c r="B58" i="109"/>
  <c r="C59" i="109"/>
  <c r="B59" i="109"/>
  <c r="C60" i="109"/>
  <c r="B60" i="109"/>
  <c r="C61" i="109"/>
  <c r="B61" i="109"/>
  <c r="E56" i="109"/>
  <c r="G56" i="109"/>
  <c r="E57" i="109"/>
  <c r="G57" i="109"/>
  <c r="E58" i="109"/>
  <c r="G58" i="109"/>
  <c r="E59" i="109"/>
  <c r="G59" i="109"/>
  <c r="E60" i="109"/>
  <c r="G60" i="109"/>
  <c r="E61" i="109"/>
  <c r="G61" i="109"/>
  <c r="F53" i="109"/>
  <c r="B62" i="109"/>
  <c r="B63" i="109"/>
  <c r="B64" i="109"/>
  <c r="F54" i="109"/>
  <c r="F55" i="109"/>
  <c r="H66" i="109"/>
  <c r="H67" i="109"/>
  <c r="G67" i="109"/>
  <c r="B65" i="109"/>
  <c r="B66" i="109"/>
  <c r="F65" i="109"/>
  <c r="F66" i="109"/>
  <c r="F67" i="109"/>
  <c r="B67" i="109"/>
  <c r="AF66" i="109"/>
  <c r="AE66" i="109"/>
  <c r="AD66" i="109"/>
  <c r="AC66" i="109"/>
  <c r="AB66" i="109"/>
  <c r="AA66" i="109"/>
  <c r="Z66" i="109"/>
  <c r="Y66" i="109"/>
  <c r="V66" i="109"/>
  <c r="W66" i="109"/>
  <c r="X66" i="109"/>
  <c r="S66" i="109"/>
  <c r="R66" i="109"/>
  <c r="Q66" i="109"/>
  <c r="P66" i="109"/>
  <c r="O66" i="109"/>
  <c r="N66" i="109"/>
  <c r="M66" i="109"/>
  <c r="L66" i="109"/>
  <c r="K66" i="109"/>
  <c r="C66" i="109"/>
  <c r="AF65" i="109"/>
  <c r="AE65" i="109"/>
  <c r="AD65" i="109"/>
  <c r="AC65" i="109"/>
  <c r="AB65" i="109"/>
  <c r="AA65" i="109"/>
  <c r="Z65" i="109"/>
  <c r="Y65" i="109"/>
  <c r="V65" i="109"/>
  <c r="W65" i="109"/>
  <c r="X65" i="109"/>
  <c r="S65" i="109"/>
  <c r="R65" i="109"/>
  <c r="Q65" i="109"/>
  <c r="P65" i="109"/>
  <c r="O65" i="109"/>
  <c r="N65" i="109"/>
  <c r="M65" i="109"/>
  <c r="L65" i="109"/>
  <c r="K65" i="109"/>
  <c r="H65" i="109"/>
  <c r="G65" i="109"/>
  <c r="C65" i="109"/>
  <c r="AF64" i="109"/>
  <c r="AE64" i="109"/>
  <c r="AD64" i="109"/>
  <c r="AC64" i="109"/>
  <c r="AB64" i="109"/>
  <c r="AA64" i="109"/>
  <c r="Z64" i="109"/>
  <c r="Y64" i="109"/>
  <c r="V64" i="109"/>
  <c r="W64" i="109"/>
  <c r="X64" i="109"/>
  <c r="S64" i="109"/>
  <c r="R64" i="109"/>
  <c r="Q64" i="109"/>
  <c r="P64" i="109"/>
  <c r="O64" i="109"/>
  <c r="N64" i="109"/>
  <c r="M64" i="109"/>
  <c r="L64" i="109"/>
  <c r="K64" i="109"/>
  <c r="G64" i="109"/>
  <c r="E64" i="109"/>
  <c r="C64" i="109"/>
  <c r="AF63" i="109"/>
  <c r="AE63" i="109"/>
  <c r="AD63" i="109"/>
  <c r="AC63" i="109"/>
  <c r="AB63" i="109"/>
  <c r="AA63" i="109"/>
  <c r="Z63" i="109"/>
  <c r="Y63" i="109"/>
  <c r="V63" i="109"/>
  <c r="W63" i="109"/>
  <c r="X63" i="109"/>
  <c r="S63" i="109"/>
  <c r="R63" i="109"/>
  <c r="Q63" i="109"/>
  <c r="P63" i="109"/>
  <c r="O63" i="109"/>
  <c r="N63" i="109"/>
  <c r="M63" i="109"/>
  <c r="L63" i="109"/>
  <c r="K63" i="109"/>
  <c r="D53" i="109"/>
  <c r="E53" i="109"/>
  <c r="D54" i="109"/>
  <c r="E54" i="109"/>
  <c r="D55" i="109"/>
  <c r="E55" i="109"/>
  <c r="D63" i="109"/>
  <c r="C63" i="109"/>
  <c r="AF62" i="109"/>
  <c r="AE62" i="109"/>
  <c r="AD62" i="109"/>
  <c r="AC62" i="109"/>
  <c r="AB62" i="109"/>
  <c r="AA62" i="109"/>
  <c r="Z62" i="109"/>
  <c r="Y62" i="109"/>
  <c r="V62" i="109"/>
  <c r="W62" i="109"/>
  <c r="X62" i="109"/>
  <c r="S62" i="109"/>
  <c r="R62" i="109"/>
  <c r="Q62" i="109"/>
  <c r="P62" i="109"/>
  <c r="O62" i="109"/>
  <c r="N62" i="109"/>
  <c r="M62" i="109"/>
  <c r="L62" i="109"/>
  <c r="K62" i="109"/>
  <c r="AF61" i="109"/>
  <c r="AE61" i="109"/>
  <c r="AD61" i="109"/>
  <c r="AC61" i="109"/>
  <c r="AB61" i="109"/>
  <c r="AA61" i="109"/>
  <c r="Z61" i="109"/>
  <c r="Y61" i="109"/>
  <c r="V61" i="109"/>
  <c r="W61" i="109"/>
  <c r="X61" i="109"/>
  <c r="S61" i="109"/>
  <c r="R61" i="109"/>
  <c r="Q61" i="109"/>
  <c r="P61" i="109"/>
  <c r="O61" i="109"/>
  <c r="N61" i="109"/>
  <c r="M61" i="109"/>
  <c r="L61" i="109"/>
  <c r="K61" i="109"/>
  <c r="H61" i="109"/>
  <c r="AF60" i="109"/>
  <c r="AE60" i="109"/>
  <c r="AD60" i="109"/>
  <c r="AC60" i="109"/>
  <c r="AB60" i="109"/>
  <c r="AA60" i="109"/>
  <c r="Z60" i="109"/>
  <c r="Y60" i="109"/>
  <c r="V60" i="109"/>
  <c r="W60" i="109"/>
  <c r="X60" i="109"/>
  <c r="S60" i="109"/>
  <c r="R60" i="109"/>
  <c r="Q60" i="109"/>
  <c r="P60" i="109"/>
  <c r="O60" i="109"/>
  <c r="N60" i="109"/>
  <c r="M60" i="109"/>
  <c r="L60" i="109"/>
  <c r="K60" i="109"/>
  <c r="H60" i="109"/>
  <c r="AF59" i="109"/>
  <c r="AE59" i="109"/>
  <c r="AD59" i="109"/>
  <c r="AC59" i="109"/>
  <c r="AB59" i="109"/>
  <c r="AA59" i="109"/>
  <c r="Z59" i="109"/>
  <c r="Y59" i="109"/>
  <c r="V59" i="109"/>
  <c r="W59" i="109"/>
  <c r="X59" i="109"/>
  <c r="S59" i="109"/>
  <c r="R59" i="109"/>
  <c r="Q59" i="109"/>
  <c r="P59" i="109"/>
  <c r="O59" i="109"/>
  <c r="N59" i="109"/>
  <c r="M59" i="109"/>
  <c r="L59" i="109"/>
  <c r="K59" i="109"/>
  <c r="H59" i="109"/>
  <c r="AF58" i="109"/>
  <c r="AE58" i="109"/>
  <c r="AD58" i="109"/>
  <c r="AC58" i="109"/>
  <c r="AB58" i="109"/>
  <c r="AA58" i="109"/>
  <c r="Z58" i="109"/>
  <c r="Y58" i="109"/>
  <c r="V58" i="109"/>
  <c r="W58" i="109"/>
  <c r="X58" i="109"/>
  <c r="S58" i="109"/>
  <c r="R58" i="109"/>
  <c r="Q58" i="109"/>
  <c r="P58" i="109"/>
  <c r="O58" i="109"/>
  <c r="N58" i="109"/>
  <c r="M58" i="109"/>
  <c r="L58" i="109"/>
  <c r="K58" i="109"/>
  <c r="H58" i="109"/>
  <c r="AF57" i="109"/>
  <c r="AE57" i="109"/>
  <c r="AD57" i="109"/>
  <c r="AC57" i="109"/>
  <c r="AB57" i="109"/>
  <c r="AA57" i="109"/>
  <c r="Z57" i="109"/>
  <c r="Y57" i="109"/>
  <c r="V57" i="109"/>
  <c r="W57" i="109"/>
  <c r="X57" i="109"/>
  <c r="S57" i="109"/>
  <c r="R57" i="109"/>
  <c r="Q57" i="109"/>
  <c r="P57" i="109"/>
  <c r="O57" i="109"/>
  <c r="N57" i="109"/>
  <c r="M57" i="109"/>
  <c r="L57" i="109"/>
  <c r="K57" i="109"/>
  <c r="H57" i="109"/>
  <c r="AF56" i="109"/>
  <c r="AE56" i="109"/>
  <c r="AD56" i="109"/>
  <c r="AC56" i="109"/>
  <c r="AB56" i="109"/>
  <c r="AA56" i="109"/>
  <c r="Z56" i="109"/>
  <c r="Y56" i="109"/>
  <c r="V56" i="109"/>
  <c r="W56" i="109"/>
  <c r="X56" i="109"/>
  <c r="S56" i="109"/>
  <c r="R56" i="109"/>
  <c r="Q56" i="109"/>
  <c r="P56" i="109"/>
  <c r="O56" i="109"/>
  <c r="N56" i="109"/>
  <c r="M56" i="109"/>
  <c r="L56" i="109"/>
  <c r="K56" i="109"/>
  <c r="H56" i="109"/>
  <c r="AF55" i="109"/>
  <c r="AE55" i="109"/>
  <c r="AD55" i="109"/>
  <c r="AC55" i="109"/>
  <c r="AB55" i="109"/>
  <c r="AA55" i="109"/>
  <c r="Z55" i="109"/>
  <c r="Y55" i="109"/>
  <c r="V55" i="109"/>
  <c r="W55" i="109"/>
  <c r="X55" i="109"/>
  <c r="S55" i="109"/>
  <c r="R55" i="109"/>
  <c r="Q55" i="109"/>
  <c r="P55" i="109"/>
  <c r="O55" i="109"/>
  <c r="N55" i="109"/>
  <c r="M55" i="109"/>
  <c r="L55" i="109"/>
  <c r="K55" i="109"/>
  <c r="AF54" i="109"/>
  <c r="AE54" i="109"/>
  <c r="AD54" i="109"/>
  <c r="AC54" i="109"/>
  <c r="AB54" i="109"/>
  <c r="AA54" i="109"/>
  <c r="Z54" i="109"/>
  <c r="Y54" i="109"/>
  <c r="V54" i="109"/>
  <c r="W54" i="109"/>
  <c r="X54" i="109"/>
  <c r="S54" i="109"/>
  <c r="R54" i="109"/>
  <c r="Q54" i="109"/>
  <c r="P54" i="109"/>
  <c r="O54" i="109"/>
  <c r="N54" i="109"/>
  <c r="M54" i="109"/>
  <c r="L54" i="109"/>
  <c r="K54" i="109"/>
  <c r="AF53" i="109"/>
  <c r="AE53" i="109"/>
  <c r="AD53" i="109"/>
  <c r="AC53" i="109"/>
  <c r="AB53" i="109"/>
  <c r="AA53" i="109"/>
  <c r="Z53" i="109"/>
  <c r="Y53" i="109"/>
  <c r="V53" i="109"/>
  <c r="W53" i="109"/>
  <c r="X53" i="109"/>
  <c r="S53" i="109"/>
  <c r="R53" i="109"/>
  <c r="Q53" i="109"/>
  <c r="P53" i="109"/>
  <c r="O53" i="109"/>
  <c r="N53" i="109"/>
  <c r="M53" i="109"/>
  <c r="L53" i="109"/>
  <c r="K53" i="109"/>
  <c r="Y52" i="109"/>
  <c r="Z52" i="109"/>
  <c r="AA52" i="109"/>
  <c r="AB52" i="109"/>
  <c r="AC52" i="109"/>
  <c r="AD52" i="109"/>
  <c r="AE52" i="109"/>
  <c r="AF52" i="109"/>
  <c r="V52" i="109"/>
  <c r="W52" i="109"/>
  <c r="X52" i="109"/>
  <c r="AG52" i="109"/>
  <c r="S52" i="109"/>
  <c r="R52" i="109"/>
  <c r="Q52" i="109"/>
  <c r="P52" i="109"/>
  <c r="O52" i="109"/>
  <c r="N52" i="109"/>
  <c r="M52" i="109"/>
  <c r="L52" i="109"/>
  <c r="K52" i="109"/>
  <c r="B51" i="109"/>
  <c r="A51" i="108"/>
  <c r="B101" i="108"/>
  <c r="B96" i="108"/>
  <c r="B97" i="108"/>
  <c r="B98" i="108"/>
  <c r="B99" i="108"/>
  <c r="B100" i="108"/>
  <c r="D101" i="108"/>
  <c r="E101" i="108"/>
  <c r="B94" i="108"/>
  <c r="C101" i="108"/>
  <c r="F101" i="108"/>
  <c r="D100" i="108"/>
  <c r="E100" i="108"/>
  <c r="C100" i="108"/>
  <c r="F100" i="108"/>
  <c r="D99" i="108"/>
  <c r="E99" i="108"/>
  <c r="C99" i="108"/>
  <c r="F99" i="108"/>
  <c r="D98" i="108"/>
  <c r="E98" i="108"/>
  <c r="C98" i="108"/>
  <c r="F98" i="108"/>
  <c r="D97" i="108"/>
  <c r="E97" i="108"/>
  <c r="C97" i="108"/>
  <c r="F97" i="108"/>
  <c r="D96" i="108"/>
  <c r="E96" i="108"/>
  <c r="G96" i="108"/>
  <c r="C96" i="108"/>
  <c r="F96" i="108"/>
  <c r="B95" i="108"/>
  <c r="C77" i="108"/>
  <c r="E77" i="108"/>
  <c r="F77" i="108"/>
  <c r="G77" i="108"/>
  <c r="D77" i="108"/>
  <c r="B79" i="108"/>
  <c r="H77" i="108"/>
  <c r="B78" i="108"/>
  <c r="C78" i="108"/>
  <c r="C79" i="108"/>
  <c r="D79" i="108"/>
  <c r="D80" i="108"/>
  <c r="B81" i="108"/>
  <c r="B80" i="108"/>
  <c r="C80" i="108"/>
  <c r="C81" i="108"/>
  <c r="D81" i="108"/>
  <c r="B83" i="108"/>
  <c r="B82" i="108"/>
  <c r="C82" i="108"/>
  <c r="C83" i="108"/>
  <c r="D83" i="108"/>
  <c r="B85" i="108"/>
  <c r="B84" i="108"/>
  <c r="C84" i="108"/>
  <c r="C85" i="108"/>
  <c r="D85" i="108"/>
  <c r="B87" i="108"/>
  <c r="B86" i="108"/>
  <c r="C86" i="108"/>
  <c r="C87" i="108"/>
  <c r="D87" i="108"/>
  <c r="D92" i="108"/>
  <c r="B89" i="108"/>
  <c r="B88" i="108"/>
  <c r="C88" i="108"/>
  <c r="C89" i="108"/>
  <c r="D89" i="108"/>
  <c r="B91" i="108"/>
  <c r="B90" i="108"/>
  <c r="C90" i="108"/>
  <c r="C91" i="108"/>
  <c r="D91" i="108"/>
  <c r="E92" i="108"/>
  <c r="C92" i="108"/>
  <c r="F92" i="108"/>
  <c r="S91" i="108"/>
  <c r="R91" i="108"/>
  <c r="Q91" i="108"/>
  <c r="P91" i="108"/>
  <c r="O91" i="108"/>
  <c r="N91" i="108"/>
  <c r="M91" i="108"/>
  <c r="L91" i="108"/>
  <c r="K91" i="108"/>
  <c r="H91" i="108"/>
  <c r="G91" i="108"/>
  <c r="S90" i="108"/>
  <c r="R90" i="108"/>
  <c r="Q90" i="108"/>
  <c r="P90" i="108"/>
  <c r="O90" i="108"/>
  <c r="N90" i="108"/>
  <c r="M90" i="108"/>
  <c r="L90" i="108"/>
  <c r="K90" i="108"/>
  <c r="S89" i="108"/>
  <c r="R89" i="108"/>
  <c r="Q89" i="108"/>
  <c r="P89" i="108"/>
  <c r="O89" i="108"/>
  <c r="N89" i="108"/>
  <c r="M89" i="108"/>
  <c r="L89" i="108"/>
  <c r="K89" i="108"/>
  <c r="H89" i="108"/>
  <c r="H88" i="108"/>
  <c r="G89" i="108"/>
  <c r="S88" i="108"/>
  <c r="R88" i="108"/>
  <c r="Q88" i="108"/>
  <c r="P88" i="108"/>
  <c r="O88" i="108"/>
  <c r="N88" i="108"/>
  <c r="M88" i="108"/>
  <c r="L88" i="108"/>
  <c r="K88" i="108"/>
  <c r="S87" i="108"/>
  <c r="R87" i="108"/>
  <c r="Q87" i="108"/>
  <c r="P87" i="108"/>
  <c r="O87" i="108"/>
  <c r="N87" i="108"/>
  <c r="M87" i="108"/>
  <c r="L87" i="108"/>
  <c r="K87" i="108"/>
  <c r="H87" i="108"/>
  <c r="G87" i="108"/>
  <c r="S86" i="108"/>
  <c r="R86" i="108"/>
  <c r="Q86" i="108"/>
  <c r="P86" i="108"/>
  <c r="O86" i="108"/>
  <c r="N86" i="108"/>
  <c r="M86" i="108"/>
  <c r="L86" i="108"/>
  <c r="K86" i="108"/>
  <c r="S85" i="108"/>
  <c r="R85" i="108"/>
  <c r="Q85" i="108"/>
  <c r="P85" i="108"/>
  <c r="O85" i="108"/>
  <c r="N85" i="108"/>
  <c r="M85" i="108"/>
  <c r="L85" i="108"/>
  <c r="K85" i="108"/>
  <c r="H85" i="108"/>
  <c r="E85" i="108"/>
  <c r="G85" i="108"/>
  <c r="S84" i="108"/>
  <c r="R84" i="108"/>
  <c r="Q84" i="108"/>
  <c r="P84" i="108"/>
  <c r="O84" i="108"/>
  <c r="N84" i="108"/>
  <c r="M84" i="108"/>
  <c r="L84" i="108"/>
  <c r="K84" i="108"/>
  <c r="S83" i="108"/>
  <c r="R83" i="108"/>
  <c r="Q83" i="108"/>
  <c r="P83" i="108"/>
  <c r="O83" i="108"/>
  <c r="N83" i="108"/>
  <c r="M83" i="108"/>
  <c r="L83" i="108"/>
  <c r="K83" i="108"/>
  <c r="H83" i="108"/>
  <c r="G83" i="108"/>
  <c r="S82" i="108"/>
  <c r="R82" i="108"/>
  <c r="Q82" i="108"/>
  <c r="P82" i="108"/>
  <c r="O82" i="108"/>
  <c r="N82" i="108"/>
  <c r="M82" i="108"/>
  <c r="L82" i="108"/>
  <c r="K82" i="108"/>
  <c r="S81" i="108"/>
  <c r="R81" i="108"/>
  <c r="Q81" i="108"/>
  <c r="P81" i="108"/>
  <c r="O81" i="108"/>
  <c r="N81" i="108"/>
  <c r="M81" i="108"/>
  <c r="L81" i="108"/>
  <c r="K81" i="108"/>
  <c r="H81" i="108"/>
  <c r="G81" i="108"/>
  <c r="H63" i="108"/>
  <c r="AF80" i="108"/>
  <c r="AE80" i="108"/>
  <c r="AD80" i="108"/>
  <c r="AC80" i="108"/>
  <c r="AB80" i="108"/>
  <c r="AA80" i="108"/>
  <c r="Z80" i="108"/>
  <c r="Y80" i="108"/>
  <c r="V80" i="108"/>
  <c r="W80" i="108"/>
  <c r="X80" i="108"/>
  <c r="S80" i="108"/>
  <c r="R80" i="108"/>
  <c r="Q80" i="108"/>
  <c r="P80" i="108"/>
  <c r="O80" i="108"/>
  <c r="N80" i="108"/>
  <c r="M80" i="108"/>
  <c r="L80" i="108"/>
  <c r="K80" i="108"/>
  <c r="AF79" i="108"/>
  <c r="AE79" i="108"/>
  <c r="AD79" i="108"/>
  <c r="AC79" i="108"/>
  <c r="AB79" i="108"/>
  <c r="AA79" i="108"/>
  <c r="Z79" i="108"/>
  <c r="Y79" i="108"/>
  <c r="V79" i="108"/>
  <c r="W79" i="108"/>
  <c r="X79" i="108"/>
  <c r="S79" i="108"/>
  <c r="R79" i="108"/>
  <c r="Q79" i="108"/>
  <c r="P79" i="108"/>
  <c r="O79" i="108"/>
  <c r="N79" i="108"/>
  <c r="M79" i="108"/>
  <c r="L79" i="108"/>
  <c r="K79" i="108"/>
  <c r="H79" i="108"/>
  <c r="G79" i="108"/>
  <c r="AF78" i="108"/>
  <c r="AE78" i="108"/>
  <c r="AD78" i="108"/>
  <c r="AC78" i="108"/>
  <c r="AB78" i="108"/>
  <c r="AA78" i="108"/>
  <c r="Z78" i="108"/>
  <c r="Y78" i="108"/>
  <c r="V78" i="108"/>
  <c r="W78" i="108"/>
  <c r="X78" i="108"/>
  <c r="S78" i="108"/>
  <c r="R78" i="108"/>
  <c r="Q78" i="108"/>
  <c r="P78" i="108"/>
  <c r="O78" i="108"/>
  <c r="N78" i="108"/>
  <c r="M78" i="108"/>
  <c r="L78" i="108"/>
  <c r="K78" i="108"/>
  <c r="AF77" i="108"/>
  <c r="AE77" i="108"/>
  <c r="AD77" i="108"/>
  <c r="AC77" i="108"/>
  <c r="AB77" i="108"/>
  <c r="AA77" i="108"/>
  <c r="Z77" i="108"/>
  <c r="Y77" i="108"/>
  <c r="V77" i="108"/>
  <c r="W77" i="108"/>
  <c r="X77" i="108"/>
  <c r="S77" i="108"/>
  <c r="R77" i="108"/>
  <c r="Q77" i="108"/>
  <c r="P77" i="108"/>
  <c r="O77" i="108"/>
  <c r="N77" i="108"/>
  <c r="M77" i="108"/>
  <c r="L77" i="108"/>
  <c r="K77" i="108"/>
  <c r="B77" i="108"/>
  <c r="AF76" i="108"/>
  <c r="AE76" i="108"/>
  <c r="AD76" i="108"/>
  <c r="AC76" i="108"/>
  <c r="AB76" i="108"/>
  <c r="AA76" i="108"/>
  <c r="Z76" i="108"/>
  <c r="Y76" i="108"/>
  <c r="V76" i="108"/>
  <c r="W76" i="108"/>
  <c r="X76" i="108"/>
  <c r="S76" i="108"/>
  <c r="R76" i="108"/>
  <c r="Q76" i="108"/>
  <c r="P76" i="108"/>
  <c r="O76" i="108"/>
  <c r="N76" i="108"/>
  <c r="M76" i="108"/>
  <c r="L76" i="108"/>
  <c r="K76" i="108"/>
  <c r="G68" i="108"/>
  <c r="C54" i="108"/>
  <c r="C73" i="108"/>
  <c r="C55" i="108"/>
  <c r="C74" i="108"/>
  <c r="D73" i="108"/>
  <c r="H53" i="108"/>
  <c r="E72" i="108"/>
  <c r="F72" i="108"/>
  <c r="H54" i="108"/>
  <c r="E73" i="108"/>
  <c r="F73" i="108"/>
  <c r="B76" i="108"/>
  <c r="AF75" i="108"/>
  <c r="AE75" i="108"/>
  <c r="AD75" i="108"/>
  <c r="AC75" i="108"/>
  <c r="AB75" i="108"/>
  <c r="AA75" i="108"/>
  <c r="Z75" i="108"/>
  <c r="Y75" i="108"/>
  <c r="V75" i="108"/>
  <c r="W75" i="108"/>
  <c r="X75" i="108"/>
  <c r="S75" i="108"/>
  <c r="R75" i="108"/>
  <c r="Q75" i="108"/>
  <c r="P75" i="108"/>
  <c r="O75" i="108"/>
  <c r="N75" i="108"/>
  <c r="M75" i="108"/>
  <c r="L75" i="108"/>
  <c r="K75" i="108"/>
  <c r="B75" i="108"/>
  <c r="AF74" i="108"/>
  <c r="AE74" i="108"/>
  <c r="AD74" i="108"/>
  <c r="AC74" i="108"/>
  <c r="AB74" i="108"/>
  <c r="AA74" i="108"/>
  <c r="Z74" i="108"/>
  <c r="Y74" i="108"/>
  <c r="V74" i="108"/>
  <c r="W74" i="108"/>
  <c r="X74" i="108"/>
  <c r="S74" i="108"/>
  <c r="R74" i="108"/>
  <c r="Q74" i="108"/>
  <c r="P74" i="108"/>
  <c r="O74" i="108"/>
  <c r="N74" i="108"/>
  <c r="M74" i="108"/>
  <c r="L74" i="108"/>
  <c r="K74" i="108"/>
  <c r="H55" i="108"/>
  <c r="E74" i="108"/>
  <c r="B55" i="108"/>
  <c r="B74" i="108"/>
  <c r="AF73" i="108"/>
  <c r="AE73" i="108"/>
  <c r="AD73" i="108"/>
  <c r="AC73" i="108"/>
  <c r="AB73" i="108"/>
  <c r="AA73" i="108"/>
  <c r="Z73" i="108"/>
  <c r="Y73" i="108"/>
  <c r="V73" i="108"/>
  <c r="W73" i="108"/>
  <c r="X73" i="108"/>
  <c r="S73" i="108"/>
  <c r="R73" i="108"/>
  <c r="Q73" i="108"/>
  <c r="P73" i="108"/>
  <c r="O73" i="108"/>
  <c r="N73" i="108"/>
  <c r="M73" i="108"/>
  <c r="L73" i="108"/>
  <c r="K73" i="108"/>
  <c r="B54" i="108"/>
  <c r="B73" i="108"/>
  <c r="AF72" i="108"/>
  <c r="AE72" i="108"/>
  <c r="AD72" i="108"/>
  <c r="AC72" i="108"/>
  <c r="AB72" i="108"/>
  <c r="AA72" i="108"/>
  <c r="Z72" i="108"/>
  <c r="Y72" i="108"/>
  <c r="V72" i="108"/>
  <c r="W72" i="108"/>
  <c r="X72" i="108"/>
  <c r="S72" i="108"/>
  <c r="R72" i="108"/>
  <c r="Q72" i="108"/>
  <c r="P72" i="108"/>
  <c r="O72" i="108"/>
  <c r="N72" i="108"/>
  <c r="M72" i="108"/>
  <c r="L72" i="108"/>
  <c r="K72" i="108"/>
  <c r="C53" i="108"/>
  <c r="C72" i="108"/>
  <c r="D72" i="108"/>
  <c r="B53" i="108"/>
  <c r="B72" i="108"/>
  <c r="AF71" i="108"/>
  <c r="AE71" i="108"/>
  <c r="AD71" i="108"/>
  <c r="AC71" i="108"/>
  <c r="AB71" i="108"/>
  <c r="AA71" i="108"/>
  <c r="Z71" i="108"/>
  <c r="Y71" i="108"/>
  <c r="V71" i="108"/>
  <c r="W71" i="108"/>
  <c r="X71" i="108"/>
  <c r="S71" i="108"/>
  <c r="R71" i="108"/>
  <c r="Q71" i="108"/>
  <c r="P71" i="108"/>
  <c r="O71" i="108"/>
  <c r="N71" i="108"/>
  <c r="M71" i="108"/>
  <c r="L71" i="108"/>
  <c r="K71" i="108"/>
  <c r="AF70" i="108"/>
  <c r="AE70" i="108"/>
  <c r="AD70" i="108"/>
  <c r="AC70" i="108"/>
  <c r="AB70" i="108"/>
  <c r="AA70" i="108"/>
  <c r="Z70" i="108"/>
  <c r="Y70" i="108"/>
  <c r="V70" i="108"/>
  <c r="W70" i="108"/>
  <c r="X70" i="108"/>
  <c r="S70" i="108"/>
  <c r="R70" i="108"/>
  <c r="Q70" i="108"/>
  <c r="P70" i="108"/>
  <c r="O70" i="108"/>
  <c r="N70" i="108"/>
  <c r="M70" i="108"/>
  <c r="L70" i="108"/>
  <c r="K70" i="108"/>
  <c r="G66" i="108"/>
  <c r="AF69" i="108"/>
  <c r="AE69" i="108"/>
  <c r="AD69" i="108"/>
  <c r="AC69" i="108"/>
  <c r="AB69" i="108"/>
  <c r="AA69" i="108"/>
  <c r="Z69" i="108"/>
  <c r="Y69" i="108"/>
  <c r="V69" i="108"/>
  <c r="W69" i="108"/>
  <c r="X69" i="108"/>
  <c r="S69" i="108"/>
  <c r="R69" i="108"/>
  <c r="Q69" i="108"/>
  <c r="P69" i="108"/>
  <c r="O69" i="108"/>
  <c r="N69" i="108"/>
  <c r="M69" i="108"/>
  <c r="L69" i="108"/>
  <c r="K69" i="108"/>
  <c r="AF68" i="108"/>
  <c r="AE68" i="108"/>
  <c r="AD68" i="108"/>
  <c r="AC68" i="108"/>
  <c r="AB68" i="108"/>
  <c r="AA68" i="108"/>
  <c r="Z68" i="108"/>
  <c r="Y68" i="108"/>
  <c r="V68" i="108"/>
  <c r="W68" i="108"/>
  <c r="X68" i="108"/>
  <c r="S68" i="108"/>
  <c r="R68" i="108"/>
  <c r="Q68" i="108"/>
  <c r="P68" i="108"/>
  <c r="O68" i="108"/>
  <c r="N68" i="108"/>
  <c r="M68" i="108"/>
  <c r="L68" i="108"/>
  <c r="K68" i="108"/>
  <c r="AF67" i="108"/>
  <c r="AE67" i="108"/>
  <c r="AD67" i="108"/>
  <c r="AC67" i="108"/>
  <c r="AB67" i="108"/>
  <c r="AA67" i="108"/>
  <c r="Z67" i="108"/>
  <c r="Y67" i="108"/>
  <c r="V67" i="108"/>
  <c r="W67" i="108"/>
  <c r="X67" i="108"/>
  <c r="S67" i="108"/>
  <c r="R67" i="108"/>
  <c r="Q67" i="108"/>
  <c r="P67" i="108"/>
  <c r="O67" i="108"/>
  <c r="N67" i="108"/>
  <c r="M67" i="108"/>
  <c r="L67" i="108"/>
  <c r="K67" i="108"/>
  <c r="G53" i="108"/>
  <c r="C56" i="108"/>
  <c r="B56" i="108"/>
  <c r="C57" i="108"/>
  <c r="B57" i="108"/>
  <c r="E57" i="108"/>
  <c r="G57" i="108"/>
  <c r="C58" i="108"/>
  <c r="B58" i="108"/>
  <c r="C59" i="108"/>
  <c r="B59" i="108"/>
  <c r="C60" i="108"/>
  <c r="B60" i="108"/>
  <c r="C61" i="108"/>
  <c r="B61" i="108"/>
  <c r="E56" i="108"/>
  <c r="G56" i="108"/>
  <c r="E58" i="108"/>
  <c r="G58" i="108"/>
  <c r="E59" i="108"/>
  <c r="G59" i="108"/>
  <c r="E60" i="108"/>
  <c r="G60" i="108"/>
  <c r="E61" i="108"/>
  <c r="G61" i="108"/>
  <c r="F53" i="108"/>
  <c r="B62" i="108"/>
  <c r="B63" i="108"/>
  <c r="B64" i="108"/>
  <c r="F54" i="108"/>
  <c r="G64" i="108"/>
  <c r="F55" i="108"/>
  <c r="H66" i="108"/>
  <c r="H67" i="108"/>
  <c r="G67" i="108"/>
  <c r="B65" i="108"/>
  <c r="B66" i="108"/>
  <c r="F65" i="108"/>
  <c r="F66" i="108"/>
  <c r="F67" i="108"/>
  <c r="B67" i="108"/>
  <c r="AF66" i="108"/>
  <c r="AE66" i="108"/>
  <c r="AD66" i="108"/>
  <c r="AC66" i="108"/>
  <c r="AB66" i="108"/>
  <c r="AA66" i="108"/>
  <c r="Z66" i="108"/>
  <c r="Y66" i="108"/>
  <c r="V66" i="108"/>
  <c r="W66" i="108"/>
  <c r="X66" i="108"/>
  <c r="S66" i="108"/>
  <c r="R66" i="108"/>
  <c r="Q66" i="108"/>
  <c r="P66" i="108"/>
  <c r="O66" i="108"/>
  <c r="N66" i="108"/>
  <c r="M66" i="108"/>
  <c r="L66" i="108"/>
  <c r="K66" i="108"/>
  <c r="C66" i="108"/>
  <c r="AF65" i="108"/>
  <c r="AE65" i="108"/>
  <c r="AD65" i="108"/>
  <c r="AC65" i="108"/>
  <c r="AB65" i="108"/>
  <c r="AA65" i="108"/>
  <c r="Z65" i="108"/>
  <c r="Y65" i="108"/>
  <c r="V65" i="108"/>
  <c r="W65" i="108"/>
  <c r="X65" i="108"/>
  <c r="S65" i="108"/>
  <c r="R65" i="108"/>
  <c r="Q65" i="108"/>
  <c r="P65" i="108"/>
  <c r="O65" i="108"/>
  <c r="N65" i="108"/>
  <c r="M65" i="108"/>
  <c r="L65" i="108"/>
  <c r="K65" i="108"/>
  <c r="H65" i="108"/>
  <c r="G65" i="108"/>
  <c r="C65" i="108"/>
  <c r="AF64" i="108"/>
  <c r="AE64" i="108"/>
  <c r="AD64" i="108"/>
  <c r="AC64" i="108"/>
  <c r="AB64" i="108"/>
  <c r="AA64" i="108"/>
  <c r="Z64" i="108"/>
  <c r="Y64" i="108"/>
  <c r="V64" i="108"/>
  <c r="W64" i="108"/>
  <c r="X64" i="108"/>
  <c r="S64" i="108"/>
  <c r="R64" i="108"/>
  <c r="Q64" i="108"/>
  <c r="P64" i="108"/>
  <c r="O64" i="108"/>
  <c r="N64" i="108"/>
  <c r="M64" i="108"/>
  <c r="L64" i="108"/>
  <c r="K64" i="108"/>
  <c r="E64" i="108"/>
  <c r="C64" i="108"/>
  <c r="AF63" i="108"/>
  <c r="AE63" i="108"/>
  <c r="AD63" i="108"/>
  <c r="AC63" i="108"/>
  <c r="AB63" i="108"/>
  <c r="AA63" i="108"/>
  <c r="Z63" i="108"/>
  <c r="Y63" i="108"/>
  <c r="V63" i="108"/>
  <c r="W63" i="108"/>
  <c r="X63" i="108"/>
  <c r="S63" i="108"/>
  <c r="R63" i="108"/>
  <c r="Q63" i="108"/>
  <c r="P63" i="108"/>
  <c r="O63" i="108"/>
  <c r="N63" i="108"/>
  <c r="M63" i="108"/>
  <c r="L63" i="108"/>
  <c r="K63" i="108"/>
  <c r="D53" i="108"/>
  <c r="E53" i="108"/>
  <c r="D54" i="108"/>
  <c r="E54" i="108"/>
  <c r="D55" i="108"/>
  <c r="E55" i="108"/>
  <c r="D63" i="108"/>
  <c r="C63" i="108"/>
  <c r="AF62" i="108"/>
  <c r="AE62" i="108"/>
  <c r="AD62" i="108"/>
  <c r="AC62" i="108"/>
  <c r="AB62" i="108"/>
  <c r="AA62" i="108"/>
  <c r="Z62" i="108"/>
  <c r="Y62" i="108"/>
  <c r="V62" i="108"/>
  <c r="W62" i="108"/>
  <c r="X62" i="108"/>
  <c r="S62" i="108"/>
  <c r="R62" i="108"/>
  <c r="Q62" i="108"/>
  <c r="P62" i="108"/>
  <c r="O62" i="108"/>
  <c r="N62" i="108"/>
  <c r="M62" i="108"/>
  <c r="L62" i="108"/>
  <c r="K62" i="108"/>
  <c r="AF61" i="108"/>
  <c r="AE61" i="108"/>
  <c r="AD61" i="108"/>
  <c r="AC61" i="108"/>
  <c r="AB61" i="108"/>
  <c r="AA61" i="108"/>
  <c r="Z61" i="108"/>
  <c r="Y61" i="108"/>
  <c r="V61" i="108"/>
  <c r="W61" i="108"/>
  <c r="X61" i="108"/>
  <c r="S61" i="108"/>
  <c r="R61" i="108"/>
  <c r="Q61" i="108"/>
  <c r="P61" i="108"/>
  <c r="O61" i="108"/>
  <c r="N61" i="108"/>
  <c r="M61" i="108"/>
  <c r="L61" i="108"/>
  <c r="K61" i="108"/>
  <c r="H61" i="108"/>
  <c r="AF60" i="108"/>
  <c r="AE60" i="108"/>
  <c r="AD60" i="108"/>
  <c r="AC60" i="108"/>
  <c r="AB60" i="108"/>
  <c r="AA60" i="108"/>
  <c r="Z60" i="108"/>
  <c r="Y60" i="108"/>
  <c r="V60" i="108"/>
  <c r="W60" i="108"/>
  <c r="X60" i="108"/>
  <c r="S60" i="108"/>
  <c r="R60" i="108"/>
  <c r="Q60" i="108"/>
  <c r="P60" i="108"/>
  <c r="O60" i="108"/>
  <c r="N60" i="108"/>
  <c r="M60" i="108"/>
  <c r="L60" i="108"/>
  <c r="K60" i="108"/>
  <c r="H60" i="108"/>
  <c r="AF59" i="108"/>
  <c r="AE59" i="108"/>
  <c r="AD59" i="108"/>
  <c r="AC59" i="108"/>
  <c r="AB59" i="108"/>
  <c r="AA59" i="108"/>
  <c r="Z59" i="108"/>
  <c r="Y59" i="108"/>
  <c r="V59" i="108"/>
  <c r="W59" i="108"/>
  <c r="X59" i="108"/>
  <c r="S59" i="108"/>
  <c r="R59" i="108"/>
  <c r="Q59" i="108"/>
  <c r="P59" i="108"/>
  <c r="O59" i="108"/>
  <c r="N59" i="108"/>
  <c r="M59" i="108"/>
  <c r="L59" i="108"/>
  <c r="K59" i="108"/>
  <c r="H59" i="108"/>
  <c r="AF58" i="108"/>
  <c r="AE58" i="108"/>
  <c r="AD58" i="108"/>
  <c r="AC58" i="108"/>
  <c r="AB58" i="108"/>
  <c r="AA58" i="108"/>
  <c r="Z58" i="108"/>
  <c r="Y58" i="108"/>
  <c r="V58" i="108"/>
  <c r="W58" i="108"/>
  <c r="X58" i="108"/>
  <c r="S58" i="108"/>
  <c r="R58" i="108"/>
  <c r="Q58" i="108"/>
  <c r="P58" i="108"/>
  <c r="O58" i="108"/>
  <c r="N58" i="108"/>
  <c r="M58" i="108"/>
  <c r="L58" i="108"/>
  <c r="K58" i="108"/>
  <c r="H58" i="108"/>
  <c r="AF57" i="108"/>
  <c r="AE57" i="108"/>
  <c r="AD57" i="108"/>
  <c r="AC57" i="108"/>
  <c r="AB57" i="108"/>
  <c r="AA57" i="108"/>
  <c r="Z57" i="108"/>
  <c r="Y57" i="108"/>
  <c r="V57" i="108"/>
  <c r="W57" i="108"/>
  <c r="X57" i="108"/>
  <c r="S57" i="108"/>
  <c r="R57" i="108"/>
  <c r="Q57" i="108"/>
  <c r="P57" i="108"/>
  <c r="O57" i="108"/>
  <c r="N57" i="108"/>
  <c r="M57" i="108"/>
  <c r="L57" i="108"/>
  <c r="K57" i="108"/>
  <c r="H57" i="108"/>
  <c r="AF56" i="108"/>
  <c r="AE56" i="108"/>
  <c r="AD56" i="108"/>
  <c r="AC56" i="108"/>
  <c r="AB56" i="108"/>
  <c r="AA56" i="108"/>
  <c r="Z56" i="108"/>
  <c r="Y56" i="108"/>
  <c r="V56" i="108"/>
  <c r="W56" i="108"/>
  <c r="X56" i="108"/>
  <c r="S56" i="108"/>
  <c r="R56" i="108"/>
  <c r="Q56" i="108"/>
  <c r="P56" i="108"/>
  <c r="O56" i="108"/>
  <c r="N56" i="108"/>
  <c r="M56" i="108"/>
  <c r="L56" i="108"/>
  <c r="K56" i="108"/>
  <c r="H56" i="108"/>
  <c r="AF55" i="108"/>
  <c r="AE55" i="108"/>
  <c r="AD55" i="108"/>
  <c r="AC55" i="108"/>
  <c r="AB55" i="108"/>
  <c r="AA55" i="108"/>
  <c r="Z55" i="108"/>
  <c r="Y55" i="108"/>
  <c r="V55" i="108"/>
  <c r="W55" i="108"/>
  <c r="X55" i="108"/>
  <c r="S55" i="108"/>
  <c r="R55" i="108"/>
  <c r="Q55" i="108"/>
  <c r="P55" i="108"/>
  <c r="O55" i="108"/>
  <c r="N55" i="108"/>
  <c r="M55" i="108"/>
  <c r="L55" i="108"/>
  <c r="K55" i="108"/>
  <c r="AF54" i="108"/>
  <c r="AE54" i="108"/>
  <c r="AD54" i="108"/>
  <c r="AC54" i="108"/>
  <c r="AB54" i="108"/>
  <c r="AA54" i="108"/>
  <c r="Z54" i="108"/>
  <c r="Y54" i="108"/>
  <c r="V54" i="108"/>
  <c r="W54" i="108"/>
  <c r="X54" i="108"/>
  <c r="S54" i="108"/>
  <c r="R54" i="108"/>
  <c r="Q54" i="108"/>
  <c r="P54" i="108"/>
  <c r="O54" i="108"/>
  <c r="N54" i="108"/>
  <c r="M54" i="108"/>
  <c r="L54" i="108"/>
  <c r="K54" i="108"/>
  <c r="AF53" i="108"/>
  <c r="AE53" i="108"/>
  <c r="AD53" i="108"/>
  <c r="AC53" i="108"/>
  <c r="AB53" i="108"/>
  <c r="AA53" i="108"/>
  <c r="Z53" i="108"/>
  <c r="Y53" i="108"/>
  <c r="V53" i="108"/>
  <c r="W53" i="108"/>
  <c r="X53" i="108"/>
  <c r="S53" i="108"/>
  <c r="R53" i="108"/>
  <c r="Q53" i="108"/>
  <c r="P53" i="108"/>
  <c r="O53" i="108"/>
  <c r="N53" i="108"/>
  <c r="M53" i="108"/>
  <c r="L53" i="108"/>
  <c r="K53" i="108"/>
  <c r="Y52" i="108"/>
  <c r="Z52" i="108"/>
  <c r="AA52" i="108"/>
  <c r="AB52" i="108"/>
  <c r="AC52" i="108"/>
  <c r="AD52" i="108"/>
  <c r="AE52" i="108"/>
  <c r="AF52" i="108"/>
  <c r="V52" i="108"/>
  <c r="W52" i="108"/>
  <c r="X52" i="108"/>
  <c r="S52" i="108"/>
  <c r="AG52" i="108"/>
  <c r="R52" i="108"/>
  <c r="Q52" i="108"/>
  <c r="P52" i="108"/>
  <c r="O52" i="108"/>
  <c r="N52" i="108"/>
  <c r="M52" i="108"/>
  <c r="L52" i="108"/>
  <c r="K52" i="108"/>
  <c r="B51" i="108"/>
  <c r="A51" i="107"/>
  <c r="B101" i="107"/>
  <c r="B96" i="107"/>
  <c r="B97" i="107"/>
  <c r="B98" i="107"/>
  <c r="B99" i="107"/>
  <c r="B100" i="107"/>
  <c r="D101" i="107"/>
  <c r="E101" i="107"/>
  <c r="B94" i="107"/>
  <c r="C60" i="107"/>
  <c r="B60" i="107"/>
  <c r="C101" i="107"/>
  <c r="F101" i="107"/>
  <c r="D100" i="107"/>
  <c r="E100" i="107"/>
  <c r="C100" i="107"/>
  <c r="F100" i="107"/>
  <c r="D99" i="107"/>
  <c r="E99" i="107"/>
  <c r="C99" i="107"/>
  <c r="F99" i="107"/>
  <c r="D98" i="107"/>
  <c r="E98" i="107"/>
  <c r="C98" i="107"/>
  <c r="F98" i="107"/>
  <c r="D97" i="107"/>
  <c r="E97" i="107"/>
  <c r="C97" i="107"/>
  <c r="F97" i="107"/>
  <c r="D96" i="107"/>
  <c r="E96" i="107"/>
  <c r="G96" i="107"/>
  <c r="C96" i="107"/>
  <c r="F96" i="107"/>
  <c r="B95" i="107"/>
  <c r="C77" i="107"/>
  <c r="E77" i="107"/>
  <c r="F77" i="107"/>
  <c r="G77" i="107"/>
  <c r="D77" i="107"/>
  <c r="B79" i="107"/>
  <c r="H77" i="107"/>
  <c r="B78" i="107"/>
  <c r="C78" i="107"/>
  <c r="C79" i="107"/>
  <c r="D79" i="107"/>
  <c r="D80" i="107"/>
  <c r="B81" i="107"/>
  <c r="B80" i="107"/>
  <c r="C80" i="107"/>
  <c r="C81" i="107"/>
  <c r="D81" i="107"/>
  <c r="B83" i="107"/>
  <c r="B82" i="107"/>
  <c r="C82" i="107"/>
  <c r="C83" i="107"/>
  <c r="D83" i="107"/>
  <c r="B85" i="107"/>
  <c r="B84" i="107"/>
  <c r="C84" i="107"/>
  <c r="C85" i="107"/>
  <c r="D85" i="107"/>
  <c r="B87" i="107"/>
  <c r="B86" i="107"/>
  <c r="C86" i="107"/>
  <c r="C87" i="107"/>
  <c r="D87" i="107"/>
  <c r="D92" i="107"/>
  <c r="B89" i="107"/>
  <c r="B88" i="107"/>
  <c r="C88" i="107"/>
  <c r="C89" i="107"/>
  <c r="D89" i="107"/>
  <c r="B91" i="107"/>
  <c r="B90" i="107"/>
  <c r="C90" i="107"/>
  <c r="C91" i="107"/>
  <c r="D91" i="107"/>
  <c r="E92" i="107"/>
  <c r="C92" i="107"/>
  <c r="F92" i="107"/>
  <c r="S91" i="107"/>
  <c r="R91" i="107"/>
  <c r="Q91" i="107"/>
  <c r="P91" i="107"/>
  <c r="O91" i="107"/>
  <c r="N91" i="107"/>
  <c r="M91" i="107"/>
  <c r="L91" i="107"/>
  <c r="K91" i="107"/>
  <c r="H91" i="107"/>
  <c r="G91" i="107"/>
  <c r="S90" i="107"/>
  <c r="R90" i="107"/>
  <c r="Q90" i="107"/>
  <c r="P90" i="107"/>
  <c r="O90" i="107"/>
  <c r="N90" i="107"/>
  <c r="M90" i="107"/>
  <c r="L90" i="107"/>
  <c r="K90" i="107"/>
  <c r="S89" i="107"/>
  <c r="R89" i="107"/>
  <c r="Q89" i="107"/>
  <c r="P89" i="107"/>
  <c r="O89" i="107"/>
  <c r="N89" i="107"/>
  <c r="M89" i="107"/>
  <c r="L89" i="107"/>
  <c r="K89" i="107"/>
  <c r="H89" i="107"/>
  <c r="G89" i="107"/>
  <c r="S88" i="107"/>
  <c r="R88" i="107"/>
  <c r="Q88" i="107"/>
  <c r="P88" i="107"/>
  <c r="O88" i="107"/>
  <c r="N88" i="107"/>
  <c r="M88" i="107"/>
  <c r="L88" i="107"/>
  <c r="K88" i="107"/>
  <c r="H88" i="107"/>
  <c r="S87" i="107"/>
  <c r="R87" i="107"/>
  <c r="Q87" i="107"/>
  <c r="P87" i="107"/>
  <c r="O87" i="107"/>
  <c r="N87" i="107"/>
  <c r="M87" i="107"/>
  <c r="L87" i="107"/>
  <c r="K87" i="107"/>
  <c r="H87" i="107"/>
  <c r="G87" i="107"/>
  <c r="S86" i="107"/>
  <c r="R86" i="107"/>
  <c r="Q86" i="107"/>
  <c r="P86" i="107"/>
  <c r="O86" i="107"/>
  <c r="N86" i="107"/>
  <c r="M86" i="107"/>
  <c r="L86" i="107"/>
  <c r="K86" i="107"/>
  <c r="S85" i="107"/>
  <c r="R85" i="107"/>
  <c r="Q85" i="107"/>
  <c r="P85" i="107"/>
  <c r="O85" i="107"/>
  <c r="N85" i="107"/>
  <c r="M85" i="107"/>
  <c r="L85" i="107"/>
  <c r="K85" i="107"/>
  <c r="H85" i="107"/>
  <c r="E85" i="107"/>
  <c r="G85" i="107"/>
  <c r="S84" i="107"/>
  <c r="R84" i="107"/>
  <c r="Q84" i="107"/>
  <c r="P84" i="107"/>
  <c r="O84" i="107"/>
  <c r="N84" i="107"/>
  <c r="M84" i="107"/>
  <c r="L84" i="107"/>
  <c r="K84" i="107"/>
  <c r="S83" i="107"/>
  <c r="R83" i="107"/>
  <c r="Q83" i="107"/>
  <c r="P83" i="107"/>
  <c r="O83" i="107"/>
  <c r="N83" i="107"/>
  <c r="M83" i="107"/>
  <c r="L83" i="107"/>
  <c r="K83" i="107"/>
  <c r="H83" i="107"/>
  <c r="G83" i="107"/>
  <c r="S82" i="107"/>
  <c r="R82" i="107"/>
  <c r="Q82" i="107"/>
  <c r="P82" i="107"/>
  <c r="O82" i="107"/>
  <c r="N82" i="107"/>
  <c r="M82" i="107"/>
  <c r="L82" i="107"/>
  <c r="K82" i="107"/>
  <c r="S81" i="107"/>
  <c r="R81" i="107"/>
  <c r="Q81" i="107"/>
  <c r="P81" i="107"/>
  <c r="O81" i="107"/>
  <c r="N81" i="107"/>
  <c r="M81" i="107"/>
  <c r="L81" i="107"/>
  <c r="K81" i="107"/>
  <c r="H81" i="107"/>
  <c r="G81" i="107"/>
  <c r="H63" i="107"/>
  <c r="AF80" i="107"/>
  <c r="AE80" i="107"/>
  <c r="AD80" i="107"/>
  <c r="AC80" i="107"/>
  <c r="AB80" i="107"/>
  <c r="AA80" i="107"/>
  <c r="Z80" i="107"/>
  <c r="Y80" i="107"/>
  <c r="V80" i="107"/>
  <c r="W80" i="107"/>
  <c r="X80" i="107"/>
  <c r="S80" i="107"/>
  <c r="R80" i="107"/>
  <c r="Q80" i="107"/>
  <c r="P80" i="107"/>
  <c r="O80" i="107"/>
  <c r="N80" i="107"/>
  <c r="M80" i="107"/>
  <c r="L80" i="107"/>
  <c r="K80" i="107"/>
  <c r="AF79" i="107"/>
  <c r="AE79" i="107"/>
  <c r="AD79" i="107"/>
  <c r="AC79" i="107"/>
  <c r="AB79" i="107"/>
  <c r="AA79" i="107"/>
  <c r="Z79" i="107"/>
  <c r="Y79" i="107"/>
  <c r="V79" i="107"/>
  <c r="W79" i="107"/>
  <c r="X79" i="107"/>
  <c r="S79" i="107"/>
  <c r="R79" i="107"/>
  <c r="Q79" i="107"/>
  <c r="P79" i="107"/>
  <c r="O79" i="107"/>
  <c r="N79" i="107"/>
  <c r="M79" i="107"/>
  <c r="L79" i="107"/>
  <c r="K79" i="107"/>
  <c r="H79" i="107"/>
  <c r="G79" i="107"/>
  <c r="AF78" i="107"/>
  <c r="AE78" i="107"/>
  <c r="AD78" i="107"/>
  <c r="AC78" i="107"/>
  <c r="AB78" i="107"/>
  <c r="AA78" i="107"/>
  <c r="Z78" i="107"/>
  <c r="Y78" i="107"/>
  <c r="V78" i="107"/>
  <c r="W78" i="107"/>
  <c r="X78" i="107"/>
  <c r="S78" i="107"/>
  <c r="R78" i="107"/>
  <c r="Q78" i="107"/>
  <c r="P78" i="107"/>
  <c r="O78" i="107"/>
  <c r="N78" i="107"/>
  <c r="M78" i="107"/>
  <c r="L78" i="107"/>
  <c r="K78" i="107"/>
  <c r="AF77" i="107"/>
  <c r="AE77" i="107"/>
  <c r="AD77" i="107"/>
  <c r="AC77" i="107"/>
  <c r="AB77" i="107"/>
  <c r="AA77" i="107"/>
  <c r="Z77" i="107"/>
  <c r="Y77" i="107"/>
  <c r="V77" i="107"/>
  <c r="W77" i="107"/>
  <c r="X77" i="107"/>
  <c r="S77" i="107"/>
  <c r="R77" i="107"/>
  <c r="Q77" i="107"/>
  <c r="P77" i="107"/>
  <c r="O77" i="107"/>
  <c r="N77" i="107"/>
  <c r="M77" i="107"/>
  <c r="L77" i="107"/>
  <c r="K77" i="107"/>
  <c r="B77" i="107"/>
  <c r="AF76" i="107"/>
  <c r="AE76" i="107"/>
  <c r="AD76" i="107"/>
  <c r="AC76" i="107"/>
  <c r="AB76" i="107"/>
  <c r="AA76" i="107"/>
  <c r="Z76" i="107"/>
  <c r="Y76" i="107"/>
  <c r="V76" i="107"/>
  <c r="W76" i="107"/>
  <c r="X76" i="107"/>
  <c r="S76" i="107"/>
  <c r="R76" i="107"/>
  <c r="Q76" i="107"/>
  <c r="P76" i="107"/>
  <c r="O76" i="107"/>
  <c r="N76" i="107"/>
  <c r="M76" i="107"/>
  <c r="L76" i="107"/>
  <c r="K76" i="107"/>
  <c r="G68" i="107"/>
  <c r="C54" i="107"/>
  <c r="C73" i="107"/>
  <c r="C55" i="107"/>
  <c r="C74" i="107"/>
  <c r="D73" i="107"/>
  <c r="H53" i="107"/>
  <c r="E72" i="107"/>
  <c r="F72" i="107"/>
  <c r="H54" i="107"/>
  <c r="E73" i="107"/>
  <c r="F73" i="107"/>
  <c r="B76" i="107"/>
  <c r="AF75" i="107"/>
  <c r="AE75" i="107"/>
  <c r="AD75" i="107"/>
  <c r="AC75" i="107"/>
  <c r="AB75" i="107"/>
  <c r="AA75" i="107"/>
  <c r="Z75" i="107"/>
  <c r="Y75" i="107"/>
  <c r="V75" i="107"/>
  <c r="W75" i="107"/>
  <c r="X75" i="107"/>
  <c r="S75" i="107"/>
  <c r="R75" i="107"/>
  <c r="Q75" i="107"/>
  <c r="P75" i="107"/>
  <c r="O75" i="107"/>
  <c r="N75" i="107"/>
  <c r="M75" i="107"/>
  <c r="L75" i="107"/>
  <c r="K75" i="107"/>
  <c r="B75" i="107"/>
  <c r="AF74" i="107"/>
  <c r="AE74" i="107"/>
  <c r="AD74" i="107"/>
  <c r="AC74" i="107"/>
  <c r="AB74" i="107"/>
  <c r="AA74" i="107"/>
  <c r="Z74" i="107"/>
  <c r="Y74" i="107"/>
  <c r="V74" i="107"/>
  <c r="W74" i="107"/>
  <c r="X74" i="107"/>
  <c r="S74" i="107"/>
  <c r="R74" i="107"/>
  <c r="Q74" i="107"/>
  <c r="P74" i="107"/>
  <c r="O74" i="107"/>
  <c r="N74" i="107"/>
  <c r="M74" i="107"/>
  <c r="L74" i="107"/>
  <c r="K74" i="107"/>
  <c r="H55" i="107"/>
  <c r="E74" i="107"/>
  <c r="B55" i="107"/>
  <c r="B74" i="107"/>
  <c r="AF73" i="107"/>
  <c r="AE73" i="107"/>
  <c r="AD73" i="107"/>
  <c r="AC73" i="107"/>
  <c r="AB73" i="107"/>
  <c r="AA73" i="107"/>
  <c r="Z73" i="107"/>
  <c r="Y73" i="107"/>
  <c r="V73" i="107"/>
  <c r="W73" i="107"/>
  <c r="X73" i="107"/>
  <c r="S73" i="107"/>
  <c r="R73" i="107"/>
  <c r="Q73" i="107"/>
  <c r="P73" i="107"/>
  <c r="O73" i="107"/>
  <c r="N73" i="107"/>
  <c r="M73" i="107"/>
  <c r="L73" i="107"/>
  <c r="K73" i="107"/>
  <c r="B54" i="107"/>
  <c r="B73" i="107"/>
  <c r="AF72" i="107"/>
  <c r="AE72" i="107"/>
  <c r="AD72" i="107"/>
  <c r="AC72" i="107"/>
  <c r="AB72" i="107"/>
  <c r="AA72" i="107"/>
  <c r="Z72" i="107"/>
  <c r="Y72" i="107"/>
  <c r="V72" i="107"/>
  <c r="W72" i="107"/>
  <c r="X72" i="107"/>
  <c r="S72" i="107"/>
  <c r="R72" i="107"/>
  <c r="Q72" i="107"/>
  <c r="P72" i="107"/>
  <c r="O72" i="107"/>
  <c r="N72" i="107"/>
  <c r="M72" i="107"/>
  <c r="L72" i="107"/>
  <c r="K72" i="107"/>
  <c r="C53" i="107"/>
  <c r="C72" i="107"/>
  <c r="D72" i="107"/>
  <c r="B53" i="107"/>
  <c r="B72" i="107"/>
  <c r="AF71" i="107"/>
  <c r="AE71" i="107"/>
  <c r="AD71" i="107"/>
  <c r="AC71" i="107"/>
  <c r="AB71" i="107"/>
  <c r="AA71" i="107"/>
  <c r="Z71" i="107"/>
  <c r="Y71" i="107"/>
  <c r="V71" i="107"/>
  <c r="W71" i="107"/>
  <c r="X71" i="107"/>
  <c r="S71" i="107"/>
  <c r="R71" i="107"/>
  <c r="Q71" i="107"/>
  <c r="P71" i="107"/>
  <c r="O71" i="107"/>
  <c r="N71" i="107"/>
  <c r="M71" i="107"/>
  <c r="L71" i="107"/>
  <c r="K71" i="107"/>
  <c r="AF70" i="107"/>
  <c r="AE70" i="107"/>
  <c r="AD70" i="107"/>
  <c r="AC70" i="107"/>
  <c r="AB70" i="107"/>
  <c r="AA70" i="107"/>
  <c r="Z70" i="107"/>
  <c r="Y70" i="107"/>
  <c r="V70" i="107"/>
  <c r="W70" i="107"/>
  <c r="X70" i="107"/>
  <c r="S70" i="107"/>
  <c r="R70" i="107"/>
  <c r="Q70" i="107"/>
  <c r="P70" i="107"/>
  <c r="O70" i="107"/>
  <c r="N70" i="107"/>
  <c r="M70" i="107"/>
  <c r="L70" i="107"/>
  <c r="K70" i="107"/>
  <c r="G66" i="107"/>
  <c r="AF69" i="107"/>
  <c r="AE69" i="107"/>
  <c r="AD69" i="107"/>
  <c r="AC69" i="107"/>
  <c r="AB69" i="107"/>
  <c r="AA69" i="107"/>
  <c r="Z69" i="107"/>
  <c r="Y69" i="107"/>
  <c r="V69" i="107"/>
  <c r="W69" i="107"/>
  <c r="X69" i="107"/>
  <c r="S69" i="107"/>
  <c r="R69" i="107"/>
  <c r="Q69" i="107"/>
  <c r="P69" i="107"/>
  <c r="O69" i="107"/>
  <c r="N69" i="107"/>
  <c r="M69" i="107"/>
  <c r="L69" i="107"/>
  <c r="K69" i="107"/>
  <c r="AF68" i="107"/>
  <c r="AE68" i="107"/>
  <c r="AD68" i="107"/>
  <c r="AC68" i="107"/>
  <c r="AB68" i="107"/>
  <c r="AA68" i="107"/>
  <c r="Z68" i="107"/>
  <c r="Y68" i="107"/>
  <c r="V68" i="107"/>
  <c r="W68" i="107"/>
  <c r="X68" i="107"/>
  <c r="S68" i="107"/>
  <c r="R68" i="107"/>
  <c r="Q68" i="107"/>
  <c r="P68" i="107"/>
  <c r="O68" i="107"/>
  <c r="N68" i="107"/>
  <c r="M68" i="107"/>
  <c r="L68" i="107"/>
  <c r="K68" i="107"/>
  <c r="AF67" i="107"/>
  <c r="AE67" i="107"/>
  <c r="AD67" i="107"/>
  <c r="AC67" i="107"/>
  <c r="AB67" i="107"/>
  <c r="AA67" i="107"/>
  <c r="Z67" i="107"/>
  <c r="Y67" i="107"/>
  <c r="V67" i="107"/>
  <c r="W67" i="107"/>
  <c r="X67" i="107"/>
  <c r="S67" i="107"/>
  <c r="R67" i="107"/>
  <c r="Q67" i="107"/>
  <c r="P67" i="107"/>
  <c r="O67" i="107"/>
  <c r="N67" i="107"/>
  <c r="M67" i="107"/>
  <c r="L67" i="107"/>
  <c r="K67" i="107"/>
  <c r="G53" i="107"/>
  <c r="C56" i="107"/>
  <c r="B56" i="107"/>
  <c r="E56" i="107"/>
  <c r="G56" i="107"/>
  <c r="C57" i="107"/>
  <c r="B57" i="107"/>
  <c r="C58" i="107"/>
  <c r="B58" i="107"/>
  <c r="C59" i="107"/>
  <c r="B59" i="107"/>
  <c r="C61" i="107"/>
  <c r="B61" i="107"/>
  <c r="E57" i="107"/>
  <c r="G57" i="107"/>
  <c r="E58" i="107"/>
  <c r="G58" i="107"/>
  <c r="E59" i="107"/>
  <c r="G59" i="107"/>
  <c r="E60" i="107"/>
  <c r="G60" i="107"/>
  <c r="E61" i="107"/>
  <c r="G61" i="107"/>
  <c r="F53" i="107"/>
  <c r="B62" i="107"/>
  <c r="B63" i="107"/>
  <c r="B64" i="107"/>
  <c r="F54" i="107"/>
  <c r="F55" i="107"/>
  <c r="H66" i="107"/>
  <c r="H67" i="107"/>
  <c r="G67" i="107"/>
  <c r="B65" i="107"/>
  <c r="B66" i="107"/>
  <c r="F65" i="107"/>
  <c r="F66" i="107"/>
  <c r="F67" i="107"/>
  <c r="B67" i="107"/>
  <c r="AF66" i="107"/>
  <c r="AE66" i="107"/>
  <c r="AD66" i="107"/>
  <c r="AC66" i="107"/>
  <c r="AB66" i="107"/>
  <c r="AA66" i="107"/>
  <c r="Z66" i="107"/>
  <c r="Y66" i="107"/>
  <c r="V66" i="107"/>
  <c r="W66" i="107"/>
  <c r="X66" i="107"/>
  <c r="S66" i="107"/>
  <c r="R66" i="107"/>
  <c r="Q66" i="107"/>
  <c r="P66" i="107"/>
  <c r="O66" i="107"/>
  <c r="N66" i="107"/>
  <c r="M66" i="107"/>
  <c r="L66" i="107"/>
  <c r="K66" i="107"/>
  <c r="C66" i="107"/>
  <c r="AF65" i="107"/>
  <c r="AE65" i="107"/>
  <c r="AD65" i="107"/>
  <c r="AC65" i="107"/>
  <c r="AB65" i="107"/>
  <c r="AA65" i="107"/>
  <c r="Z65" i="107"/>
  <c r="Y65" i="107"/>
  <c r="V65" i="107"/>
  <c r="W65" i="107"/>
  <c r="X65" i="107"/>
  <c r="S65" i="107"/>
  <c r="R65" i="107"/>
  <c r="Q65" i="107"/>
  <c r="P65" i="107"/>
  <c r="O65" i="107"/>
  <c r="N65" i="107"/>
  <c r="M65" i="107"/>
  <c r="L65" i="107"/>
  <c r="K65" i="107"/>
  <c r="H65" i="107"/>
  <c r="G65" i="107"/>
  <c r="C65" i="107"/>
  <c r="AF64" i="107"/>
  <c r="AE64" i="107"/>
  <c r="AD64" i="107"/>
  <c r="AC64" i="107"/>
  <c r="AB64" i="107"/>
  <c r="AA64" i="107"/>
  <c r="Z64" i="107"/>
  <c r="Y64" i="107"/>
  <c r="V64" i="107"/>
  <c r="W64" i="107"/>
  <c r="X64" i="107"/>
  <c r="S64" i="107"/>
  <c r="R64" i="107"/>
  <c r="Q64" i="107"/>
  <c r="P64" i="107"/>
  <c r="O64" i="107"/>
  <c r="N64" i="107"/>
  <c r="M64" i="107"/>
  <c r="L64" i="107"/>
  <c r="K64" i="107"/>
  <c r="G64" i="107"/>
  <c r="E64" i="107"/>
  <c r="C64" i="107"/>
  <c r="AF63" i="107"/>
  <c r="AE63" i="107"/>
  <c r="AD63" i="107"/>
  <c r="AC63" i="107"/>
  <c r="AB63" i="107"/>
  <c r="AA63" i="107"/>
  <c r="Z63" i="107"/>
  <c r="Y63" i="107"/>
  <c r="V63" i="107"/>
  <c r="W63" i="107"/>
  <c r="X63" i="107"/>
  <c r="S63" i="107"/>
  <c r="R63" i="107"/>
  <c r="Q63" i="107"/>
  <c r="P63" i="107"/>
  <c r="O63" i="107"/>
  <c r="N63" i="107"/>
  <c r="M63" i="107"/>
  <c r="L63" i="107"/>
  <c r="K63" i="107"/>
  <c r="D53" i="107"/>
  <c r="E53" i="107"/>
  <c r="D54" i="107"/>
  <c r="E54" i="107"/>
  <c r="D55" i="107"/>
  <c r="E55" i="107"/>
  <c r="D63" i="107"/>
  <c r="C63" i="107"/>
  <c r="AF62" i="107"/>
  <c r="AE62" i="107"/>
  <c r="AD62" i="107"/>
  <c r="AC62" i="107"/>
  <c r="AB62" i="107"/>
  <c r="AA62" i="107"/>
  <c r="Z62" i="107"/>
  <c r="Y62" i="107"/>
  <c r="V62" i="107"/>
  <c r="W62" i="107"/>
  <c r="X62" i="107"/>
  <c r="S62" i="107"/>
  <c r="R62" i="107"/>
  <c r="Q62" i="107"/>
  <c r="P62" i="107"/>
  <c r="O62" i="107"/>
  <c r="N62" i="107"/>
  <c r="M62" i="107"/>
  <c r="L62" i="107"/>
  <c r="K62" i="107"/>
  <c r="AF61" i="107"/>
  <c r="AE61" i="107"/>
  <c r="AD61" i="107"/>
  <c r="AC61" i="107"/>
  <c r="AB61" i="107"/>
  <c r="AA61" i="107"/>
  <c r="Z61" i="107"/>
  <c r="Y61" i="107"/>
  <c r="V61" i="107"/>
  <c r="W61" i="107"/>
  <c r="X61" i="107"/>
  <c r="S61" i="107"/>
  <c r="R61" i="107"/>
  <c r="Q61" i="107"/>
  <c r="P61" i="107"/>
  <c r="O61" i="107"/>
  <c r="N61" i="107"/>
  <c r="M61" i="107"/>
  <c r="L61" i="107"/>
  <c r="K61" i="107"/>
  <c r="H61" i="107"/>
  <c r="AF60" i="107"/>
  <c r="AE60" i="107"/>
  <c r="AD60" i="107"/>
  <c r="AC60" i="107"/>
  <c r="AB60" i="107"/>
  <c r="AA60" i="107"/>
  <c r="Z60" i="107"/>
  <c r="Y60" i="107"/>
  <c r="V60" i="107"/>
  <c r="W60" i="107"/>
  <c r="X60" i="107"/>
  <c r="S60" i="107"/>
  <c r="R60" i="107"/>
  <c r="Q60" i="107"/>
  <c r="P60" i="107"/>
  <c r="O60" i="107"/>
  <c r="N60" i="107"/>
  <c r="M60" i="107"/>
  <c r="L60" i="107"/>
  <c r="K60" i="107"/>
  <c r="H60" i="107"/>
  <c r="AF59" i="107"/>
  <c r="AE59" i="107"/>
  <c r="AD59" i="107"/>
  <c r="AC59" i="107"/>
  <c r="AB59" i="107"/>
  <c r="AA59" i="107"/>
  <c r="Z59" i="107"/>
  <c r="Y59" i="107"/>
  <c r="V59" i="107"/>
  <c r="W59" i="107"/>
  <c r="X59" i="107"/>
  <c r="S59" i="107"/>
  <c r="R59" i="107"/>
  <c r="Q59" i="107"/>
  <c r="P59" i="107"/>
  <c r="O59" i="107"/>
  <c r="N59" i="107"/>
  <c r="M59" i="107"/>
  <c r="L59" i="107"/>
  <c r="K59" i="107"/>
  <c r="H59" i="107"/>
  <c r="AF58" i="107"/>
  <c r="AE58" i="107"/>
  <c r="AD58" i="107"/>
  <c r="AC58" i="107"/>
  <c r="AB58" i="107"/>
  <c r="AA58" i="107"/>
  <c r="Z58" i="107"/>
  <c r="Y58" i="107"/>
  <c r="V58" i="107"/>
  <c r="W58" i="107"/>
  <c r="X58" i="107"/>
  <c r="S58" i="107"/>
  <c r="R58" i="107"/>
  <c r="Q58" i="107"/>
  <c r="P58" i="107"/>
  <c r="O58" i="107"/>
  <c r="N58" i="107"/>
  <c r="M58" i="107"/>
  <c r="L58" i="107"/>
  <c r="K58" i="107"/>
  <c r="H58" i="107"/>
  <c r="AF57" i="107"/>
  <c r="AE57" i="107"/>
  <c r="AD57" i="107"/>
  <c r="AC57" i="107"/>
  <c r="AB57" i="107"/>
  <c r="AA57" i="107"/>
  <c r="Z57" i="107"/>
  <c r="Y57" i="107"/>
  <c r="V57" i="107"/>
  <c r="W57" i="107"/>
  <c r="X57" i="107"/>
  <c r="S57" i="107"/>
  <c r="R57" i="107"/>
  <c r="Q57" i="107"/>
  <c r="P57" i="107"/>
  <c r="O57" i="107"/>
  <c r="N57" i="107"/>
  <c r="M57" i="107"/>
  <c r="L57" i="107"/>
  <c r="K57" i="107"/>
  <c r="H57" i="107"/>
  <c r="AF56" i="107"/>
  <c r="AE56" i="107"/>
  <c r="AD56" i="107"/>
  <c r="AC56" i="107"/>
  <c r="AB56" i="107"/>
  <c r="AA56" i="107"/>
  <c r="Z56" i="107"/>
  <c r="Y56" i="107"/>
  <c r="V56" i="107"/>
  <c r="W56" i="107"/>
  <c r="X56" i="107"/>
  <c r="S56" i="107"/>
  <c r="R56" i="107"/>
  <c r="Q56" i="107"/>
  <c r="P56" i="107"/>
  <c r="O56" i="107"/>
  <c r="N56" i="107"/>
  <c r="M56" i="107"/>
  <c r="L56" i="107"/>
  <c r="K56" i="107"/>
  <c r="H56" i="107"/>
  <c r="AF55" i="107"/>
  <c r="AE55" i="107"/>
  <c r="AD55" i="107"/>
  <c r="AC55" i="107"/>
  <c r="AB55" i="107"/>
  <c r="AA55" i="107"/>
  <c r="Z55" i="107"/>
  <c r="Y55" i="107"/>
  <c r="V55" i="107"/>
  <c r="W55" i="107"/>
  <c r="X55" i="107"/>
  <c r="S55" i="107"/>
  <c r="R55" i="107"/>
  <c r="Q55" i="107"/>
  <c r="P55" i="107"/>
  <c r="O55" i="107"/>
  <c r="N55" i="107"/>
  <c r="M55" i="107"/>
  <c r="L55" i="107"/>
  <c r="K55" i="107"/>
  <c r="AF54" i="107"/>
  <c r="AE54" i="107"/>
  <c r="AD54" i="107"/>
  <c r="AC54" i="107"/>
  <c r="AB54" i="107"/>
  <c r="AA54" i="107"/>
  <c r="Z54" i="107"/>
  <c r="Y54" i="107"/>
  <c r="V54" i="107"/>
  <c r="W54" i="107"/>
  <c r="X54" i="107"/>
  <c r="S54" i="107"/>
  <c r="R54" i="107"/>
  <c r="Q54" i="107"/>
  <c r="P54" i="107"/>
  <c r="O54" i="107"/>
  <c r="N54" i="107"/>
  <c r="M54" i="107"/>
  <c r="L54" i="107"/>
  <c r="K54" i="107"/>
  <c r="AF53" i="107"/>
  <c r="AE53" i="107"/>
  <c r="AD53" i="107"/>
  <c r="AC53" i="107"/>
  <c r="AB53" i="107"/>
  <c r="AA53" i="107"/>
  <c r="Z53" i="107"/>
  <c r="Y53" i="107"/>
  <c r="V53" i="107"/>
  <c r="W53" i="107"/>
  <c r="X53" i="107"/>
  <c r="S53" i="107"/>
  <c r="R53" i="107"/>
  <c r="Q53" i="107"/>
  <c r="P53" i="107"/>
  <c r="O53" i="107"/>
  <c r="N53" i="107"/>
  <c r="M53" i="107"/>
  <c r="L53" i="107"/>
  <c r="K53" i="107"/>
  <c r="Y52" i="107"/>
  <c r="Z52" i="107"/>
  <c r="AA52" i="107"/>
  <c r="AB52" i="107"/>
  <c r="AC52" i="107"/>
  <c r="AD52" i="107"/>
  <c r="AE52" i="107"/>
  <c r="AF52" i="107"/>
  <c r="V52" i="107"/>
  <c r="W52" i="107"/>
  <c r="X52" i="107"/>
  <c r="S52" i="107"/>
  <c r="AG52" i="107"/>
  <c r="R52" i="107"/>
  <c r="Q52" i="107"/>
  <c r="P52" i="107"/>
  <c r="O52" i="107"/>
  <c r="N52" i="107"/>
  <c r="M52" i="107"/>
  <c r="L52" i="107"/>
  <c r="K52" i="107"/>
  <c r="B51" i="107"/>
  <c r="A51" i="106"/>
  <c r="B101" i="106"/>
  <c r="B96" i="106"/>
  <c r="B97" i="106"/>
  <c r="B98" i="106"/>
  <c r="B99" i="106"/>
  <c r="B100" i="106"/>
  <c r="D101" i="106"/>
  <c r="E101" i="106"/>
  <c r="B94" i="106"/>
  <c r="C101" i="106"/>
  <c r="F101" i="106"/>
  <c r="D100" i="106"/>
  <c r="E100" i="106"/>
  <c r="C58" i="106"/>
  <c r="B58" i="106"/>
  <c r="C100" i="106"/>
  <c r="F100" i="106"/>
  <c r="D99" i="106"/>
  <c r="E99" i="106"/>
  <c r="C99" i="106"/>
  <c r="F99" i="106"/>
  <c r="D98" i="106"/>
  <c r="E98" i="106"/>
  <c r="C98" i="106"/>
  <c r="F98" i="106"/>
  <c r="D97" i="106"/>
  <c r="E97" i="106"/>
  <c r="C97" i="106"/>
  <c r="F97" i="106"/>
  <c r="D96" i="106"/>
  <c r="E96" i="106"/>
  <c r="G96" i="106"/>
  <c r="C96" i="106"/>
  <c r="F96" i="106"/>
  <c r="B95" i="106"/>
  <c r="C77" i="106"/>
  <c r="E77" i="106"/>
  <c r="F77" i="106"/>
  <c r="G77" i="106"/>
  <c r="D77" i="106"/>
  <c r="B79" i="106"/>
  <c r="H77" i="106"/>
  <c r="B78" i="106"/>
  <c r="C78" i="106"/>
  <c r="C79" i="106"/>
  <c r="D79" i="106"/>
  <c r="D80" i="106"/>
  <c r="B81" i="106"/>
  <c r="B80" i="106"/>
  <c r="C80" i="106"/>
  <c r="C81" i="106"/>
  <c r="D81" i="106"/>
  <c r="B83" i="106"/>
  <c r="B82" i="106"/>
  <c r="C82" i="106"/>
  <c r="C83" i="106"/>
  <c r="D83" i="106"/>
  <c r="B85" i="106"/>
  <c r="B84" i="106"/>
  <c r="C84" i="106"/>
  <c r="C85" i="106"/>
  <c r="D85" i="106"/>
  <c r="B87" i="106"/>
  <c r="B86" i="106"/>
  <c r="C86" i="106"/>
  <c r="C87" i="106"/>
  <c r="D87" i="106"/>
  <c r="D92" i="106"/>
  <c r="B89" i="106"/>
  <c r="B88" i="106"/>
  <c r="C88" i="106"/>
  <c r="C89" i="106"/>
  <c r="D89" i="106"/>
  <c r="B91" i="106"/>
  <c r="B90" i="106"/>
  <c r="C90" i="106"/>
  <c r="C91" i="106"/>
  <c r="D91" i="106"/>
  <c r="E92" i="106"/>
  <c r="C92" i="106"/>
  <c r="F92" i="106"/>
  <c r="S91" i="106"/>
  <c r="R91" i="106"/>
  <c r="Q91" i="106"/>
  <c r="P91" i="106"/>
  <c r="O91" i="106"/>
  <c r="N91" i="106"/>
  <c r="M91" i="106"/>
  <c r="L91" i="106"/>
  <c r="K91" i="106"/>
  <c r="H91" i="106"/>
  <c r="G91" i="106"/>
  <c r="S90" i="106"/>
  <c r="R90" i="106"/>
  <c r="Q90" i="106"/>
  <c r="P90" i="106"/>
  <c r="O90" i="106"/>
  <c r="N90" i="106"/>
  <c r="M90" i="106"/>
  <c r="L90" i="106"/>
  <c r="K90" i="106"/>
  <c r="S89" i="106"/>
  <c r="R89" i="106"/>
  <c r="Q89" i="106"/>
  <c r="P89" i="106"/>
  <c r="O89" i="106"/>
  <c r="N89" i="106"/>
  <c r="M89" i="106"/>
  <c r="L89" i="106"/>
  <c r="K89" i="106"/>
  <c r="H89" i="106"/>
  <c r="G89" i="106"/>
  <c r="S88" i="106"/>
  <c r="R88" i="106"/>
  <c r="Q88" i="106"/>
  <c r="P88" i="106"/>
  <c r="O88" i="106"/>
  <c r="N88" i="106"/>
  <c r="M88" i="106"/>
  <c r="L88" i="106"/>
  <c r="K88" i="106"/>
  <c r="H88" i="106"/>
  <c r="S87" i="106"/>
  <c r="R87" i="106"/>
  <c r="Q87" i="106"/>
  <c r="P87" i="106"/>
  <c r="O87" i="106"/>
  <c r="N87" i="106"/>
  <c r="M87" i="106"/>
  <c r="L87" i="106"/>
  <c r="K87" i="106"/>
  <c r="H87" i="106"/>
  <c r="G87" i="106"/>
  <c r="S86" i="106"/>
  <c r="R86" i="106"/>
  <c r="Q86" i="106"/>
  <c r="P86" i="106"/>
  <c r="O86" i="106"/>
  <c r="N86" i="106"/>
  <c r="M86" i="106"/>
  <c r="L86" i="106"/>
  <c r="K86" i="106"/>
  <c r="S85" i="106"/>
  <c r="R85" i="106"/>
  <c r="Q85" i="106"/>
  <c r="P85" i="106"/>
  <c r="O85" i="106"/>
  <c r="N85" i="106"/>
  <c r="M85" i="106"/>
  <c r="L85" i="106"/>
  <c r="K85" i="106"/>
  <c r="H85" i="106"/>
  <c r="E85" i="106"/>
  <c r="G85" i="106"/>
  <c r="S84" i="106"/>
  <c r="R84" i="106"/>
  <c r="Q84" i="106"/>
  <c r="P84" i="106"/>
  <c r="O84" i="106"/>
  <c r="N84" i="106"/>
  <c r="M84" i="106"/>
  <c r="L84" i="106"/>
  <c r="K84" i="106"/>
  <c r="S83" i="106"/>
  <c r="R83" i="106"/>
  <c r="Q83" i="106"/>
  <c r="P83" i="106"/>
  <c r="O83" i="106"/>
  <c r="N83" i="106"/>
  <c r="M83" i="106"/>
  <c r="L83" i="106"/>
  <c r="K83" i="106"/>
  <c r="H83" i="106"/>
  <c r="G83" i="106"/>
  <c r="S82" i="106"/>
  <c r="R82" i="106"/>
  <c r="Q82" i="106"/>
  <c r="P82" i="106"/>
  <c r="O82" i="106"/>
  <c r="N82" i="106"/>
  <c r="M82" i="106"/>
  <c r="L82" i="106"/>
  <c r="K82" i="106"/>
  <c r="S81" i="106"/>
  <c r="R81" i="106"/>
  <c r="Q81" i="106"/>
  <c r="P81" i="106"/>
  <c r="O81" i="106"/>
  <c r="N81" i="106"/>
  <c r="M81" i="106"/>
  <c r="L81" i="106"/>
  <c r="K81" i="106"/>
  <c r="H81" i="106"/>
  <c r="G81" i="106"/>
  <c r="H63" i="106"/>
  <c r="AF80" i="106"/>
  <c r="AE80" i="106"/>
  <c r="AD80" i="106"/>
  <c r="AC80" i="106"/>
  <c r="AB80" i="106"/>
  <c r="AA80" i="106"/>
  <c r="Z80" i="106"/>
  <c r="Y80" i="106"/>
  <c r="V80" i="106"/>
  <c r="W80" i="106"/>
  <c r="X80" i="106"/>
  <c r="S80" i="106"/>
  <c r="R80" i="106"/>
  <c r="Q80" i="106"/>
  <c r="P80" i="106"/>
  <c r="O80" i="106"/>
  <c r="N80" i="106"/>
  <c r="M80" i="106"/>
  <c r="L80" i="106"/>
  <c r="K80" i="106"/>
  <c r="AF79" i="106"/>
  <c r="AE79" i="106"/>
  <c r="AD79" i="106"/>
  <c r="AC79" i="106"/>
  <c r="AB79" i="106"/>
  <c r="AA79" i="106"/>
  <c r="Z79" i="106"/>
  <c r="Y79" i="106"/>
  <c r="V79" i="106"/>
  <c r="W79" i="106"/>
  <c r="X79" i="106"/>
  <c r="S79" i="106"/>
  <c r="R79" i="106"/>
  <c r="Q79" i="106"/>
  <c r="P79" i="106"/>
  <c r="O79" i="106"/>
  <c r="N79" i="106"/>
  <c r="M79" i="106"/>
  <c r="L79" i="106"/>
  <c r="K79" i="106"/>
  <c r="H79" i="106"/>
  <c r="G79" i="106"/>
  <c r="AF78" i="106"/>
  <c r="AE78" i="106"/>
  <c r="AD78" i="106"/>
  <c r="AC78" i="106"/>
  <c r="AB78" i="106"/>
  <c r="AA78" i="106"/>
  <c r="Z78" i="106"/>
  <c r="Y78" i="106"/>
  <c r="V78" i="106"/>
  <c r="W78" i="106"/>
  <c r="X78" i="106"/>
  <c r="S78" i="106"/>
  <c r="R78" i="106"/>
  <c r="Q78" i="106"/>
  <c r="P78" i="106"/>
  <c r="O78" i="106"/>
  <c r="N78" i="106"/>
  <c r="M78" i="106"/>
  <c r="L78" i="106"/>
  <c r="K78" i="106"/>
  <c r="AF77" i="106"/>
  <c r="AE77" i="106"/>
  <c r="AD77" i="106"/>
  <c r="AC77" i="106"/>
  <c r="AB77" i="106"/>
  <c r="AA77" i="106"/>
  <c r="Z77" i="106"/>
  <c r="Y77" i="106"/>
  <c r="V77" i="106"/>
  <c r="W77" i="106"/>
  <c r="X77" i="106"/>
  <c r="S77" i="106"/>
  <c r="R77" i="106"/>
  <c r="Q77" i="106"/>
  <c r="P77" i="106"/>
  <c r="O77" i="106"/>
  <c r="N77" i="106"/>
  <c r="M77" i="106"/>
  <c r="L77" i="106"/>
  <c r="K77" i="106"/>
  <c r="B77" i="106"/>
  <c r="AF76" i="106"/>
  <c r="AE76" i="106"/>
  <c r="AD76" i="106"/>
  <c r="AC76" i="106"/>
  <c r="AB76" i="106"/>
  <c r="AA76" i="106"/>
  <c r="Z76" i="106"/>
  <c r="Y76" i="106"/>
  <c r="V76" i="106"/>
  <c r="W76" i="106"/>
  <c r="X76" i="106"/>
  <c r="S76" i="106"/>
  <c r="R76" i="106"/>
  <c r="Q76" i="106"/>
  <c r="P76" i="106"/>
  <c r="O76" i="106"/>
  <c r="N76" i="106"/>
  <c r="M76" i="106"/>
  <c r="L76" i="106"/>
  <c r="K76" i="106"/>
  <c r="G68" i="106"/>
  <c r="C54" i="106"/>
  <c r="C73" i="106"/>
  <c r="C55" i="106"/>
  <c r="C74" i="106"/>
  <c r="D73" i="106"/>
  <c r="H53" i="106"/>
  <c r="E72" i="106"/>
  <c r="F72" i="106"/>
  <c r="H54" i="106"/>
  <c r="E73" i="106"/>
  <c r="F73" i="106"/>
  <c r="B76" i="106"/>
  <c r="AF75" i="106"/>
  <c r="AE75" i="106"/>
  <c r="AD75" i="106"/>
  <c r="AC75" i="106"/>
  <c r="AB75" i="106"/>
  <c r="AA75" i="106"/>
  <c r="Z75" i="106"/>
  <c r="Y75" i="106"/>
  <c r="V75" i="106"/>
  <c r="W75" i="106"/>
  <c r="X75" i="106"/>
  <c r="S75" i="106"/>
  <c r="R75" i="106"/>
  <c r="Q75" i="106"/>
  <c r="P75" i="106"/>
  <c r="O75" i="106"/>
  <c r="N75" i="106"/>
  <c r="M75" i="106"/>
  <c r="L75" i="106"/>
  <c r="K75" i="106"/>
  <c r="B75" i="106"/>
  <c r="AF74" i="106"/>
  <c r="AE74" i="106"/>
  <c r="AD74" i="106"/>
  <c r="AC74" i="106"/>
  <c r="AB74" i="106"/>
  <c r="AA74" i="106"/>
  <c r="Z74" i="106"/>
  <c r="Y74" i="106"/>
  <c r="V74" i="106"/>
  <c r="W74" i="106"/>
  <c r="X74" i="106"/>
  <c r="S74" i="106"/>
  <c r="R74" i="106"/>
  <c r="Q74" i="106"/>
  <c r="P74" i="106"/>
  <c r="O74" i="106"/>
  <c r="N74" i="106"/>
  <c r="M74" i="106"/>
  <c r="L74" i="106"/>
  <c r="K74" i="106"/>
  <c r="H55" i="106"/>
  <c r="E74" i="106"/>
  <c r="B55" i="106"/>
  <c r="B74" i="106"/>
  <c r="AF73" i="106"/>
  <c r="AE73" i="106"/>
  <c r="AD73" i="106"/>
  <c r="AC73" i="106"/>
  <c r="AB73" i="106"/>
  <c r="AA73" i="106"/>
  <c r="Z73" i="106"/>
  <c r="Y73" i="106"/>
  <c r="V73" i="106"/>
  <c r="W73" i="106"/>
  <c r="X73" i="106"/>
  <c r="S73" i="106"/>
  <c r="R73" i="106"/>
  <c r="Q73" i="106"/>
  <c r="P73" i="106"/>
  <c r="O73" i="106"/>
  <c r="N73" i="106"/>
  <c r="M73" i="106"/>
  <c r="L73" i="106"/>
  <c r="K73" i="106"/>
  <c r="B54" i="106"/>
  <c r="B73" i="106"/>
  <c r="AF72" i="106"/>
  <c r="AE72" i="106"/>
  <c r="AD72" i="106"/>
  <c r="AC72" i="106"/>
  <c r="AB72" i="106"/>
  <c r="AA72" i="106"/>
  <c r="Z72" i="106"/>
  <c r="Y72" i="106"/>
  <c r="V72" i="106"/>
  <c r="W72" i="106"/>
  <c r="X72" i="106"/>
  <c r="S72" i="106"/>
  <c r="R72" i="106"/>
  <c r="Q72" i="106"/>
  <c r="P72" i="106"/>
  <c r="O72" i="106"/>
  <c r="N72" i="106"/>
  <c r="M72" i="106"/>
  <c r="L72" i="106"/>
  <c r="K72" i="106"/>
  <c r="C53" i="106"/>
  <c r="C72" i="106"/>
  <c r="D72" i="106"/>
  <c r="B53" i="106"/>
  <c r="B72" i="106"/>
  <c r="AF71" i="106"/>
  <c r="AE71" i="106"/>
  <c r="AD71" i="106"/>
  <c r="AC71" i="106"/>
  <c r="AB71" i="106"/>
  <c r="AA71" i="106"/>
  <c r="Z71" i="106"/>
  <c r="Y71" i="106"/>
  <c r="V71" i="106"/>
  <c r="W71" i="106"/>
  <c r="X71" i="106"/>
  <c r="S71" i="106"/>
  <c r="R71" i="106"/>
  <c r="Q71" i="106"/>
  <c r="P71" i="106"/>
  <c r="O71" i="106"/>
  <c r="N71" i="106"/>
  <c r="M71" i="106"/>
  <c r="L71" i="106"/>
  <c r="K71" i="106"/>
  <c r="AF70" i="106"/>
  <c r="AE70" i="106"/>
  <c r="AD70" i="106"/>
  <c r="AC70" i="106"/>
  <c r="AB70" i="106"/>
  <c r="AA70" i="106"/>
  <c r="Z70" i="106"/>
  <c r="Y70" i="106"/>
  <c r="V70" i="106"/>
  <c r="W70" i="106"/>
  <c r="X70" i="106"/>
  <c r="S70" i="106"/>
  <c r="R70" i="106"/>
  <c r="Q70" i="106"/>
  <c r="P70" i="106"/>
  <c r="O70" i="106"/>
  <c r="N70" i="106"/>
  <c r="M70" i="106"/>
  <c r="L70" i="106"/>
  <c r="K70" i="106"/>
  <c r="G66" i="106"/>
  <c r="AF69" i="106"/>
  <c r="AE69" i="106"/>
  <c r="AD69" i="106"/>
  <c r="AC69" i="106"/>
  <c r="AB69" i="106"/>
  <c r="AA69" i="106"/>
  <c r="Z69" i="106"/>
  <c r="Y69" i="106"/>
  <c r="V69" i="106"/>
  <c r="W69" i="106"/>
  <c r="X69" i="106"/>
  <c r="S69" i="106"/>
  <c r="R69" i="106"/>
  <c r="Q69" i="106"/>
  <c r="P69" i="106"/>
  <c r="O69" i="106"/>
  <c r="N69" i="106"/>
  <c r="M69" i="106"/>
  <c r="L69" i="106"/>
  <c r="K69" i="106"/>
  <c r="AF68" i="106"/>
  <c r="AE68" i="106"/>
  <c r="AD68" i="106"/>
  <c r="AC68" i="106"/>
  <c r="AB68" i="106"/>
  <c r="AA68" i="106"/>
  <c r="Z68" i="106"/>
  <c r="Y68" i="106"/>
  <c r="V68" i="106"/>
  <c r="W68" i="106"/>
  <c r="X68" i="106"/>
  <c r="S68" i="106"/>
  <c r="R68" i="106"/>
  <c r="Q68" i="106"/>
  <c r="P68" i="106"/>
  <c r="O68" i="106"/>
  <c r="N68" i="106"/>
  <c r="M68" i="106"/>
  <c r="L68" i="106"/>
  <c r="K68" i="106"/>
  <c r="AF67" i="106"/>
  <c r="AE67" i="106"/>
  <c r="AD67" i="106"/>
  <c r="AC67" i="106"/>
  <c r="AB67" i="106"/>
  <c r="AA67" i="106"/>
  <c r="Z67" i="106"/>
  <c r="Y67" i="106"/>
  <c r="V67" i="106"/>
  <c r="W67" i="106"/>
  <c r="X67" i="106"/>
  <c r="S67" i="106"/>
  <c r="R67" i="106"/>
  <c r="Q67" i="106"/>
  <c r="P67" i="106"/>
  <c r="O67" i="106"/>
  <c r="N67" i="106"/>
  <c r="M67" i="106"/>
  <c r="L67" i="106"/>
  <c r="K67" i="106"/>
  <c r="G53" i="106"/>
  <c r="C56" i="106"/>
  <c r="B56" i="106"/>
  <c r="C57" i="106"/>
  <c r="B57" i="106"/>
  <c r="C59" i="106"/>
  <c r="B59" i="106"/>
  <c r="C60" i="106"/>
  <c r="B60" i="106"/>
  <c r="C61" i="106"/>
  <c r="B61" i="106"/>
  <c r="E56" i="106"/>
  <c r="G56" i="106"/>
  <c r="E57" i="106"/>
  <c r="G57" i="106"/>
  <c r="E58" i="106"/>
  <c r="G58" i="106"/>
  <c r="E59" i="106"/>
  <c r="G59" i="106"/>
  <c r="E60" i="106"/>
  <c r="G60" i="106"/>
  <c r="E61" i="106"/>
  <c r="G61" i="106"/>
  <c r="F53" i="106"/>
  <c r="B62" i="106"/>
  <c r="B63" i="106"/>
  <c r="B64" i="106"/>
  <c r="G64" i="106"/>
  <c r="F54" i="106"/>
  <c r="F55" i="106"/>
  <c r="H66" i="106"/>
  <c r="H67" i="106"/>
  <c r="G67" i="106"/>
  <c r="B65" i="106"/>
  <c r="B66" i="106"/>
  <c r="F65" i="106"/>
  <c r="F66" i="106"/>
  <c r="F67" i="106"/>
  <c r="B67" i="106"/>
  <c r="AF66" i="106"/>
  <c r="AE66" i="106"/>
  <c r="AD66" i="106"/>
  <c r="AC66" i="106"/>
  <c r="AB66" i="106"/>
  <c r="AA66" i="106"/>
  <c r="Z66" i="106"/>
  <c r="Y66" i="106"/>
  <c r="V66" i="106"/>
  <c r="W66" i="106"/>
  <c r="X66" i="106"/>
  <c r="S66" i="106"/>
  <c r="R66" i="106"/>
  <c r="Q66" i="106"/>
  <c r="P66" i="106"/>
  <c r="O66" i="106"/>
  <c r="N66" i="106"/>
  <c r="M66" i="106"/>
  <c r="L66" i="106"/>
  <c r="K66" i="106"/>
  <c r="C66" i="106"/>
  <c r="AF65" i="106"/>
  <c r="AE65" i="106"/>
  <c r="AD65" i="106"/>
  <c r="AC65" i="106"/>
  <c r="AB65" i="106"/>
  <c r="AA65" i="106"/>
  <c r="Z65" i="106"/>
  <c r="Y65" i="106"/>
  <c r="V65" i="106"/>
  <c r="W65" i="106"/>
  <c r="X65" i="106"/>
  <c r="S65" i="106"/>
  <c r="R65" i="106"/>
  <c r="Q65" i="106"/>
  <c r="P65" i="106"/>
  <c r="O65" i="106"/>
  <c r="N65" i="106"/>
  <c r="M65" i="106"/>
  <c r="L65" i="106"/>
  <c r="K65" i="106"/>
  <c r="H65" i="106"/>
  <c r="G65" i="106"/>
  <c r="C65" i="106"/>
  <c r="AF64" i="106"/>
  <c r="AE64" i="106"/>
  <c r="AD64" i="106"/>
  <c r="AC64" i="106"/>
  <c r="AB64" i="106"/>
  <c r="AA64" i="106"/>
  <c r="Z64" i="106"/>
  <c r="Y64" i="106"/>
  <c r="V64" i="106"/>
  <c r="W64" i="106"/>
  <c r="X64" i="106"/>
  <c r="S64" i="106"/>
  <c r="R64" i="106"/>
  <c r="Q64" i="106"/>
  <c r="P64" i="106"/>
  <c r="O64" i="106"/>
  <c r="N64" i="106"/>
  <c r="M64" i="106"/>
  <c r="L64" i="106"/>
  <c r="K64" i="106"/>
  <c r="E64" i="106"/>
  <c r="C64" i="106"/>
  <c r="AF63" i="106"/>
  <c r="AE63" i="106"/>
  <c r="AD63" i="106"/>
  <c r="AC63" i="106"/>
  <c r="AB63" i="106"/>
  <c r="AA63" i="106"/>
  <c r="Z63" i="106"/>
  <c r="Y63" i="106"/>
  <c r="V63" i="106"/>
  <c r="W63" i="106"/>
  <c r="X63" i="106"/>
  <c r="S63" i="106"/>
  <c r="R63" i="106"/>
  <c r="Q63" i="106"/>
  <c r="P63" i="106"/>
  <c r="O63" i="106"/>
  <c r="N63" i="106"/>
  <c r="M63" i="106"/>
  <c r="L63" i="106"/>
  <c r="K63" i="106"/>
  <c r="D53" i="106"/>
  <c r="E53" i="106"/>
  <c r="D54" i="106"/>
  <c r="E54" i="106"/>
  <c r="D55" i="106"/>
  <c r="E55" i="106"/>
  <c r="D63" i="106"/>
  <c r="C63" i="106"/>
  <c r="AF62" i="106"/>
  <c r="AE62" i="106"/>
  <c r="AD62" i="106"/>
  <c r="AC62" i="106"/>
  <c r="AB62" i="106"/>
  <c r="AA62" i="106"/>
  <c r="Z62" i="106"/>
  <c r="Y62" i="106"/>
  <c r="V62" i="106"/>
  <c r="W62" i="106"/>
  <c r="X62" i="106"/>
  <c r="S62" i="106"/>
  <c r="R62" i="106"/>
  <c r="Q62" i="106"/>
  <c r="P62" i="106"/>
  <c r="O62" i="106"/>
  <c r="N62" i="106"/>
  <c r="M62" i="106"/>
  <c r="L62" i="106"/>
  <c r="K62" i="106"/>
  <c r="AF61" i="106"/>
  <c r="AE61" i="106"/>
  <c r="AD61" i="106"/>
  <c r="AC61" i="106"/>
  <c r="AB61" i="106"/>
  <c r="AA61" i="106"/>
  <c r="Z61" i="106"/>
  <c r="Y61" i="106"/>
  <c r="V61" i="106"/>
  <c r="W61" i="106"/>
  <c r="X61" i="106"/>
  <c r="S61" i="106"/>
  <c r="R61" i="106"/>
  <c r="Q61" i="106"/>
  <c r="P61" i="106"/>
  <c r="O61" i="106"/>
  <c r="N61" i="106"/>
  <c r="M61" i="106"/>
  <c r="L61" i="106"/>
  <c r="K61" i="106"/>
  <c r="H61" i="106"/>
  <c r="AF60" i="106"/>
  <c r="AE60" i="106"/>
  <c r="AD60" i="106"/>
  <c r="AC60" i="106"/>
  <c r="AB60" i="106"/>
  <c r="AA60" i="106"/>
  <c r="Z60" i="106"/>
  <c r="Y60" i="106"/>
  <c r="V60" i="106"/>
  <c r="W60" i="106"/>
  <c r="X60" i="106"/>
  <c r="S60" i="106"/>
  <c r="R60" i="106"/>
  <c r="Q60" i="106"/>
  <c r="P60" i="106"/>
  <c r="O60" i="106"/>
  <c r="N60" i="106"/>
  <c r="M60" i="106"/>
  <c r="L60" i="106"/>
  <c r="K60" i="106"/>
  <c r="H60" i="106"/>
  <c r="AF59" i="106"/>
  <c r="AE59" i="106"/>
  <c r="AD59" i="106"/>
  <c r="AC59" i="106"/>
  <c r="AB59" i="106"/>
  <c r="AA59" i="106"/>
  <c r="Z59" i="106"/>
  <c r="Y59" i="106"/>
  <c r="V59" i="106"/>
  <c r="W59" i="106"/>
  <c r="X59" i="106"/>
  <c r="S59" i="106"/>
  <c r="R59" i="106"/>
  <c r="Q59" i="106"/>
  <c r="P59" i="106"/>
  <c r="O59" i="106"/>
  <c r="N59" i="106"/>
  <c r="M59" i="106"/>
  <c r="L59" i="106"/>
  <c r="K59" i="106"/>
  <c r="H59" i="106"/>
  <c r="AF58" i="106"/>
  <c r="AE58" i="106"/>
  <c r="AD58" i="106"/>
  <c r="AC58" i="106"/>
  <c r="AB58" i="106"/>
  <c r="AA58" i="106"/>
  <c r="Z58" i="106"/>
  <c r="Y58" i="106"/>
  <c r="V58" i="106"/>
  <c r="W58" i="106"/>
  <c r="X58" i="106"/>
  <c r="S58" i="106"/>
  <c r="R58" i="106"/>
  <c r="Q58" i="106"/>
  <c r="P58" i="106"/>
  <c r="O58" i="106"/>
  <c r="N58" i="106"/>
  <c r="M58" i="106"/>
  <c r="L58" i="106"/>
  <c r="K58" i="106"/>
  <c r="H58" i="106"/>
  <c r="AF57" i="106"/>
  <c r="AE57" i="106"/>
  <c r="AD57" i="106"/>
  <c r="AC57" i="106"/>
  <c r="AB57" i="106"/>
  <c r="AA57" i="106"/>
  <c r="Z57" i="106"/>
  <c r="Y57" i="106"/>
  <c r="V57" i="106"/>
  <c r="W57" i="106"/>
  <c r="X57" i="106"/>
  <c r="S57" i="106"/>
  <c r="R57" i="106"/>
  <c r="Q57" i="106"/>
  <c r="P57" i="106"/>
  <c r="O57" i="106"/>
  <c r="N57" i="106"/>
  <c r="M57" i="106"/>
  <c r="L57" i="106"/>
  <c r="K57" i="106"/>
  <c r="H57" i="106"/>
  <c r="AF56" i="106"/>
  <c r="AE56" i="106"/>
  <c r="AD56" i="106"/>
  <c r="AC56" i="106"/>
  <c r="AB56" i="106"/>
  <c r="AA56" i="106"/>
  <c r="Z56" i="106"/>
  <c r="Y56" i="106"/>
  <c r="V56" i="106"/>
  <c r="W56" i="106"/>
  <c r="X56" i="106"/>
  <c r="S56" i="106"/>
  <c r="R56" i="106"/>
  <c r="Q56" i="106"/>
  <c r="P56" i="106"/>
  <c r="O56" i="106"/>
  <c r="N56" i="106"/>
  <c r="M56" i="106"/>
  <c r="L56" i="106"/>
  <c r="K56" i="106"/>
  <c r="H56" i="106"/>
  <c r="AF55" i="106"/>
  <c r="AE55" i="106"/>
  <c r="AD55" i="106"/>
  <c r="AC55" i="106"/>
  <c r="AB55" i="106"/>
  <c r="AA55" i="106"/>
  <c r="Z55" i="106"/>
  <c r="Y55" i="106"/>
  <c r="V55" i="106"/>
  <c r="W55" i="106"/>
  <c r="X55" i="106"/>
  <c r="S55" i="106"/>
  <c r="R55" i="106"/>
  <c r="Q55" i="106"/>
  <c r="P55" i="106"/>
  <c r="O55" i="106"/>
  <c r="N55" i="106"/>
  <c r="M55" i="106"/>
  <c r="L55" i="106"/>
  <c r="K55" i="106"/>
  <c r="AF54" i="106"/>
  <c r="AE54" i="106"/>
  <c r="AD54" i="106"/>
  <c r="AC54" i="106"/>
  <c r="AB54" i="106"/>
  <c r="AA54" i="106"/>
  <c r="Z54" i="106"/>
  <c r="Y54" i="106"/>
  <c r="V54" i="106"/>
  <c r="W54" i="106"/>
  <c r="X54" i="106"/>
  <c r="S54" i="106"/>
  <c r="R54" i="106"/>
  <c r="Q54" i="106"/>
  <c r="P54" i="106"/>
  <c r="O54" i="106"/>
  <c r="N54" i="106"/>
  <c r="M54" i="106"/>
  <c r="L54" i="106"/>
  <c r="K54" i="106"/>
  <c r="AF53" i="106"/>
  <c r="AE53" i="106"/>
  <c r="AD53" i="106"/>
  <c r="AC53" i="106"/>
  <c r="AB53" i="106"/>
  <c r="AA53" i="106"/>
  <c r="Z53" i="106"/>
  <c r="Y53" i="106"/>
  <c r="V53" i="106"/>
  <c r="W53" i="106"/>
  <c r="X53" i="106"/>
  <c r="S53" i="106"/>
  <c r="R53" i="106"/>
  <c r="Q53" i="106"/>
  <c r="P53" i="106"/>
  <c r="O53" i="106"/>
  <c r="N53" i="106"/>
  <c r="M53" i="106"/>
  <c r="L53" i="106"/>
  <c r="K53" i="106"/>
  <c r="Y52" i="106"/>
  <c r="Z52" i="106"/>
  <c r="AA52" i="106"/>
  <c r="AB52" i="106"/>
  <c r="AC52" i="106"/>
  <c r="AD52" i="106"/>
  <c r="AE52" i="106"/>
  <c r="AF52" i="106"/>
  <c r="V52" i="106"/>
  <c r="W52" i="106"/>
  <c r="X52" i="106"/>
  <c r="AG52" i="106"/>
  <c r="S52" i="106"/>
  <c r="R52" i="106"/>
  <c r="Q52" i="106"/>
  <c r="P52" i="106"/>
  <c r="O52" i="106"/>
  <c r="N52" i="106"/>
  <c r="M52" i="106"/>
  <c r="L52" i="106"/>
  <c r="K52" i="106"/>
  <c r="B51" i="106"/>
  <c r="A51" i="105"/>
  <c r="B101" i="105"/>
  <c r="B96" i="105"/>
  <c r="B97" i="105"/>
  <c r="B98" i="105"/>
  <c r="B99" i="105"/>
  <c r="B100" i="105"/>
  <c r="D101" i="105"/>
  <c r="E101" i="105"/>
  <c r="B94" i="105"/>
  <c r="C60" i="105"/>
  <c r="B60" i="105"/>
  <c r="C101" i="105"/>
  <c r="F101" i="105"/>
  <c r="D100" i="105"/>
  <c r="E100" i="105"/>
  <c r="C100" i="105"/>
  <c r="F100" i="105"/>
  <c r="D99" i="105"/>
  <c r="E99" i="105"/>
  <c r="C99" i="105"/>
  <c r="F99" i="105"/>
  <c r="D98" i="105"/>
  <c r="E98" i="105"/>
  <c r="C98" i="105"/>
  <c r="F98" i="105"/>
  <c r="D97" i="105"/>
  <c r="E97" i="105"/>
  <c r="C97" i="105"/>
  <c r="F97" i="105"/>
  <c r="D96" i="105"/>
  <c r="E96" i="105"/>
  <c r="G96" i="105"/>
  <c r="C96" i="105"/>
  <c r="F96" i="105"/>
  <c r="B95" i="105"/>
  <c r="C77" i="105"/>
  <c r="E77" i="105"/>
  <c r="F77" i="105"/>
  <c r="G77" i="105"/>
  <c r="D77" i="105"/>
  <c r="B79" i="105"/>
  <c r="H77" i="105"/>
  <c r="B78" i="105"/>
  <c r="C78" i="105"/>
  <c r="C79" i="105"/>
  <c r="D79" i="105"/>
  <c r="D80" i="105"/>
  <c r="B81" i="105"/>
  <c r="B80" i="105"/>
  <c r="C80" i="105"/>
  <c r="C81" i="105"/>
  <c r="D81" i="105"/>
  <c r="B83" i="105"/>
  <c r="B82" i="105"/>
  <c r="C82" i="105"/>
  <c r="C83" i="105"/>
  <c r="D83" i="105"/>
  <c r="B85" i="105"/>
  <c r="B84" i="105"/>
  <c r="C84" i="105"/>
  <c r="C85" i="105"/>
  <c r="D85" i="105"/>
  <c r="B87" i="105"/>
  <c r="B86" i="105"/>
  <c r="C86" i="105"/>
  <c r="C87" i="105"/>
  <c r="D87" i="105"/>
  <c r="D92" i="105"/>
  <c r="B89" i="105"/>
  <c r="B88" i="105"/>
  <c r="C88" i="105"/>
  <c r="C89" i="105"/>
  <c r="D89" i="105"/>
  <c r="B91" i="105"/>
  <c r="B90" i="105"/>
  <c r="C90" i="105"/>
  <c r="C91" i="105"/>
  <c r="D91" i="105"/>
  <c r="E92" i="105"/>
  <c r="C92" i="105"/>
  <c r="F92" i="105"/>
  <c r="S91" i="105"/>
  <c r="R91" i="105"/>
  <c r="Q91" i="105"/>
  <c r="P91" i="105"/>
  <c r="O91" i="105"/>
  <c r="N91" i="105"/>
  <c r="M91" i="105"/>
  <c r="L91" i="105"/>
  <c r="K91" i="105"/>
  <c r="H91" i="105"/>
  <c r="G91" i="105"/>
  <c r="S90" i="105"/>
  <c r="R90" i="105"/>
  <c r="Q90" i="105"/>
  <c r="P90" i="105"/>
  <c r="O90" i="105"/>
  <c r="N90" i="105"/>
  <c r="M90" i="105"/>
  <c r="L90" i="105"/>
  <c r="K90" i="105"/>
  <c r="S89" i="105"/>
  <c r="R89" i="105"/>
  <c r="Q89" i="105"/>
  <c r="P89" i="105"/>
  <c r="O89" i="105"/>
  <c r="N89" i="105"/>
  <c r="M89" i="105"/>
  <c r="L89" i="105"/>
  <c r="K89" i="105"/>
  <c r="H89" i="105"/>
  <c r="G89" i="105"/>
  <c r="S88" i="105"/>
  <c r="R88" i="105"/>
  <c r="Q88" i="105"/>
  <c r="P88" i="105"/>
  <c r="O88" i="105"/>
  <c r="N88" i="105"/>
  <c r="M88" i="105"/>
  <c r="L88" i="105"/>
  <c r="K88" i="105"/>
  <c r="H88" i="105"/>
  <c r="S87" i="105"/>
  <c r="R87" i="105"/>
  <c r="Q87" i="105"/>
  <c r="P87" i="105"/>
  <c r="O87" i="105"/>
  <c r="N87" i="105"/>
  <c r="M87" i="105"/>
  <c r="L87" i="105"/>
  <c r="K87" i="105"/>
  <c r="H87" i="105"/>
  <c r="G87" i="105"/>
  <c r="S86" i="105"/>
  <c r="R86" i="105"/>
  <c r="Q86" i="105"/>
  <c r="P86" i="105"/>
  <c r="O86" i="105"/>
  <c r="N86" i="105"/>
  <c r="M86" i="105"/>
  <c r="L86" i="105"/>
  <c r="K86" i="105"/>
  <c r="S85" i="105"/>
  <c r="R85" i="105"/>
  <c r="Q85" i="105"/>
  <c r="P85" i="105"/>
  <c r="O85" i="105"/>
  <c r="N85" i="105"/>
  <c r="M85" i="105"/>
  <c r="L85" i="105"/>
  <c r="K85" i="105"/>
  <c r="H85" i="105"/>
  <c r="E85" i="105"/>
  <c r="G85" i="105"/>
  <c r="S84" i="105"/>
  <c r="R84" i="105"/>
  <c r="Q84" i="105"/>
  <c r="P84" i="105"/>
  <c r="O84" i="105"/>
  <c r="N84" i="105"/>
  <c r="M84" i="105"/>
  <c r="L84" i="105"/>
  <c r="K84" i="105"/>
  <c r="S83" i="105"/>
  <c r="R83" i="105"/>
  <c r="Q83" i="105"/>
  <c r="P83" i="105"/>
  <c r="O83" i="105"/>
  <c r="N83" i="105"/>
  <c r="M83" i="105"/>
  <c r="L83" i="105"/>
  <c r="K83" i="105"/>
  <c r="H83" i="105"/>
  <c r="G83" i="105"/>
  <c r="S82" i="105"/>
  <c r="R82" i="105"/>
  <c r="Q82" i="105"/>
  <c r="P82" i="105"/>
  <c r="O82" i="105"/>
  <c r="N82" i="105"/>
  <c r="M82" i="105"/>
  <c r="L82" i="105"/>
  <c r="K82" i="105"/>
  <c r="S81" i="105"/>
  <c r="R81" i="105"/>
  <c r="Q81" i="105"/>
  <c r="P81" i="105"/>
  <c r="O81" i="105"/>
  <c r="N81" i="105"/>
  <c r="M81" i="105"/>
  <c r="L81" i="105"/>
  <c r="K81" i="105"/>
  <c r="H81" i="105"/>
  <c r="G81" i="105"/>
  <c r="H63" i="105"/>
  <c r="AF80" i="105"/>
  <c r="AE80" i="105"/>
  <c r="AD80" i="105"/>
  <c r="AC80" i="105"/>
  <c r="AB80" i="105"/>
  <c r="AA80" i="105"/>
  <c r="Z80" i="105"/>
  <c r="Y80" i="105"/>
  <c r="V80" i="105"/>
  <c r="W80" i="105"/>
  <c r="X80" i="105"/>
  <c r="S80" i="105"/>
  <c r="R80" i="105"/>
  <c r="Q80" i="105"/>
  <c r="P80" i="105"/>
  <c r="O80" i="105"/>
  <c r="N80" i="105"/>
  <c r="M80" i="105"/>
  <c r="L80" i="105"/>
  <c r="K80" i="105"/>
  <c r="AF79" i="105"/>
  <c r="AE79" i="105"/>
  <c r="AD79" i="105"/>
  <c r="AC79" i="105"/>
  <c r="AB79" i="105"/>
  <c r="AA79" i="105"/>
  <c r="Z79" i="105"/>
  <c r="Y79" i="105"/>
  <c r="V79" i="105"/>
  <c r="W79" i="105"/>
  <c r="X79" i="105"/>
  <c r="S79" i="105"/>
  <c r="R79" i="105"/>
  <c r="Q79" i="105"/>
  <c r="P79" i="105"/>
  <c r="O79" i="105"/>
  <c r="N79" i="105"/>
  <c r="M79" i="105"/>
  <c r="L79" i="105"/>
  <c r="K79" i="105"/>
  <c r="H79" i="105"/>
  <c r="G79" i="105"/>
  <c r="AF78" i="105"/>
  <c r="AE78" i="105"/>
  <c r="AD78" i="105"/>
  <c r="AC78" i="105"/>
  <c r="AB78" i="105"/>
  <c r="AA78" i="105"/>
  <c r="Z78" i="105"/>
  <c r="Y78" i="105"/>
  <c r="V78" i="105"/>
  <c r="W78" i="105"/>
  <c r="X78" i="105"/>
  <c r="S78" i="105"/>
  <c r="R78" i="105"/>
  <c r="Q78" i="105"/>
  <c r="P78" i="105"/>
  <c r="O78" i="105"/>
  <c r="N78" i="105"/>
  <c r="M78" i="105"/>
  <c r="L78" i="105"/>
  <c r="K78" i="105"/>
  <c r="AF77" i="105"/>
  <c r="AE77" i="105"/>
  <c r="AD77" i="105"/>
  <c r="AC77" i="105"/>
  <c r="AB77" i="105"/>
  <c r="AA77" i="105"/>
  <c r="Z77" i="105"/>
  <c r="Y77" i="105"/>
  <c r="V77" i="105"/>
  <c r="W77" i="105"/>
  <c r="X77" i="105"/>
  <c r="S77" i="105"/>
  <c r="R77" i="105"/>
  <c r="Q77" i="105"/>
  <c r="P77" i="105"/>
  <c r="O77" i="105"/>
  <c r="N77" i="105"/>
  <c r="M77" i="105"/>
  <c r="L77" i="105"/>
  <c r="K77" i="105"/>
  <c r="B77" i="105"/>
  <c r="AF76" i="105"/>
  <c r="AE76" i="105"/>
  <c r="AD76" i="105"/>
  <c r="AC76" i="105"/>
  <c r="AB76" i="105"/>
  <c r="AA76" i="105"/>
  <c r="Z76" i="105"/>
  <c r="Y76" i="105"/>
  <c r="V76" i="105"/>
  <c r="W76" i="105"/>
  <c r="X76" i="105"/>
  <c r="S76" i="105"/>
  <c r="R76" i="105"/>
  <c r="Q76" i="105"/>
  <c r="P76" i="105"/>
  <c r="O76" i="105"/>
  <c r="N76" i="105"/>
  <c r="M76" i="105"/>
  <c r="L76" i="105"/>
  <c r="K76" i="105"/>
  <c r="G68" i="105"/>
  <c r="C54" i="105"/>
  <c r="C73" i="105"/>
  <c r="C55" i="105"/>
  <c r="C74" i="105"/>
  <c r="D73" i="105"/>
  <c r="H53" i="105"/>
  <c r="E72" i="105"/>
  <c r="F72" i="105"/>
  <c r="H54" i="105"/>
  <c r="E73" i="105"/>
  <c r="F73" i="105"/>
  <c r="B54" i="105"/>
  <c r="B73" i="105"/>
  <c r="B76" i="105"/>
  <c r="AF75" i="105"/>
  <c r="AE75" i="105"/>
  <c r="AD75" i="105"/>
  <c r="AC75" i="105"/>
  <c r="AB75" i="105"/>
  <c r="AA75" i="105"/>
  <c r="Z75" i="105"/>
  <c r="Y75" i="105"/>
  <c r="V75" i="105"/>
  <c r="W75" i="105"/>
  <c r="X75" i="105"/>
  <c r="S75" i="105"/>
  <c r="R75" i="105"/>
  <c r="Q75" i="105"/>
  <c r="P75" i="105"/>
  <c r="O75" i="105"/>
  <c r="N75" i="105"/>
  <c r="M75" i="105"/>
  <c r="L75" i="105"/>
  <c r="K75" i="105"/>
  <c r="B53" i="105"/>
  <c r="B72" i="105"/>
  <c r="B75" i="105"/>
  <c r="AF74" i="105"/>
  <c r="AE74" i="105"/>
  <c r="AD74" i="105"/>
  <c r="AC74" i="105"/>
  <c r="AB74" i="105"/>
  <c r="AA74" i="105"/>
  <c r="Z74" i="105"/>
  <c r="Y74" i="105"/>
  <c r="V74" i="105"/>
  <c r="W74" i="105"/>
  <c r="X74" i="105"/>
  <c r="S74" i="105"/>
  <c r="R74" i="105"/>
  <c r="Q74" i="105"/>
  <c r="P74" i="105"/>
  <c r="O74" i="105"/>
  <c r="N74" i="105"/>
  <c r="M74" i="105"/>
  <c r="L74" i="105"/>
  <c r="K74" i="105"/>
  <c r="H55" i="105"/>
  <c r="E74" i="105"/>
  <c r="B55" i="105"/>
  <c r="B74" i="105"/>
  <c r="AF73" i="105"/>
  <c r="AE73" i="105"/>
  <c r="AD73" i="105"/>
  <c r="AC73" i="105"/>
  <c r="AB73" i="105"/>
  <c r="AA73" i="105"/>
  <c r="Z73" i="105"/>
  <c r="Y73" i="105"/>
  <c r="V73" i="105"/>
  <c r="W73" i="105"/>
  <c r="X73" i="105"/>
  <c r="S73" i="105"/>
  <c r="R73" i="105"/>
  <c r="Q73" i="105"/>
  <c r="P73" i="105"/>
  <c r="O73" i="105"/>
  <c r="N73" i="105"/>
  <c r="M73" i="105"/>
  <c r="L73" i="105"/>
  <c r="K73" i="105"/>
  <c r="AF72" i="105"/>
  <c r="AE72" i="105"/>
  <c r="AD72" i="105"/>
  <c r="AC72" i="105"/>
  <c r="AB72" i="105"/>
  <c r="AA72" i="105"/>
  <c r="Z72" i="105"/>
  <c r="Y72" i="105"/>
  <c r="V72" i="105"/>
  <c r="W72" i="105"/>
  <c r="X72" i="105"/>
  <c r="S72" i="105"/>
  <c r="R72" i="105"/>
  <c r="Q72" i="105"/>
  <c r="P72" i="105"/>
  <c r="O72" i="105"/>
  <c r="N72" i="105"/>
  <c r="M72" i="105"/>
  <c r="L72" i="105"/>
  <c r="K72" i="105"/>
  <c r="C53" i="105"/>
  <c r="C72" i="105"/>
  <c r="D72" i="105"/>
  <c r="AF71" i="105"/>
  <c r="AE71" i="105"/>
  <c r="AD71" i="105"/>
  <c r="AC71" i="105"/>
  <c r="AB71" i="105"/>
  <c r="AA71" i="105"/>
  <c r="Z71" i="105"/>
  <c r="Y71" i="105"/>
  <c r="V71" i="105"/>
  <c r="W71" i="105"/>
  <c r="X71" i="105"/>
  <c r="S71" i="105"/>
  <c r="R71" i="105"/>
  <c r="Q71" i="105"/>
  <c r="P71" i="105"/>
  <c r="O71" i="105"/>
  <c r="N71" i="105"/>
  <c r="M71" i="105"/>
  <c r="L71" i="105"/>
  <c r="K71" i="105"/>
  <c r="AF70" i="105"/>
  <c r="AE70" i="105"/>
  <c r="AD70" i="105"/>
  <c r="AC70" i="105"/>
  <c r="AB70" i="105"/>
  <c r="AA70" i="105"/>
  <c r="Z70" i="105"/>
  <c r="Y70" i="105"/>
  <c r="V70" i="105"/>
  <c r="W70" i="105"/>
  <c r="X70" i="105"/>
  <c r="S70" i="105"/>
  <c r="R70" i="105"/>
  <c r="Q70" i="105"/>
  <c r="P70" i="105"/>
  <c r="O70" i="105"/>
  <c r="N70" i="105"/>
  <c r="M70" i="105"/>
  <c r="L70" i="105"/>
  <c r="K70" i="105"/>
  <c r="G66" i="105"/>
  <c r="AF69" i="105"/>
  <c r="AE69" i="105"/>
  <c r="AD69" i="105"/>
  <c r="AC69" i="105"/>
  <c r="AB69" i="105"/>
  <c r="AA69" i="105"/>
  <c r="Z69" i="105"/>
  <c r="Y69" i="105"/>
  <c r="V69" i="105"/>
  <c r="W69" i="105"/>
  <c r="X69" i="105"/>
  <c r="S69" i="105"/>
  <c r="R69" i="105"/>
  <c r="Q69" i="105"/>
  <c r="P69" i="105"/>
  <c r="O69" i="105"/>
  <c r="N69" i="105"/>
  <c r="M69" i="105"/>
  <c r="L69" i="105"/>
  <c r="K69" i="105"/>
  <c r="AF68" i="105"/>
  <c r="AE68" i="105"/>
  <c r="AD68" i="105"/>
  <c r="AC68" i="105"/>
  <c r="AB68" i="105"/>
  <c r="AA68" i="105"/>
  <c r="Z68" i="105"/>
  <c r="Y68" i="105"/>
  <c r="V68" i="105"/>
  <c r="W68" i="105"/>
  <c r="X68" i="105"/>
  <c r="S68" i="105"/>
  <c r="R68" i="105"/>
  <c r="Q68" i="105"/>
  <c r="P68" i="105"/>
  <c r="O68" i="105"/>
  <c r="N68" i="105"/>
  <c r="M68" i="105"/>
  <c r="L68" i="105"/>
  <c r="K68" i="105"/>
  <c r="AF67" i="105"/>
  <c r="AE67" i="105"/>
  <c r="AD67" i="105"/>
  <c r="AC67" i="105"/>
  <c r="AB67" i="105"/>
  <c r="AA67" i="105"/>
  <c r="Z67" i="105"/>
  <c r="Y67" i="105"/>
  <c r="V67" i="105"/>
  <c r="W67" i="105"/>
  <c r="X67" i="105"/>
  <c r="S67" i="105"/>
  <c r="R67" i="105"/>
  <c r="Q67" i="105"/>
  <c r="P67" i="105"/>
  <c r="O67" i="105"/>
  <c r="N67" i="105"/>
  <c r="M67" i="105"/>
  <c r="L67" i="105"/>
  <c r="K67" i="105"/>
  <c r="G53" i="105"/>
  <c r="C56" i="105"/>
  <c r="B56" i="105"/>
  <c r="E56" i="105"/>
  <c r="G56" i="105"/>
  <c r="C57" i="105"/>
  <c r="B57" i="105"/>
  <c r="C58" i="105"/>
  <c r="B58" i="105"/>
  <c r="C59" i="105"/>
  <c r="B59" i="105"/>
  <c r="C61" i="105"/>
  <c r="B61" i="105"/>
  <c r="E57" i="105"/>
  <c r="G57" i="105"/>
  <c r="E58" i="105"/>
  <c r="G58" i="105"/>
  <c r="E59" i="105"/>
  <c r="G59" i="105"/>
  <c r="E60" i="105"/>
  <c r="G60" i="105"/>
  <c r="E61" i="105"/>
  <c r="G61" i="105"/>
  <c r="F53" i="105"/>
  <c r="B62" i="105"/>
  <c r="B63" i="105"/>
  <c r="B64" i="105"/>
  <c r="F54" i="105"/>
  <c r="F55" i="105"/>
  <c r="H66" i="105"/>
  <c r="H67" i="105"/>
  <c r="G67" i="105"/>
  <c r="B65" i="105"/>
  <c r="B66" i="105"/>
  <c r="F65" i="105"/>
  <c r="F66" i="105"/>
  <c r="F67" i="105"/>
  <c r="B67" i="105"/>
  <c r="AF66" i="105"/>
  <c r="AE66" i="105"/>
  <c r="AD66" i="105"/>
  <c r="AC66" i="105"/>
  <c r="AB66" i="105"/>
  <c r="AA66" i="105"/>
  <c r="Z66" i="105"/>
  <c r="Y66" i="105"/>
  <c r="V66" i="105"/>
  <c r="W66" i="105"/>
  <c r="X66" i="105"/>
  <c r="S66" i="105"/>
  <c r="R66" i="105"/>
  <c r="Q66" i="105"/>
  <c r="P66" i="105"/>
  <c r="O66" i="105"/>
  <c r="N66" i="105"/>
  <c r="M66" i="105"/>
  <c r="L66" i="105"/>
  <c r="K66" i="105"/>
  <c r="C66" i="105"/>
  <c r="AF65" i="105"/>
  <c r="AE65" i="105"/>
  <c r="AD65" i="105"/>
  <c r="AC65" i="105"/>
  <c r="AB65" i="105"/>
  <c r="AA65" i="105"/>
  <c r="Z65" i="105"/>
  <c r="Y65" i="105"/>
  <c r="V65" i="105"/>
  <c r="W65" i="105"/>
  <c r="X65" i="105"/>
  <c r="S65" i="105"/>
  <c r="R65" i="105"/>
  <c r="Q65" i="105"/>
  <c r="P65" i="105"/>
  <c r="O65" i="105"/>
  <c r="N65" i="105"/>
  <c r="M65" i="105"/>
  <c r="L65" i="105"/>
  <c r="K65" i="105"/>
  <c r="H65" i="105"/>
  <c r="G65" i="105"/>
  <c r="C65" i="105"/>
  <c r="AF64" i="105"/>
  <c r="AE64" i="105"/>
  <c r="AD64" i="105"/>
  <c r="AC64" i="105"/>
  <c r="AB64" i="105"/>
  <c r="AA64" i="105"/>
  <c r="Z64" i="105"/>
  <c r="Y64" i="105"/>
  <c r="V64" i="105"/>
  <c r="W64" i="105"/>
  <c r="X64" i="105"/>
  <c r="S64" i="105"/>
  <c r="R64" i="105"/>
  <c r="Q64" i="105"/>
  <c r="P64" i="105"/>
  <c r="O64" i="105"/>
  <c r="N64" i="105"/>
  <c r="M64" i="105"/>
  <c r="L64" i="105"/>
  <c r="K64" i="105"/>
  <c r="G64" i="105"/>
  <c r="E64" i="105"/>
  <c r="C64" i="105"/>
  <c r="AF63" i="105"/>
  <c r="AE63" i="105"/>
  <c r="AD63" i="105"/>
  <c r="AC63" i="105"/>
  <c r="AB63" i="105"/>
  <c r="AA63" i="105"/>
  <c r="Z63" i="105"/>
  <c r="Y63" i="105"/>
  <c r="V63" i="105"/>
  <c r="W63" i="105"/>
  <c r="X63" i="105"/>
  <c r="S63" i="105"/>
  <c r="R63" i="105"/>
  <c r="Q63" i="105"/>
  <c r="P63" i="105"/>
  <c r="O63" i="105"/>
  <c r="N63" i="105"/>
  <c r="M63" i="105"/>
  <c r="L63" i="105"/>
  <c r="K63" i="105"/>
  <c r="D63" i="105"/>
  <c r="C63" i="105"/>
  <c r="AF62" i="105"/>
  <c r="AE62" i="105"/>
  <c r="AD62" i="105"/>
  <c r="AC62" i="105"/>
  <c r="AB62" i="105"/>
  <c r="AA62" i="105"/>
  <c r="Z62" i="105"/>
  <c r="Y62" i="105"/>
  <c r="V62" i="105"/>
  <c r="W62" i="105"/>
  <c r="X62" i="105"/>
  <c r="S62" i="105"/>
  <c r="R62" i="105"/>
  <c r="Q62" i="105"/>
  <c r="P62" i="105"/>
  <c r="O62" i="105"/>
  <c r="N62" i="105"/>
  <c r="M62" i="105"/>
  <c r="L62" i="105"/>
  <c r="K62" i="105"/>
  <c r="AF61" i="105"/>
  <c r="AE61" i="105"/>
  <c r="AD61" i="105"/>
  <c r="AC61" i="105"/>
  <c r="AB61" i="105"/>
  <c r="AA61" i="105"/>
  <c r="Z61" i="105"/>
  <c r="Y61" i="105"/>
  <c r="V61" i="105"/>
  <c r="W61" i="105"/>
  <c r="X61" i="105"/>
  <c r="S61" i="105"/>
  <c r="R61" i="105"/>
  <c r="Q61" i="105"/>
  <c r="P61" i="105"/>
  <c r="O61" i="105"/>
  <c r="N61" i="105"/>
  <c r="M61" i="105"/>
  <c r="L61" i="105"/>
  <c r="K61" i="105"/>
  <c r="H61" i="105"/>
  <c r="AF60" i="105"/>
  <c r="AE60" i="105"/>
  <c r="AD60" i="105"/>
  <c r="AC60" i="105"/>
  <c r="AB60" i="105"/>
  <c r="AA60" i="105"/>
  <c r="Z60" i="105"/>
  <c r="Y60" i="105"/>
  <c r="V60" i="105"/>
  <c r="W60" i="105"/>
  <c r="X60" i="105"/>
  <c r="S60" i="105"/>
  <c r="R60" i="105"/>
  <c r="Q60" i="105"/>
  <c r="P60" i="105"/>
  <c r="O60" i="105"/>
  <c r="N60" i="105"/>
  <c r="M60" i="105"/>
  <c r="L60" i="105"/>
  <c r="K60" i="105"/>
  <c r="H60" i="105"/>
  <c r="AF59" i="105"/>
  <c r="AE59" i="105"/>
  <c r="AD59" i="105"/>
  <c r="AC59" i="105"/>
  <c r="AB59" i="105"/>
  <c r="AA59" i="105"/>
  <c r="Z59" i="105"/>
  <c r="Y59" i="105"/>
  <c r="V59" i="105"/>
  <c r="W59" i="105"/>
  <c r="X59" i="105"/>
  <c r="S59" i="105"/>
  <c r="R59" i="105"/>
  <c r="Q59" i="105"/>
  <c r="P59" i="105"/>
  <c r="O59" i="105"/>
  <c r="N59" i="105"/>
  <c r="M59" i="105"/>
  <c r="L59" i="105"/>
  <c r="K59" i="105"/>
  <c r="H59" i="105"/>
  <c r="AF58" i="105"/>
  <c r="AE58" i="105"/>
  <c r="AD58" i="105"/>
  <c r="AC58" i="105"/>
  <c r="AB58" i="105"/>
  <c r="AA58" i="105"/>
  <c r="Z58" i="105"/>
  <c r="Y58" i="105"/>
  <c r="V58" i="105"/>
  <c r="W58" i="105"/>
  <c r="X58" i="105"/>
  <c r="S58" i="105"/>
  <c r="R58" i="105"/>
  <c r="Q58" i="105"/>
  <c r="P58" i="105"/>
  <c r="O58" i="105"/>
  <c r="N58" i="105"/>
  <c r="M58" i="105"/>
  <c r="L58" i="105"/>
  <c r="K58" i="105"/>
  <c r="H58" i="105"/>
  <c r="AF57" i="105"/>
  <c r="AE57" i="105"/>
  <c r="AD57" i="105"/>
  <c r="AC57" i="105"/>
  <c r="AB57" i="105"/>
  <c r="AA57" i="105"/>
  <c r="Z57" i="105"/>
  <c r="Y57" i="105"/>
  <c r="V57" i="105"/>
  <c r="W57" i="105"/>
  <c r="X57" i="105"/>
  <c r="S57" i="105"/>
  <c r="R57" i="105"/>
  <c r="Q57" i="105"/>
  <c r="P57" i="105"/>
  <c r="O57" i="105"/>
  <c r="N57" i="105"/>
  <c r="M57" i="105"/>
  <c r="L57" i="105"/>
  <c r="K57" i="105"/>
  <c r="H57" i="105"/>
  <c r="AF56" i="105"/>
  <c r="AE56" i="105"/>
  <c r="AD56" i="105"/>
  <c r="AC56" i="105"/>
  <c r="AB56" i="105"/>
  <c r="AA56" i="105"/>
  <c r="Z56" i="105"/>
  <c r="Y56" i="105"/>
  <c r="V56" i="105"/>
  <c r="W56" i="105"/>
  <c r="X56" i="105"/>
  <c r="S56" i="105"/>
  <c r="R56" i="105"/>
  <c r="Q56" i="105"/>
  <c r="P56" i="105"/>
  <c r="O56" i="105"/>
  <c r="N56" i="105"/>
  <c r="M56" i="105"/>
  <c r="L56" i="105"/>
  <c r="K56" i="105"/>
  <c r="H56" i="105"/>
  <c r="AF55" i="105"/>
  <c r="AE55" i="105"/>
  <c r="AD55" i="105"/>
  <c r="AC55" i="105"/>
  <c r="AB55" i="105"/>
  <c r="AA55" i="105"/>
  <c r="Z55" i="105"/>
  <c r="Y55" i="105"/>
  <c r="V55" i="105"/>
  <c r="W55" i="105"/>
  <c r="X55" i="105"/>
  <c r="S55" i="105"/>
  <c r="R55" i="105"/>
  <c r="Q55" i="105"/>
  <c r="P55" i="105"/>
  <c r="O55" i="105"/>
  <c r="N55" i="105"/>
  <c r="M55" i="105"/>
  <c r="L55" i="105"/>
  <c r="K55" i="105"/>
  <c r="D55" i="105"/>
  <c r="E55" i="105"/>
  <c r="AF54" i="105"/>
  <c r="AE54" i="105"/>
  <c r="AD54" i="105"/>
  <c r="AC54" i="105"/>
  <c r="AB54" i="105"/>
  <c r="AA54" i="105"/>
  <c r="Z54" i="105"/>
  <c r="Y54" i="105"/>
  <c r="V54" i="105"/>
  <c r="W54" i="105"/>
  <c r="X54" i="105"/>
  <c r="S54" i="105"/>
  <c r="R54" i="105"/>
  <c r="Q54" i="105"/>
  <c r="P54" i="105"/>
  <c r="O54" i="105"/>
  <c r="N54" i="105"/>
  <c r="M54" i="105"/>
  <c r="L54" i="105"/>
  <c r="K54" i="105"/>
  <c r="D54" i="105"/>
  <c r="E54" i="105"/>
  <c r="AF53" i="105"/>
  <c r="AE53" i="105"/>
  <c r="AD53" i="105"/>
  <c r="AC53" i="105"/>
  <c r="AB53" i="105"/>
  <c r="AA53" i="105"/>
  <c r="Z53" i="105"/>
  <c r="Y53" i="105"/>
  <c r="V53" i="105"/>
  <c r="W53" i="105"/>
  <c r="X53" i="105"/>
  <c r="S53" i="105"/>
  <c r="R53" i="105"/>
  <c r="Q53" i="105"/>
  <c r="P53" i="105"/>
  <c r="O53" i="105"/>
  <c r="N53" i="105"/>
  <c r="M53" i="105"/>
  <c r="L53" i="105"/>
  <c r="K53" i="105"/>
  <c r="D53" i="105"/>
  <c r="E53" i="105"/>
  <c r="Y52" i="105"/>
  <c r="Z52" i="105"/>
  <c r="AA52" i="105"/>
  <c r="AB52" i="105"/>
  <c r="AC52" i="105"/>
  <c r="AD52" i="105"/>
  <c r="AE52" i="105"/>
  <c r="AF52" i="105"/>
  <c r="V52" i="105"/>
  <c r="W52" i="105"/>
  <c r="X52" i="105"/>
  <c r="S52" i="105"/>
  <c r="AG52" i="105"/>
  <c r="R52" i="105"/>
  <c r="Q52" i="105"/>
  <c r="P52" i="105"/>
  <c r="O52" i="105"/>
  <c r="N52" i="105"/>
  <c r="M52" i="105"/>
  <c r="L52" i="105"/>
  <c r="K52" i="105"/>
  <c r="B51" i="105"/>
  <c r="A51" i="104"/>
  <c r="B101" i="104"/>
  <c r="B96" i="104"/>
  <c r="B97" i="104"/>
  <c r="B98" i="104"/>
  <c r="B99" i="104"/>
  <c r="B100" i="104"/>
  <c r="D101" i="104"/>
  <c r="E101" i="104"/>
  <c r="B94" i="104"/>
  <c r="C101" i="104"/>
  <c r="F101" i="104"/>
  <c r="D100" i="104"/>
  <c r="E100" i="104"/>
  <c r="C100" i="104"/>
  <c r="F100" i="104"/>
  <c r="D99" i="104"/>
  <c r="E99" i="104"/>
  <c r="C99" i="104"/>
  <c r="F99" i="104"/>
  <c r="D98" i="104"/>
  <c r="E98" i="104"/>
  <c r="C98" i="104"/>
  <c r="F98" i="104"/>
  <c r="D97" i="104"/>
  <c r="E97" i="104"/>
  <c r="C97" i="104"/>
  <c r="F97" i="104"/>
  <c r="D96" i="104"/>
  <c r="E96" i="104"/>
  <c r="G96" i="104"/>
  <c r="C96" i="104"/>
  <c r="F96" i="104"/>
  <c r="B95" i="104"/>
  <c r="C77" i="104"/>
  <c r="E77" i="104"/>
  <c r="F77" i="104"/>
  <c r="G77" i="104"/>
  <c r="D77" i="104"/>
  <c r="B79" i="104"/>
  <c r="H77" i="104"/>
  <c r="B78" i="104"/>
  <c r="C78" i="104"/>
  <c r="C79" i="104"/>
  <c r="D79" i="104"/>
  <c r="D80" i="104"/>
  <c r="B81" i="104"/>
  <c r="B80" i="104"/>
  <c r="C80" i="104"/>
  <c r="C81" i="104"/>
  <c r="D81" i="104"/>
  <c r="B83" i="104"/>
  <c r="B82" i="104"/>
  <c r="C82" i="104"/>
  <c r="C83" i="104"/>
  <c r="D83" i="104"/>
  <c r="B85" i="104"/>
  <c r="B84" i="104"/>
  <c r="C84" i="104"/>
  <c r="C85" i="104"/>
  <c r="D85" i="104"/>
  <c r="B87" i="104"/>
  <c r="B86" i="104"/>
  <c r="C86" i="104"/>
  <c r="C87" i="104"/>
  <c r="D87" i="104"/>
  <c r="D92" i="104"/>
  <c r="B89" i="104"/>
  <c r="B88" i="104"/>
  <c r="C88" i="104"/>
  <c r="C89" i="104"/>
  <c r="D89" i="104"/>
  <c r="B91" i="104"/>
  <c r="B90" i="104"/>
  <c r="C90" i="104"/>
  <c r="C91" i="104"/>
  <c r="D91" i="104"/>
  <c r="E92" i="104"/>
  <c r="C92" i="104"/>
  <c r="F92" i="104"/>
  <c r="S91" i="104"/>
  <c r="R91" i="104"/>
  <c r="Q91" i="104"/>
  <c r="P91" i="104"/>
  <c r="O91" i="104"/>
  <c r="N91" i="104"/>
  <c r="M91" i="104"/>
  <c r="L91" i="104"/>
  <c r="K91" i="104"/>
  <c r="H91" i="104"/>
  <c r="G91" i="104"/>
  <c r="S90" i="104"/>
  <c r="R90" i="104"/>
  <c r="Q90" i="104"/>
  <c r="P90" i="104"/>
  <c r="O90" i="104"/>
  <c r="N90" i="104"/>
  <c r="M90" i="104"/>
  <c r="L90" i="104"/>
  <c r="K90" i="104"/>
  <c r="S89" i="104"/>
  <c r="R89" i="104"/>
  <c r="Q89" i="104"/>
  <c r="P89" i="104"/>
  <c r="O89" i="104"/>
  <c r="N89" i="104"/>
  <c r="M89" i="104"/>
  <c r="L89" i="104"/>
  <c r="K89" i="104"/>
  <c r="H89" i="104"/>
  <c r="G89" i="104"/>
  <c r="S88" i="104"/>
  <c r="R88" i="104"/>
  <c r="Q88" i="104"/>
  <c r="P88" i="104"/>
  <c r="O88" i="104"/>
  <c r="N88" i="104"/>
  <c r="M88" i="104"/>
  <c r="L88" i="104"/>
  <c r="K88" i="104"/>
  <c r="H88" i="104"/>
  <c r="S87" i="104"/>
  <c r="R87" i="104"/>
  <c r="Q87" i="104"/>
  <c r="P87" i="104"/>
  <c r="O87" i="104"/>
  <c r="N87" i="104"/>
  <c r="M87" i="104"/>
  <c r="L87" i="104"/>
  <c r="K87" i="104"/>
  <c r="H87" i="104"/>
  <c r="G87" i="104"/>
  <c r="S86" i="104"/>
  <c r="R86" i="104"/>
  <c r="Q86" i="104"/>
  <c r="P86" i="104"/>
  <c r="O86" i="104"/>
  <c r="N86" i="104"/>
  <c r="M86" i="104"/>
  <c r="L86" i="104"/>
  <c r="K86" i="104"/>
  <c r="S85" i="104"/>
  <c r="R85" i="104"/>
  <c r="Q85" i="104"/>
  <c r="P85" i="104"/>
  <c r="O85" i="104"/>
  <c r="N85" i="104"/>
  <c r="M85" i="104"/>
  <c r="L85" i="104"/>
  <c r="K85" i="104"/>
  <c r="H85" i="104"/>
  <c r="E85" i="104"/>
  <c r="G85" i="104"/>
  <c r="S84" i="104"/>
  <c r="R84" i="104"/>
  <c r="Q84" i="104"/>
  <c r="P84" i="104"/>
  <c r="O84" i="104"/>
  <c r="N84" i="104"/>
  <c r="M84" i="104"/>
  <c r="L84" i="104"/>
  <c r="K84" i="104"/>
  <c r="S83" i="104"/>
  <c r="R83" i="104"/>
  <c r="Q83" i="104"/>
  <c r="P83" i="104"/>
  <c r="O83" i="104"/>
  <c r="N83" i="104"/>
  <c r="M83" i="104"/>
  <c r="L83" i="104"/>
  <c r="K83" i="104"/>
  <c r="H83" i="104"/>
  <c r="G83" i="104"/>
  <c r="S82" i="104"/>
  <c r="R82" i="104"/>
  <c r="Q82" i="104"/>
  <c r="P82" i="104"/>
  <c r="O82" i="104"/>
  <c r="N82" i="104"/>
  <c r="M82" i="104"/>
  <c r="L82" i="104"/>
  <c r="K82" i="104"/>
  <c r="S81" i="104"/>
  <c r="R81" i="104"/>
  <c r="Q81" i="104"/>
  <c r="P81" i="104"/>
  <c r="O81" i="104"/>
  <c r="N81" i="104"/>
  <c r="M81" i="104"/>
  <c r="L81" i="104"/>
  <c r="K81" i="104"/>
  <c r="H81" i="104"/>
  <c r="G81" i="104"/>
  <c r="H63" i="104"/>
  <c r="AF80" i="104"/>
  <c r="AE80" i="104"/>
  <c r="AD80" i="104"/>
  <c r="AC80" i="104"/>
  <c r="AB80" i="104"/>
  <c r="AA80" i="104"/>
  <c r="Z80" i="104"/>
  <c r="Y80" i="104"/>
  <c r="V80" i="104"/>
  <c r="W80" i="104"/>
  <c r="X80" i="104"/>
  <c r="S80" i="104"/>
  <c r="R80" i="104"/>
  <c r="Q80" i="104"/>
  <c r="P80" i="104"/>
  <c r="O80" i="104"/>
  <c r="N80" i="104"/>
  <c r="M80" i="104"/>
  <c r="L80" i="104"/>
  <c r="K80" i="104"/>
  <c r="AF79" i="104"/>
  <c r="AE79" i="104"/>
  <c r="AD79" i="104"/>
  <c r="AC79" i="104"/>
  <c r="AB79" i="104"/>
  <c r="AA79" i="104"/>
  <c r="Z79" i="104"/>
  <c r="Y79" i="104"/>
  <c r="V79" i="104"/>
  <c r="W79" i="104"/>
  <c r="X79" i="104"/>
  <c r="S79" i="104"/>
  <c r="R79" i="104"/>
  <c r="Q79" i="104"/>
  <c r="P79" i="104"/>
  <c r="O79" i="104"/>
  <c r="N79" i="104"/>
  <c r="M79" i="104"/>
  <c r="L79" i="104"/>
  <c r="K79" i="104"/>
  <c r="H79" i="104"/>
  <c r="G79" i="104"/>
  <c r="AF78" i="104"/>
  <c r="AE78" i="104"/>
  <c r="AD78" i="104"/>
  <c r="AC78" i="104"/>
  <c r="AB78" i="104"/>
  <c r="AA78" i="104"/>
  <c r="Z78" i="104"/>
  <c r="Y78" i="104"/>
  <c r="V78" i="104"/>
  <c r="W78" i="104"/>
  <c r="X78" i="104"/>
  <c r="S78" i="104"/>
  <c r="R78" i="104"/>
  <c r="Q78" i="104"/>
  <c r="P78" i="104"/>
  <c r="O78" i="104"/>
  <c r="N78" i="104"/>
  <c r="M78" i="104"/>
  <c r="L78" i="104"/>
  <c r="K78" i="104"/>
  <c r="AF77" i="104"/>
  <c r="AE77" i="104"/>
  <c r="AD77" i="104"/>
  <c r="AC77" i="104"/>
  <c r="AB77" i="104"/>
  <c r="AA77" i="104"/>
  <c r="Z77" i="104"/>
  <c r="Y77" i="104"/>
  <c r="V77" i="104"/>
  <c r="W77" i="104"/>
  <c r="X77" i="104"/>
  <c r="S77" i="104"/>
  <c r="R77" i="104"/>
  <c r="Q77" i="104"/>
  <c r="P77" i="104"/>
  <c r="O77" i="104"/>
  <c r="N77" i="104"/>
  <c r="M77" i="104"/>
  <c r="L77" i="104"/>
  <c r="K77" i="104"/>
  <c r="B77" i="104"/>
  <c r="AF76" i="104"/>
  <c r="AE76" i="104"/>
  <c r="AD76" i="104"/>
  <c r="AC76" i="104"/>
  <c r="AB76" i="104"/>
  <c r="AA76" i="104"/>
  <c r="Z76" i="104"/>
  <c r="Y76" i="104"/>
  <c r="V76" i="104"/>
  <c r="W76" i="104"/>
  <c r="X76" i="104"/>
  <c r="S76" i="104"/>
  <c r="R76" i="104"/>
  <c r="Q76" i="104"/>
  <c r="P76" i="104"/>
  <c r="O76" i="104"/>
  <c r="N76" i="104"/>
  <c r="M76" i="104"/>
  <c r="L76" i="104"/>
  <c r="K76" i="104"/>
  <c r="G68" i="104"/>
  <c r="C54" i="104"/>
  <c r="C73" i="104"/>
  <c r="C55" i="104"/>
  <c r="C74" i="104"/>
  <c r="D73" i="104"/>
  <c r="H53" i="104"/>
  <c r="E72" i="104"/>
  <c r="F72" i="104"/>
  <c r="H54" i="104"/>
  <c r="E73" i="104"/>
  <c r="F73" i="104"/>
  <c r="B76" i="104"/>
  <c r="AF75" i="104"/>
  <c r="AE75" i="104"/>
  <c r="AD75" i="104"/>
  <c r="AC75" i="104"/>
  <c r="AB75" i="104"/>
  <c r="AA75" i="104"/>
  <c r="Z75" i="104"/>
  <c r="Y75" i="104"/>
  <c r="V75" i="104"/>
  <c r="W75" i="104"/>
  <c r="X75" i="104"/>
  <c r="S75" i="104"/>
  <c r="R75" i="104"/>
  <c r="Q75" i="104"/>
  <c r="P75" i="104"/>
  <c r="O75" i="104"/>
  <c r="N75" i="104"/>
  <c r="M75" i="104"/>
  <c r="L75" i="104"/>
  <c r="K75" i="104"/>
  <c r="B75" i="104"/>
  <c r="AF74" i="104"/>
  <c r="AE74" i="104"/>
  <c r="AD74" i="104"/>
  <c r="AC74" i="104"/>
  <c r="AB74" i="104"/>
  <c r="AA74" i="104"/>
  <c r="Z74" i="104"/>
  <c r="Y74" i="104"/>
  <c r="V74" i="104"/>
  <c r="W74" i="104"/>
  <c r="X74" i="104"/>
  <c r="S74" i="104"/>
  <c r="R74" i="104"/>
  <c r="Q74" i="104"/>
  <c r="P74" i="104"/>
  <c r="O74" i="104"/>
  <c r="N74" i="104"/>
  <c r="M74" i="104"/>
  <c r="L74" i="104"/>
  <c r="K74" i="104"/>
  <c r="H55" i="104"/>
  <c r="E74" i="104"/>
  <c r="B55" i="104"/>
  <c r="B74" i="104"/>
  <c r="AF73" i="104"/>
  <c r="AE73" i="104"/>
  <c r="AD73" i="104"/>
  <c r="AC73" i="104"/>
  <c r="AB73" i="104"/>
  <c r="AA73" i="104"/>
  <c r="Z73" i="104"/>
  <c r="Y73" i="104"/>
  <c r="V73" i="104"/>
  <c r="W73" i="104"/>
  <c r="X73" i="104"/>
  <c r="S73" i="104"/>
  <c r="R73" i="104"/>
  <c r="Q73" i="104"/>
  <c r="P73" i="104"/>
  <c r="O73" i="104"/>
  <c r="N73" i="104"/>
  <c r="M73" i="104"/>
  <c r="L73" i="104"/>
  <c r="K73" i="104"/>
  <c r="B54" i="104"/>
  <c r="B73" i="104"/>
  <c r="AF72" i="104"/>
  <c r="AE72" i="104"/>
  <c r="AD72" i="104"/>
  <c r="AC72" i="104"/>
  <c r="AB72" i="104"/>
  <c r="AA72" i="104"/>
  <c r="Z72" i="104"/>
  <c r="Y72" i="104"/>
  <c r="V72" i="104"/>
  <c r="W72" i="104"/>
  <c r="X72" i="104"/>
  <c r="S72" i="104"/>
  <c r="R72" i="104"/>
  <c r="Q72" i="104"/>
  <c r="P72" i="104"/>
  <c r="O72" i="104"/>
  <c r="N72" i="104"/>
  <c r="M72" i="104"/>
  <c r="L72" i="104"/>
  <c r="K72" i="104"/>
  <c r="C53" i="104"/>
  <c r="C72" i="104"/>
  <c r="D72" i="104"/>
  <c r="B53" i="104"/>
  <c r="B72" i="104"/>
  <c r="AF71" i="104"/>
  <c r="AE71" i="104"/>
  <c r="AD71" i="104"/>
  <c r="AC71" i="104"/>
  <c r="AB71" i="104"/>
  <c r="AA71" i="104"/>
  <c r="Z71" i="104"/>
  <c r="Y71" i="104"/>
  <c r="V71" i="104"/>
  <c r="W71" i="104"/>
  <c r="X71" i="104"/>
  <c r="S71" i="104"/>
  <c r="R71" i="104"/>
  <c r="Q71" i="104"/>
  <c r="P71" i="104"/>
  <c r="O71" i="104"/>
  <c r="N71" i="104"/>
  <c r="M71" i="104"/>
  <c r="L71" i="104"/>
  <c r="K71" i="104"/>
  <c r="AF70" i="104"/>
  <c r="AE70" i="104"/>
  <c r="AD70" i="104"/>
  <c r="AC70" i="104"/>
  <c r="AB70" i="104"/>
  <c r="AA70" i="104"/>
  <c r="Z70" i="104"/>
  <c r="Y70" i="104"/>
  <c r="V70" i="104"/>
  <c r="W70" i="104"/>
  <c r="X70" i="104"/>
  <c r="S70" i="104"/>
  <c r="R70" i="104"/>
  <c r="Q70" i="104"/>
  <c r="P70" i="104"/>
  <c r="O70" i="104"/>
  <c r="N70" i="104"/>
  <c r="M70" i="104"/>
  <c r="L70" i="104"/>
  <c r="K70" i="104"/>
  <c r="G66" i="104"/>
  <c r="AF69" i="104"/>
  <c r="AE69" i="104"/>
  <c r="AD69" i="104"/>
  <c r="AC69" i="104"/>
  <c r="AB69" i="104"/>
  <c r="AA69" i="104"/>
  <c r="Z69" i="104"/>
  <c r="Y69" i="104"/>
  <c r="V69" i="104"/>
  <c r="W69" i="104"/>
  <c r="X69" i="104"/>
  <c r="S69" i="104"/>
  <c r="R69" i="104"/>
  <c r="Q69" i="104"/>
  <c r="P69" i="104"/>
  <c r="O69" i="104"/>
  <c r="N69" i="104"/>
  <c r="M69" i="104"/>
  <c r="L69" i="104"/>
  <c r="K69" i="104"/>
  <c r="AF68" i="104"/>
  <c r="AE68" i="104"/>
  <c r="AD68" i="104"/>
  <c r="AC68" i="104"/>
  <c r="AB68" i="104"/>
  <c r="AA68" i="104"/>
  <c r="Z68" i="104"/>
  <c r="Y68" i="104"/>
  <c r="V68" i="104"/>
  <c r="W68" i="104"/>
  <c r="X68" i="104"/>
  <c r="S68" i="104"/>
  <c r="R68" i="104"/>
  <c r="Q68" i="104"/>
  <c r="P68" i="104"/>
  <c r="O68" i="104"/>
  <c r="N68" i="104"/>
  <c r="M68" i="104"/>
  <c r="L68" i="104"/>
  <c r="K68" i="104"/>
  <c r="AF67" i="104"/>
  <c r="AE67" i="104"/>
  <c r="AD67" i="104"/>
  <c r="AC67" i="104"/>
  <c r="AB67" i="104"/>
  <c r="AA67" i="104"/>
  <c r="Z67" i="104"/>
  <c r="Y67" i="104"/>
  <c r="V67" i="104"/>
  <c r="W67" i="104"/>
  <c r="X67" i="104"/>
  <c r="S67" i="104"/>
  <c r="R67" i="104"/>
  <c r="Q67" i="104"/>
  <c r="P67" i="104"/>
  <c r="O67" i="104"/>
  <c r="N67" i="104"/>
  <c r="M67" i="104"/>
  <c r="L67" i="104"/>
  <c r="K67" i="104"/>
  <c r="G53" i="104"/>
  <c r="C56" i="104"/>
  <c r="B56" i="104"/>
  <c r="C57" i="104"/>
  <c r="B57" i="104"/>
  <c r="C58" i="104"/>
  <c r="B58" i="104"/>
  <c r="C59" i="104"/>
  <c r="B59" i="104"/>
  <c r="C60" i="104"/>
  <c r="B60" i="104"/>
  <c r="C61" i="104"/>
  <c r="B61" i="104"/>
  <c r="E56" i="104"/>
  <c r="G56" i="104"/>
  <c r="E57" i="104"/>
  <c r="G57" i="104"/>
  <c r="E58" i="104"/>
  <c r="G58" i="104"/>
  <c r="E59" i="104"/>
  <c r="G59" i="104"/>
  <c r="E60" i="104"/>
  <c r="G60" i="104"/>
  <c r="E61" i="104"/>
  <c r="G61" i="104"/>
  <c r="F53" i="104"/>
  <c r="B62" i="104"/>
  <c r="B63" i="104"/>
  <c r="B64" i="104"/>
  <c r="F54" i="104"/>
  <c r="G64" i="104"/>
  <c r="F55" i="104"/>
  <c r="H66" i="104"/>
  <c r="H67" i="104"/>
  <c r="G67" i="104"/>
  <c r="B65" i="104"/>
  <c r="B66" i="104"/>
  <c r="F65" i="104"/>
  <c r="F66" i="104"/>
  <c r="F67" i="104"/>
  <c r="B67" i="104"/>
  <c r="AF66" i="104"/>
  <c r="AE66" i="104"/>
  <c r="AD66" i="104"/>
  <c r="AC66" i="104"/>
  <c r="AB66" i="104"/>
  <c r="AA66" i="104"/>
  <c r="Z66" i="104"/>
  <c r="Y66" i="104"/>
  <c r="V66" i="104"/>
  <c r="W66" i="104"/>
  <c r="X66" i="104"/>
  <c r="S66" i="104"/>
  <c r="R66" i="104"/>
  <c r="Q66" i="104"/>
  <c r="P66" i="104"/>
  <c r="O66" i="104"/>
  <c r="N66" i="104"/>
  <c r="M66" i="104"/>
  <c r="L66" i="104"/>
  <c r="K66" i="104"/>
  <c r="C66" i="104"/>
  <c r="AF65" i="104"/>
  <c r="AE65" i="104"/>
  <c r="AD65" i="104"/>
  <c r="AC65" i="104"/>
  <c r="AB65" i="104"/>
  <c r="AA65" i="104"/>
  <c r="Z65" i="104"/>
  <c r="Y65" i="104"/>
  <c r="V65" i="104"/>
  <c r="W65" i="104"/>
  <c r="X65" i="104"/>
  <c r="S65" i="104"/>
  <c r="R65" i="104"/>
  <c r="Q65" i="104"/>
  <c r="P65" i="104"/>
  <c r="O65" i="104"/>
  <c r="N65" i="104"/>
  <c r="M65" i="104"/>
  <c r="L65" i="104"/>
  <c r="K65" i="104"/>
  <c r="H65" i="104"/>
  <c r="G65" i="104"/>
  <c r="C65" i="104"/>
  <c r="AF64" i="104"/>
  <c r="AE64" i="104"/>
  <c r="AD64" i="104"/>
  <c r="AC64" i="104"/>
  <c r="AB64" i="104"/>
  <c r="AA64" i="104"/>
  <c r="Z64" i="104"/>
  <c r="Y64" i="104"/>
  <c r="V64" i="104"/>
  <c r="W64" i="104"/>
  <c r="X64" i="104"/>
  <c r="S64" i="104"/>
  <c r="R64" i="104"/>
  <c r="Q64" i="104"/>
  <c r="P64" i="104"/>
  <c r="O64" i="104"/>
  <c r="N64" i="104"/>
  <c r="M64" i="104"/>
  <c r="L64" i="104"/>
  <c r="K64" i="104"/>
  <c r="E64" i="104"/>
  <c r="C64" i="104"/>
  <c r="AF63" i="104"/>
  <c r="AE63" i="104"/>
  <c r="AD63" i="104"/>
  <c r="AC63" i="104"/>
  <c r="AB63" i="104"/>
  <c r="AA63" i="104"/>
  <c r="Z63" i="104"/>
  <c r="Y63" i="104"/>
  <c r="V63" i="104"/>
  <c r="W63" i="104"/>
  <c r="X63" i="104"/>
  <c r="S63" i="104"/>
  <c r="R63" i="104"/>
  <c r="Q63" i="104"/>
  <c r="P63" i="104"/>
  <c r="O63" i="104"/>
  <c r="N63" i="104"/>
  <c r="M63" i="104"/>
  <c r="L63" i="104"/>
  <c r="K63" i="104"/>
  <c r="D53" i="104"/>
  <c r="E53" i="104"/>
  <c r="D54" i="104"/>
  <c r="E54" i="104"/>
  <c r="D55" i="104"/>
  <c r="E55" i="104"/>
  <c r="D63" i="104"/>
  <c r="C63" i="104"/>
  <c r="AF62" i="104"/>
  <c r="AE62" i="104"/>
  <c r="AD62" i="104"/>
  <c r="AC62" i="104"/>
  <c r="AB62" i="104"/>
  <c r="AA62" i="104"/>
  <c r="Z62" i="104"/>
  <c r="Y62" i="104"/>
  <c r="V62" i="104"/>
  <c r="W62" i="104"/>
  <c r="X62" i="104"/>
  <c r="S62" i="104"/>
  <c r="R62" i="104"/>
  <c r="Q62" i="104"/>
  <c r="P62" i="104"/>
  <c r="O62" i="104"/>
  <c r="N62" i="104"/>
  <c r="M62" i="104"/>
  <c r="L62" i="104"/>
  <c r="K62" i="104"/>
  <c r="AF61" i="104"/>
  <c r="AE61" i="104"/>
  <c r="AD61" i="104"/>
  <c r="AC61" i="104"/>
  <c r="AB61" i="104"/>
  <c r="AA61" i="104"/>
  <c r="Z61" i="104"/>
  <c r="Y61" i="104"/>
  <c r="V61" i="104"/>
  <c r="W61" i="104"/>
  <c r="X61" i="104"/>
  <c r="S61" i="104"/>
  <c r="R61" i="104"/>
  <c r="Q61" i="104"/>
  <c r="P61" i="104"/>
  <c r="O61" i="104"/>
  <c r="N61" i="104"/>
  <c r="M61" i="104"/>
  <c r="L61" i="104"/>
  <c r="K61" i="104"/>
  <c r="H61" i="104"/>
  <c r="AF60" i="104"/>
  <c r="AE60" i="104"/>
  <c r="AD60" i="104"/>
  <c r="AC60" i="104"/>
  <c r="AB60" i="104"/>
  <c r="AA60" i="104"/>
  <c r="Z60" i="104"/>
  <c r="Y60" i="104"/>
  <c r="V60" i="104"/>
  <c r="W60" i="104"/>
  <c r="X60" i="104"/>
  <c r="S60" i="104"/>
  <c r="R60" i="104"/>
  <c r="Q60" i="104"/>
  <c r="P60" i="104"/>
  <c r="O60" i="104"/>
  <c r="N60" i="104"/>
  <c r="M60" i="104"/>
  <c r="L60" i="104"/>
  <c r="K60" i="104"/>
  <c r="H60" i="104"/>
  <c r="AF59" i="104"/>
  <c r="AE59" i="104"/>
  <c r="AD59" i="104"/>
  <c r="AC59" i="104"/>
  <c r="AB59" i="104"/>
  <c r="AA59" i="104"/>
  <c r="Z59" i="104"/>
  <c r="Y59" i="104"/>
  <c r="V59" i="104"/>
  <c r="W59" i="104"/>
  <c r="X59" i="104"/>
  <c r="S59" i="104"/>
  <c r="R59" i="104"/>
  <c r="Q59" i="104"/>
  <c r="P59" i="104"/>
  <c r="O59" i="104"/>
  <c r="N59" i="104"/>
  <c r="M59" i="104"/>
  <c r="L59" i="104"/>
  <c r="K59" i="104"/>
  <c r="H59" i="104"/>
  <c r="AF58" i="104"/>
  <c r="AE58" i="104"/>
  <c r="AD58" i="104"/>
  <c r="AC58" i="104"/>
  <c r="AB58" i="104"/>
  <c r="AA58" i="104"/>
  <c r="Z58" i="104"/>
  <c r="Y58" i="104"/>
  <c r="V58" i="104"/>
  <c r="W58" i="104"/>
  <c r="X58" i="104"/>
  <c r="S58" i="104"/>
  <c r="R58" i="104"/>
  <c r="Q58" i="104"/>
  <c r="P58" i="104"/>
  <c r="O58" i="104"/>
  <c r="N58" i="104"/>
  <c r="M58" i="104"/>
  <c r="L58" i="104"/>
  <c r="K58" i="104"/>
  <c r="H58" i="104"/>
  <c r="AF57" i="104"/>
  <c r="AE57" i="104"/>
  <c r="AD57" i="104"/>
  <c r="AC57" i="104"/>
  <c r="AB57" i="104"/>
  <c r="AA57" i="104"/>
  <c r="Z57" i="104"/>
  <c r="Y57" i="104"/>
  <c r="V57" i="104"/>
  <c r="W57" i="104"/>
  <c r="X57" i="104"/>
  <c r="S57" i="104"/>
  <c r="R57" i="104"/>
  <c r="Q57" i="104"/>
  <c r="P57" i="104"/>
  <c r="O57" i="104"/>
  <c r="N57" i="104"/>
  <c r="M57" i="104"/>
  <c r="L57" i="104"/>
  <c r="K57" i="104"/>
  <c r="H57" i="104"/>
  <c r="AF56" i="104"/>
  <c r="AE56" i="104"/>
  <c r="AD56" i="104"/>
  <c r="AC56" i="104"/>
  <c r="AB56" i="104"/>
  <c r="AA56" i="104"/>
  <c r="Z56" i="104"/>
  <c r="Y56" i="104"/>
  <c r="V56" i="104"/>
  <c r="W56" i="104"/>
  <c r="X56" i="104"/>
  <c r="S56" i="104"/>
  <c r="R56" i="104"/>
  <c r="Q56" i="104"/>
  <c r="P56" i="104"/>
  <c r="O56" i="104"/>
  <c r="N56" i="104"/>
  <c r="M56" i="104"/>
  <c r="L56" i="104"/>
  <c r="K56" i="104"/>
  <c r="H56" i="104"/>
  <c r="AF55" i="104"/>
  <c r="AE55" i="104"/>
  <c r="AD55" i="104"/>
  <c r="AC55" i="104"/>
  <c r="AB55" i="104"/>
  <c r="AA55" i="104"/>
  <c r="Z55" i="104"/>
  <c r="Y55" i="104"/>
  <c r="V55" i="104"/>
  <c r="W55" i="104"/>
  <c r="X55" i="104"/>
  <c r="S55" i="104"/>
  <c r="R55" i="104"/>
  <c r="Q55" i="104"/>
  <c r="P55" i="104"/>
  <c r="O55" i="104"/>
  <c r="N55" i="104"/>
  <c r="M55" i="104"/>
  <c r="L55" i="104"/>
  <c r="K55" i="104"/>
  <c r="AF54" i="104"/>
  <c r="AE54" i="104"/>
  <c r="AD54" i="104"/>
  <c r="AC54" i="104"/>
  <c r="AB54" i="104"/>
  <c r="AA54" i="104"/>
  <c r="Z54" i="104"/>
  <c r="Y54" i="104"/>
  <c r="V54" i="104"/>
  <c r="W54" i="104"/>
  <c r="X54" i="104"/>
  <c r="S54" i="104"/>
  <c r="R54" i="104"/>
  <c r="Q54" i="104"/>
  <c r="P54" i="104"/>
  <c r="O54" i="104"/>
  <c r="N54" i="104"/>
  <c r="M54" i="104"/>
  <c r="L54" i="104"/>
  <c r="K54" i="104"/>
  <c r="AF53" i="104"/>
  <c r="AE53" i="104"/>
  <c r="AD53" i="104"/>
  <c r="AC53" i="104"/>
  <c r="AB53" i="104"/>
  <c r="AA53" i="104"/>
  <c r="Z53" i="104"/>
  <c r="Y53" i="104"/>
  <c r="V53" i="104"/>
  <c r="W53" i="104"/>
  <c r="X53" i="104"/>
  <c r="S53" i="104"/>
  <c r="R53" i="104"/>
  <c r="Q53" i="104"/>
  <c r="P53" i="104"/>
  <c r="O53" i="104"/>
  <c r="N53" i="104"/>
  <c r="M53" i="104"/>
  <c r="L53" i="104"/>
  <c r="K53" i="104"/>
  <c r="Y52" i="104"/>
  <c r="Z52" i="104"/>
  <c r="AA52" i="104"/>
  <c r="AB52" i="104"/>
  <c r="AC52" i="104"/>
  <c r="AD52" i="104"/>
  <c r="AE52" i="104"/>
  <c r="AF52" i="104"/>
  <c r="V52" i="104"/>
  <c r="W52" i="104"/>
  <c r="X52" i="104"/>
  <c r="S52" i="104"/>
  <c r="AG52" i="104"/>
  <c r="R52" i="104"/>
  <c r="Q52" i="104"/>
  <c r="P52" i="104"/>
  <c r="O52" i="104"/>
  <c r="N52" i="104"/>
  <c r="M52" i="104"/>
  <c r="L52" i="104"/>
  <c r="K52" i="104"/>
  <c r="B51" i="104"/>
  <c r="A51" i="103"/>
  <c r="B101" i="103"/>
  <c r="B96" i="103"/>
  <c r="B97" i="103"/>
  <c r="B98" i="103"/>
  <c r="B99" i="103"/>
  <c r="B100" i="103"/>
  <c r="D101" i="103"/>
  <c r="E101" i="103"/>
  <c r="B94" i="103"/>
  <c r="C101" i="103"/>
  <c r="F101" i="103"/>
  <c r="D100" i="103"/>
  <c r="E100" i="103"/>
  <c r="C100" i="103"/>
  <c r="F100" i="103"/>
  <c r="D99" i="103"/>
  <c r="E99" i="103"/>
  <c r="C99" i="103"/>
  <c r="F99" i="103"/>
  <c r="D98" i="103"/>
  <c r="E98" i="103"/>
  <c r="C98" i="103"/>
  <c r="F98" i="103"/>
  <c r="D97" i="103"/>
  <c r="E97" i="103"/>
  <c r="C97" i="103"/>
  <c r="F97" i="103"/>
  <c r="D96" i="103"/>
  <c r="E96" i="103"/>
  <c r="G96" i="103"/>
  <c r="C96" i="103"/>
  <c r="F96" i="103"/>
  <c r="B95" i="103"/>
  <c r="C77" i="103"/>
  <c r="E77" i="103"/>
  <c r="F77" i="103"/>
  <c r="G77" i="103"/>
  <c r="D77" i="103"/>
  <c r="B79" i="103"/>
  <c r="H77" i="103"/>
  <c r="B78" i="103"/>
  <c r="C78" i="103"/>
  <c r="C79" i="103"/>
  <c r="D79" i="103"/>
  <c r="D80" i="103"/>
  <c r="B81" i="103"/>
  <c r="B80" i="103"/>
  <c r="C80" i="103"/>
  <c r="C81" i="103"/>
  <c r="D81" i="103"/>
  <c r="B83" i="103"/>
  <c r="B82" i="103"/>
  <c r="C82" i="103"/>
  <c r="C83" i="103"/>
  <c r="D83" i="103"/>
  <c r="B85" i="103"/>
  <c r="B84" i="103"/>
  <c r="C84" i="103"/>
  <c r="C85" i="103"/>
  <c r="D85" i="103"/>
  <c r="B87" i="103"/>
  <c r="B86" i="103"/>
  <c r="C86" i="103"/>
  <c r="C87" i="103"/>
  <c r="D87" i="103"/>
  <c r="D92" i="103"/>
  <c r="B89" i="103"/>
  <c r="B88" i="103"/>
  <c r="C88" i="103"/>
  <c r="C89" i="103"/>
  <c r="D89" i="103"/>
  <c r="B91" i="103"/>
  <c r="B90" i="103"/>
  <c r="C90" i="103"/>
  <c r="C91" i="103"/>
  <c r="D91" i="103"/>
  <c r="E92" i="103"/>
  <c r="C92" i="103"/>
  <c r="F92" i="103"/>
  <c r="S91" i="103"/>
  <c r="R91" i="103"/>
  <c r="Q91" i="103"/>
  <c r="P91" i="103"/>
  <c r="O91" i="103"/>
  <c r="N91" i="103"/>
  <c r="M91" i="103"/>
  <c r="L91" i="103"/>
  <c r="K91" i="103"/>
  <c r="H91" i="103"/>
  <c r="G91" i="103"/>
  <c r="S90" i="103"/>
  <c r="R90" i="103"/>
  <c r="Q90" i="103"/>
  <c r="P90" i="103"/>
  <c r="O90" i="103"/>
  <c r="N90" i="103"/>
  <c r="M90" i="103"/>
  <c r="L90" i="103"/>
  <c r="K90" i="103"/>
  <c r="S89" i="103"/>
  <c r="R89" i="103"/>
  <c r="Q89" i="103"/>
  <c r="P89" i="103"/>
  <c r="O89" i="103"/>
  <c r="N89" i="103"/>
  <c r="M89" i="103"/>
  <c r="L89" i="103"/>
  <c r="K89" i="103"/>
  <c r="H89" i="103"/>
  <c r="H88" i="103"/>
  <c r="G89" i="103"/>
  <c r="S88" i="103"/>
  <c r="R88" i="103"/>
  <c r="Q88" i="103"/>
  <c r="P88" i="103"/>
  <c r="O88" i="103"/>
  <c r="N88" i="103"/>
  <c r="M88" i="103"/>
  <c r="L88" i="103"/>
  <c r="K88" i="103"/>
  <c r="S87" i="103"/>
  <c r="R87" i="103"/>
  <c r="Q87" i="103"/>
  <c r="P87" i="103"/>
  <c r="O87" i="103"/>
  <c r="N87" i="103"/>
  <c r="M87" i="103"/>
  <c r="L87" i="103"/>
  <c r="K87" i="103"/>
  <c r="H87" i="103"/>
  <c r="G87" i="103"/>
  <c r="S86" i="103"/>
  <c r="R86" i="103"/>
  <c r="Q86" i="103"/>
  <c r="P86" i="103"/>
  <c r="O86" i="103"/>
  <c r="N86" i="103"/>
  <c r="M86" i="103"/>
  <c r="L86" i="103"/>
  <c r="K86" i="103"/>
  <c r="S85" i="103"/>
  <c r="R85" i="103"/>
  <c r="Q85" i="103"/>
  <c r="P85" i="103"/>
  <c r="O85" i="103"/>
  <c r="N85" i="103"/>
  <c r="M85" i="103"/>
  <c r="L85" i="103"/>
  <c r="K85" i="103"/>
  <c r="H85" i="103"/>
  <c r="E85" i="103"/>
  <c r="G85" i="103"/>
  <c r="S84" i="103"/>
  <c r="R84" i="103"/>
  <c r="Q84" i="103"/>
  <c r="P84" i="103"/>
  <c r="O84" i="103"/>
  <c r="N84" i="103"/>
  <c r="M84" i="103"/>
  <c r="L84" i="103"/>
  <c r="K84" i="103"/>
  <c r="S83" i="103"/>
  <c r="R83" i="103"/>
  <c r="Q83" i="103"/>
  <c r="P83" i="103"/>
  <c r="O83" i="103"/>
  <c r="N83" i="103"/>
  <c r="M83" i="103"/>
  <c r="L83" i="103"/>
  <c r="K83" i="103"/>
  <c r="H83" i="103"/>
  <c r="G83" i="103"/>
  <c r="S82" i="103"/>
  <c r="R82" i="103"/>
  <c r="Q82" i="103"/>
  <c r="P82" i="103"/>
  <c r="O82" i="103"/>
  <c r="N82" i="103"/>
  <c r="M82" i="103"/>
  <c r="L82" i="103"/>
  <c r="K82" i="103"/>
  <c r="S81" i="103"/>
  <c r="R81" i="103"/>
  <c r="Q81" i="103"/>
  <c r="P81" i="103"/>
  <c r="O81" i="103"/>
  <c r="N81" i="103"/>
  <c r="M81" i="103"/>
  <c r="L81" i="103"/>
  <c r="K81" i="103"/>
  <c r="H81" i="103"/>
  <c r="G81" i="103"/>
  <c r="H63" i="103"/>
  <c r="AF80" i="103"/>
  <c r="AE80" i="103"/>
  <c r="AD80" i="103"/>
  <c r="AC80" i="103"/>
  <c r="AB80" i="103"/>
  <c r="AA80" i="103"/>
  <c r="Z80" i="103"/>
  <c r="Y80" i="103"/>
  <c r="V80" i="103"/>
  <c r="W80" i="103"/>
  <c r="X80" i="103"/>
  <c r="S80" i="103"/>
  <c r="R80" i="103"/>
  <c r="Q80" i="103"/>
  <c r="P80" i="103"/>
  <c r="O80" i="103"/>
  <c r="N80" i="103"/>
  <c r="M80" i="103"/>
  <c r="L80" i="103"/>
  <c r="K80" i="103"/>
  <c r="AF79" i="103"/>
  <c r="AE79" i="103"/>
  <c r="AD79" i="103"/>
  <c r="AC79" i="103"/>
  <c r="AB79" i="103"/>
  <c r="AA79" i="103"/>
  <c r="Z79" i="103"/>
  <c r="Y79" i="103"/>
  <c r="V79" i="103"/>
  <c r="W79" i="103"/>
  <c r="X79" i="103"/>
  <c r="S79" i="103"/>
  <c r="R79" i="103"/>
  <c r="Q79" i="103"/>
  <c r="P79" i="103"/>
  <c r="O79" i="103"/>
  <c r="N79" i="103"/>
  <c r="M79" i="103"/>
  <c r="L79" i="103"/>
  <c r="K79" i="103"/>
  <c r="H79" i="103"/>
  <c r="G79" i="103"/>
  <c r="AF78" i="103"/>
  <c r="AE78" i="103"/>
  <c r="AD78" i="103"/>
  <c r="AC78" i="103"/>
  <c r="AB78" i="103"/>
  <c r="AA78" i="103"/>
  <c r="Z78" i="103"/>
  <c r="Y78" i="103"/>
  <c r="V78" i="103"/>
  <c r="W78" i="103"/>
  <c r="X78" i="103"/>
  <c r="S78" i="103"/>
  <c r="R78" i="103"/>
  <c r="Q78" i="103"/>
  <c r="P78" i="103"/>
  <c r="O78" i="103"/>
  <c r="N78" i="103"/>
  <c r="M78" i="103"/>
  <c r="L78" i="103"/>
  <c r="K78" i="103"/>
  <c r="AF77" i="103"/>
  <c r="AE77" i="103"/>
  <c r="AD77" i="103"/>
  <c r="AC77" i="103"/>
  <c r="AB77" i="103"/>
  <c r="AA77" i="103"/>
  <c r="Z77" i="103"/>
  <c r="Y77" i="103"/>
  <c r="V77" i="103"/>
  <c r="W77" i="103"/>
  <c r="X77" i="103"/>
  <c r="S77" i="103"/>
  <c r="R77" i="103"/>
  <c r="Q77" i="103"/>
  <c r="P77" i="103"/>
  <c r="O77" i="103"/>
  <c r="N77" i="103"/>
  <c r="M77" i="103"/>
  <c r="L77" i="103"/>
  <c r="K77" i="103"/>
  <c r="B77" i="103"/>
  <c r="AF76" i="103"/>
  <c r="AE76" i="103"/>
  <c r="AD76" i="103"/>
  <c r="AC76" i="103"/>
  <c r="AB76" i="103"/>
  <c r="AA76" i="103"/>
  <c r="Z76" i="103"/>
  <c r="Y76" i="103"/>
  <c r="V76" i="103"/>
  <c r="W76" i="103"/>
  <c r="X76" i="103"/>
  <c r="S76" i="103"/>
  <c r="R76" i="103"/>
  <c r="Q76" i="103"/>
  <c r="P76" i="103"/>
  <c r="O76" i="103"/>
  <c r="N76" i="103"/>
  <c r="M76" i="103"/>
  <c r="L76" i="103"/>
  <c r="K76" i="103"/>
  <c r="G68" i="103"/>
  <c r="C54" i="103"/>
  <c r="C73" i="103"/>
  <c r="C55" i="103"/>
  <c r="C74" i="103"/>
  <c r="D73" i="103"/>
  <c r="H53" i="103"/>
  <c r="E72" i="103"/>
  <c r="F72" i="103"/>
  <c r="H54" i="103"/>
  <c r="E73" i="103"/>
  <c r="F73" i="103"/>
  <c r="B76" i="103"/>
  <c r="AF75" i="103"/>
  <c r="AE75" i="103"/>
  <c r="AD75" i="103"/>
  <c r="AC75" i="103"/>
  <c r="AB75" i="103"/>
  <c r="AA75" i="103"/>
  <c r="Z75" i="103"/>
  <c r="Y75" i="103"/>
  <c r="V75" i="103"/>
  <c r="W75" i="103"/>
  <c r="X75" i="103"/>
  <c r="S75" i="103"/>
  <c r="R75" i="103"/>
  <c r="Q75" i="103"/>
  <c r="P75" i="103"/>
  <c r="O75" i="103"/>
  <c r="N75" i="103"/>
  <c r="M75" i="103"/>
  <c r="L75" i="103"/>
  <c r="K75" i="103"/>
  <c r="B75" i="103"/>
  <c r="AF74" i="103"/>
  <c r="AE74" i="103"/>
  <c r="AD74" i="103"/>
  <c r="AC74" i="103"/>
  <c r="AB74" i="103"/>
  <c r="AA74" i="103"/>
  <c r="Z74" i="103"/>
  <c r="Y74" i="103"/>
  <c r="V74" i="103"/>
  <c r="W74" i="103"/>
  <c r="X74" i="103"/>
  <c r="S74" i="103"/>
  <c r="R74" i="103"/>
  <c r="Q74" i="103"/>
  <c r="P74" i="103"/>
  <c r="O74" i="103"/>
  <c r="N74" i="103"/>
  <c r="M74" i="103"/>
  <c r="L74" i="103"/>
  <c r="K74" i="103"/>
  <c r="H55" i="103"/>
  <c r="E74" i="103"/>
  <c r="B55" i="103"/>
  <c r="B74" i="103"/>
  <c r="AF73" i="103"/>
  <c r="AE73" i="103"/>
  <c r="AD73" i="103"/>
  <c r="AC73" i="103"/>
  <c r="AB73" i="103"/>
  <c r="AA73" i="103"/>
  <c r="Z73" i="103"/>
  <c r="Y73" i="103"/>
  <c r="V73" i="103"/>
  <c r="W73" i="103"/>
  <c r="X73" i="103"/>
  <c r="S73" i="103"/>
  <c r="R73" i="103"/>
  <c r="Q73" i="103"/>
  <c r="P73" i="103"/>
  <c r="O73" i="103"/>
  <c r="N73" i="103"/>
  <c r="M73" i="103"/>
  <c r="L73" i="103"/>
  <c r="K73" i="103"/>
  <c r="B54" i="103"/>
  <c r="B73" i="103"/>
  <c r="AF72" i="103"/>
  <c r="AE72" i="103"/>
  <c r="AD72" i="103"/>
  <c r="AC72" i="103"/>
  <c r="AB72" i="103"/>
  <c r="AA72" i="103"/>
  <c r="Z72" i="103"/>
  <c r="Y72" i="103"/>
  <c r="V72" i="103"/>
  <c r="W72" i="103"/>
  <c r="X72" i="103"/>
  <c r="S72" i="103"/>
  <c r="R72" i="103"/>
  <c r="Q72" i="103"/>
  <c r="P72" i="103"/>
  <c r="O72" i="103"/>
  <c r="N72" i="103"/>
  <c r="M72" i="103"/>
  <c r="L72" i="103"/>
  <c r="K72" i="103"/>
  <c r="C53" i="103"/>
  <c r="C72" i="103"/>
  <c r="D72" i="103"/>
  <c r="B53" i="103"/>
  <c r="B72" i="103"/>
  <c r="AF71" i="103"/>
  <c r="AE71" i="103"/>
  <c r="AD71" i="103"/>
  <c r="AC71" i="103"/>
  <c r="AB71" i="103"/>
  <c r="AA71" i="103"/>
  <c r="Z71" i="103"/>
  <c r="Y71" i="103"/>
  <c r="V71" i="103"/>
  <c r="W71" i="103"/>
  <c r="X71" i="103"/>
  <c r="S71" i="103"/>
  <c r="R71" i="103"/>
  <c r="Q71" i="103"/>
  <c r="P71" i="103"/>
  <c r="O71" i="103"/>
  <c r="N71" i="103"/>
  <c r="M71" i="103"/>
  <c r="L71" i="103"/>
  <c r="K71" i="103"/>
  <c r="AF70" i="103"/>
  <c r="AE70" i="103"/>
  <c r="AD70" i="103"/>
  <c r="AC70" i="103"/>
  <c r="AB70" i="103"/>
  <c r="AA70" i="103"/>
  <c r="Z70" i="103"/>
  <c r="Y70" i="103"/>
  <c r="V70" i="103"/>
  <c r="W70" i="103"/>
  <c r="X70" i="103"/>
  <c r="S70" i="103"/>
  <c r="R70" i="103"/>
  <c r="Q70" i="103"/>
  <c r="P70" i="103"/>
  <c r="O70" i="103"/>
  <c r="N70" i="103"/>
  <c r="M70" i="103"/>
  <c r="L70" i="103"/>
  <c r="K70" i="103"/>
  <c r="G66" i="103"/>
  <c r="AF69" i="103"/>
  <c r="AE69" i="103"/>
  <c r="AD69" i="103"/>
  <c r="AC69" i="103"/>
  <c r="AB69" i="103"/>
  <c r="AA69" i="103"/>
  <c r="Z69" i="103"/>
  <c r="Y69" i="103"/>
  <c r="V69" i="103"/>
  <c r="W69" i="103"/>
  <c r="X69" i="103"/>
  <c r="S69" i="103"/>
  <c r="R69" i="103"/>
  <c r="Q69" i="103"/>
  <c r="P69" i="103"/>
  <c r="O69" i="103"/>
  <c r="N69" i="103"/>
  <c r="M69" i="103"/>
  <c r="L69" i="103"/>
  <c r="K69" i="103"/>
  <c r="AF68" i="103"/>
  <c r="AE68" i="103"/>
  <c r="AD68" i="103"/>
  <c r="AC68" i="103"/>
  <c r="AB68" i="103"/>
  <c r="AA68" i="103"/>
  <c r="Z68" i="103"/>
  <c r="Y68" i="103"/>
  <c r="V68" i="103"/>
  <c r="W68" i="103"/>
  <c r="X68" i="103"/>
  <c r="S68" i="103"/>
  <c r="R68" i="103"/>
  <c r="Q68" i="103"/>
  <c r="P68" i="103"/>
  <c r="O68" i="103"/>
  <c r="N68" i="103"/>
  <c r="M68" i="103"/>
  <c r="L68" i="103"/>
  <c r="K68" i="103"/>
  <c r="AF67" i="103"/>
  <c r="AE67" i="103"/>
  <c r="AD67" i="103"/>
  <c r="AC67" i="103"/>
  <c r="AB67" i="103"/>
  <c r="AA67" i="103"/>
  <c r="Z67" i="103"/>
  <c r="Y67" i="103"/>
  <c r="V67" i="103"/>
  <c r="W67" i="103"/>
  <c r="X67" i="103"/>
  <c r="S67" i="103"/>
  <c r="R67" i="103"/>
  <c r="Q67" i="103"/>
  <c r="P67" i="103"/>
  <c r="O67" i="103"/>
  <c r="N67" i="103"/>
  <c r="M67" i="103"/>
  <c r="L67" i="103"/>
  <c r="K67" i="103"/>
  <c r="G53" i="103"/>
  <c r="C56" i="103"/>
  <c r="B56" i="103"/>
  <c r="E56" i="103"/>
  <c r="G56" i="103"/>
  <c r="C57" i="103"/>
  <c r="B57" i="103"/>
  <c r="C58" i="103"/>
  <c r="B58" i="103"/>
  <c r="C59" i="103"/>
  <c r="B59" i="103"/>
  <c r="C60" i="103"/>
  <c r="B60" i="103"/>
  <c r="C61" i="103"/>
  <c r="B61" i="103"/>
  <c r="E57" i="103"/>
  <c r="G57" i="103"/>
  <c r="E58" i="103"/>
  <c r="G58" i="103"/>
  <c r="E59" i="103"/>
  <c r="G59" i="103"/>
  <c r="E60" i="103"/>
  <c r="G60" i="103"/>
  <c r="E61" i="103"/>
  <c r="G61" i="103"/>
  <c r="F53" i="103"/>
  <c r="B62" i="103"/>
  <c r="B63" i="103"/>
  <c r="B64" i="103"/>
  <c r="F54" i="103"/>
  <c r="F55" i="103"/>
  <c r="H66" i="103"/>
  <c r="H67" i="103"/>
  <c r="G67" i="103"/>
  <c r="B65" i="103"/>
  <c r="B66" i="103"/>
  <c r="F65" i="103"/>
  <c r="F66" i="103"/>
  <c r="F67" i="103"/>
  <c r="B67" i="103"/>
  <c r="AF66" i="103"/>
  <c r="AE66" i="103"/>
  <c r="AD66" i="103"/>
  <c r="AC66" i="103"/>
  <c r="AB66" i="103"/>
  <c r="AA66" i="103"/>
  <c r="Z66" i="103"/>
  <c r="Y66" i="103"/>
  <c r="V66" i="103"/>
  <c r="W66" i="103"/>
  <c r="X66" i="103"/>
  <c r="S66" i="103"/>
  <c r="R66" i="103"/>
  <c r="Q66" i="103"/>
  <c r="P66" i="103"/>
  <c r="O66" i="103"/>
  <c r="N66" i="103"/>
  <c r="M66" i="103"/>
  <c r="L66" i="103"/>
  <c r="K66" i="103"/>
  <c r="C66" i="103"/>
  <c r="AF65" i="103"/>
  <c r="AE65" i="103"/>
  <c r="AD65" i="103"/>
  <c r="AC65" i="103"/>
  <c r="AB65" i="103"/>
  <c r="AA65" i="103"/>
  <c r="Z65" i="103"/>
  <c r="Y65" i="103"/>
  <c r="V65" i="103"/>
  <c r="W65" i="103"/>
  <c r="X65" i="103"/>
  <c r="S65" i="103"/>
  <c r="R65" i="103"/>
  <c r="Q65" i="103"/>
  <c r="P65" i="103"/>
  <c r="O65" i="103"/>
  <c r="N65" i="103"/>
  <c r="M65" i="103"/>
  <c r="L65" i="103"/>
  <c r="K65" i="103"/>
  <c r="H65" i="103"/>
  <c r="G65" i="103"/>
  <c r="C65" i="103"/>
  <c r="AF64" i="103"/>
  <c r="AE64" i="103"/>
  <c r="AD64" i="103"/>
  <c r="AC64" i="103"/>
  <c r="AB64" i="103"/>
  <c r="AA64" i="103"/>
  <c r="Z64" i="103"/>
  <c r="Y64" i="103"/>
  <c r="V64" i="103"/>
  <c r="W64" i="103"/>
  <c r="X64" i="103"/>
  <c r="S64" i="103"/>
  <c r="R64" i="103"/>
  <c r="Q64" i="103"/>
  <c r="P64" i="103"/>
  <c r="O64" i="103"/>
  <c r="N64" i="103"/>
  <c r="M64" i="103"/>
  <c r="L64" i="103"/>
  <c r="K64" i="103"/>
  <c r="G64" i="103"/>
  <c r="E64" i="103"/>
  <c r="C64" i="103"/>
  <c r="AF63" i="103"/>
  <c r="AE63" i="103"/>
  <c r="AD63" i="103"/>
  <c r="AC63" i="103"/>
  <c r="AB63" i="103"/>
  <c r="AA63" i="103"/>
  <c r="Z63" i="103"/>
  <c r="Y63" i="103"/>
  <c r="V63" i="103"/>
  <c r="W63" i="103"/>
  <c r="X63" i="103"/>
  <c r="S63" i="103"/>
  <c r="R63" i="103"/>
  <c r="Q63" i="103"/>
  <c r="P63" i="103"/>
  <c r="O63" i="103"/>
  <c r="N63" i="103"/>
  <c r="M63" i="103"/>
  <c r="L63" i="103"/>
  <c r="K63" i="103"/>
  <c r="D53" i="103"/>
  <c r="E53" i="103"/>
  <c r="D54" i="103"/>
  <c r="E54" i="103"/>
  <c r="D55" i="103"/>
  <c r="E55" i="103"/>
  <c r="D63" i="103"/>
  <c r="C63" i="103"/>
  <c r="AF62" i="103"/>
  <c r="AE62" i="103"/>
  <c r="AD62" i="103"/>
  <c r="AC62" i="103"/>
  <c r="AB62" i="103"/>
  <c r="AA62" i="103"/>
  <c r="Z62" i="103"/>
  <c r="Y62" i="103"/>
  <c r="V62" i="103"/>
  <c r="W62" i="103"/>
  <c r="X62" i="103"/>
  <c r="S62" i="103"/>
  <c r="R62" i="103"/>
  <c r="Q62" i="103"/>
  <c r="P62" i="103"/>
  <c r="O62" i="103"/>
  <c r="N62" i="103"/>
  <c r="M62" i="103"/>
  <c r="L62" i="103"/>
  <c r="K62" i="103"/>
  <c r="AF61" i="103"/>
  <c r="AE61" i="103"/>
  <c r="AD61" i="103"/>
  <c r="AC61" i="103"/>
  <c r="AB61" i="103"/>
  <c r="AA61" i="103"/>
  <c r="Z61" i="103"/>
  <c r="Y61" i="103"/>
  <c r="V61" i="103"/>
  <c r="W61" i="103"/>
  <c r="X61" i="103"/>
  <c r="S61" i="103"/>
  <c r="R61" i="103"/>
  <c r="Q61" i="103"/>
  <c r="P61" i="103"/>
  <c r="O61" i="103"/>
  <c r="N61" i="103"/>
  <c r="M61" i="103"/>
  <c r="L61" i="103"/>
  <c r="K61" i="103"/>
  <c r="H61" i="103"/>
  <c r="AF60" i="103"/>
  <c r="AE60" i="103"/>
  <c r="AD60" i="103"/>
  <c r="AC60" i="103"/>
  <c r="AB60" i="103"/>
  <c r="AA60" i="103"/>
  <c r="Z60" i="103"/>
  <c r="Y60" i="103"/>
  <c r="V60" i="103"/>
  <c r="W60" i="103"/>
  <c r="X60" i="103"/>
  <c r="S60" i="103"/>
  <c r="R60" i="103"/>
  <c r="Q60" i="103"/>
  <c r="P60" i="103"/>
  <c r="O60" i="103"/>
  <c r="N60" i="103"/>
  <c r="M60" i="103"/>
  <c r="L60" i="103"/>
  <c r="K60" i="103"/>
  <c r="H60" i="103"/>
  <c r="AF59" i="103"/>
  <c r="AE59" i="103"/>
  <c r="AD59" i="103"/>
  <c r="AC59" i="103"/>
  <c r="AB59" i="103"/>
  <c r="AA59" i="103"/>
  <c r="Z59" i="103"/>
  <c r="Y59" i="103"/>
  <c r="V59" i="103"/>
  <c r="W59" i="103"/>
  <c r="X59" i="103"/>
  <c r="S59" i="103"/>
  <c r="R59" i="103"/>
  <c r="Q59" i="103"/>
  <c r="P59" i="103"/>
  <c r="O59" i="103"/>
  <c r="N59" i="103"/>
  <c r="M59" i="103"/>
  <c r="L59" i="103"/>
  <c r="K59" i="103"/>
  <c r="H59" i="103"/>
  <c r="AF58" i="103"/>
  <c r="AE58" i="103"/>
  <c r="AD58" i="103"/>
  <c r="AC58" i="103"/>
  <c r="AB58" i="103"/>
  <c r="AA58" i="103"/>
  <c r="Z58" i="103"/>
  <c r="Y58" i="103"/>
  <c r="V58" i="103"/>
  <c r="W58" i="103"/>
  <c r="X58" i="103"/>
  <c r="S58" i="103"/>
  <c r="R58" i="103"/>
  <c r="Q58" i="103"/>
  <c r="P58" i="103"/>
  <c r="O58" i="103"/>
  <c r="N58" i="103"/>
  <c r="M58" i="103"/>
  <c r="L58" i="103"/>
  <c r="K58" i="103"/>
  <c r="H58" i="103"/>
  <c r="AF57" i="103"/>
  <c r="AE57" i="103"/>
  <c r="AD57" i="103"/>
  <c r="AC57" i="103"/>
  <c r="AB57" i="103"/>
  <c r="AA57" i="103"/>
  <c r="Z57" i="103"/>
  <c r="Y57" i="103"/>
  <c r="V57" i="103"/>
  <c r="W57" i="103"/>
  <c r="X57" i="103"/>
  <c r="S57" i="103"/>
  <c r="R57" i="103"/>
  <c r="Q57" i="103"/>
  <c r="P57" i="103"/>
  <c r="O57" i="103"/>
  <c r="N57" i="103"/>
  <c r="M57" i="103"/>
  <c r="L57" i="103"/>
  <c r="K57" i="103"/>
  <c r="H57" i="103"/>
  <c r="AF56" i="103"/>
  <c r="AE56" i="103"/>
  <c r="AD56" i="103"/>
  <c r="AC56" i="103"/>
  <c r="AB56" i="103"/>
  <c r="AA56" i="103"/>
  <c r="Z56" i="103"/>
  <c r="Y56" i="103"/>
  <c r="V56" i="103"/>
  <c r="W56" i="103"/>
  <c r="X56" i="103"/>
  <c r="S56" i="103"/>
  <c r="R56" i="103"/>
  <c r="Q56" i="103"/>
  <c r="P56" i="103"/>
  <c r="O56" i="103"/>
  <c r="N56" i="103"/>
  <c r="M56" i="103"/>
  <c r="L56" i="103"/>
  <c r="K56" i="103"/>
  <c r="H56" i="103"/>
  <c r="AF55" i="103"/>
  <c r="AE55" i="103"/>
  <c r="AD55" i="103"/>
  <c r="AC55" i="103"/>
  <c r="AB55" i="103"/>
  <c r="AA55" i="103"/>
  <c r="Z55" i="103"/>
  <c r="Y55" i="103"/>
  <c r="V55" i="103"/>
  <c r="W55" i="103"/>
  <c r="X55" i="103"/>
  <c r="S55" i="103"/>
  <c r="R55" i="103"/>
  <c r="Q55" i="103"/>
  <c r="P55" i="103"/>
  <c r="O55" i="103"/>
  <c r="N55" i="103"/>
  <c r="M55" i="103"/>
  <c r="L55" i="103"/>
  <c r="K55" i="103"/>
  <c r="AF54" i="103"/>
  <c r="AE54" i="103"/>
  <c r="AD54" i="103"/>
  <c r="AC54" i="103"/>
  <c r="AB54" i="103"/>
  <c r="AA54" i="103"/>
  <c r="Z54" i="103"/>
  <c r="Y54" i="103"/>
  <c r="V54" i="103"/>
  <c r="W54" i="103"/>
  <c r="X54" i="103"/>
  <c r="S54" i="103"/>
  <c r="R54" i="103"/>
  <c r="Q54" i="103"/>
  <c r="P54" i="103"/>
  <c r="O54" i="103"/>
  <c r="N54" i="103"/>
  <c r="M54" i="103"/>
  <c r="L54" i="103"/>
  <c r="K54" i="103"/>
  <c r="AF53" i="103"/>
  <c r="AE53" i="103"/>
  <c r="AD53" i="103"/>
  <c r="AC53" i="103"/>
  <c r="AB53" i="103"/>
  <c r="AA53" i="103"/>
  <c r="Z53" i="103"/>
  <c r="Y53" i="103"/>
  <c r="V53" i="103"/>
  <c r="W53" i="103"/>
  <c r="X53" i="103"/>
  <c r="S53" i="103"/>
  <c r="R53" i="103"/>
  <c r="Q53" i="103"/>
  <c r="P53" i="103"/>
  <c r="O53" i="103"/>
  <c r="N53" i="103"/>
  <c r="M53" i="103"/>
  <c r="L53" i="103"/>
  <c r="K53" i="103"/>
  <c r="Y52" i="103"/>
  <c r="Z52" i="103"/>
  <c r="AA52" i="103"/>
  <c r="AB52" i="103"/>
  <c r="AC52" i="103"/>
  <c r="AD52" i="103"/>
  <c r="AE52" i="103"/>
  <c r="AF52" i="103"/>
  <c r="V52" i="103"/>
  <c r="W52" i="103"/>
  <c r="X52" i="103"/>
  <c r="AG52" i="103"/>
  <c r="S52" i="103"/>
  <c r="R52" i="103"/>
  <c r="Q52" i="103"/>
  <c r="P52" i="103"/>
  <c r="O52" i="103"/>
  <c r="N52" i="103"/>
  <c r="M52" i="103"/>
  <c r="L52" i="103"/>
  <c r="K52" i="103"/>
  <c r="B51" i="103"/>
  <c r="A51" i="102"/>
  <c r="B101" i="102"/>
  <c r="B96" i="102"/>
  <c r="B97" i="102"/>
  <c r="B98" i="102"/>
  <c r="B99" i="102"/>
  <c r="B100" i="102"/>
  <c r="D101" i="102"/>
  <c r="E101" i="102"/>
  <c r="B94" i="102"/>
  <c r="C101" i="102"/>
  <c r="F101" i="102"/>
  <c r="D100" i="102"/>
  <c r="E100" i="102"/>
  <c r="C100" i="102"/>
  <c r="F100" i="102"/>
  <c r="D99" i="102"/>
  <c r="E99" i="102"/>
  <c r="C99" i="102"/>
  <c r="F99" i="102"/>
  <c r="D98" i="102"/>
  <c r="E98" i="102"/>
  <c r="C98" i="102"/>
  <c r="F98" i="102"/>
  <c r="D97" i="102"/>
  <c r="E97" i="102"/>
  <c r="C97" i="102"/>
  <c r="F97" i="102"/>
  <c r="D96" i="102"/>
  <c r="E96" i="102"/>
  <c r="G96" i="102"/>
  <c r="C96" i="102"/>
  <c r="F96" i="102"/>
  <c r="B95" i="102"/>
  <c r="C77" i="102"/>
  <c r="E77" i="102"/>
  <c r="F77" i="102"/>
  <c r="G77" i="102"/>
  <c r="D77" i="102"/>
  <c r="B79" i="102"/>
  <c r="H77" i="102"/>
  <c r="B78" i="102"/>
  <c r="C78" i="102"/>
  <c r="C79" i="102"/>
  <c r="D79" i="102"/>
  <c r="D80" i="102"/>
  <c r="B81" i="102"/>
  <c r="B80" i="102"/>
  <c r="C80" i="102"/>
  <c r="C81" i="102"/>
  <c r="D81" i="102"/>
  <c r="B83" i="102"/>
  <c r="B82" i="102"/>
  <c r="C82" i="102"/>
  <c r="C83" i="102"/>
  <c r="D83" i="102"/>
  <c r="B85" i="102"/>
  <c r="B84" i="102"/>
  <c r="C84" i="102"/>
  <c r="C85" i="102"/>
  <c r="D85" i="102"/>
  <c r="B87" i="102"/>
  <c r="B86" i="102"/>
  <c r="C86" i="102"/>
  <c r="C87" i="102"/>
  <c r="D87" i="102"/>
  <c r="D92" i="102"/>
  <c r="B89" i="102"/>
  <c r="B88" i="102"/>
  <c r="C88" i="102"/>
  <c r="C89" i="102"/>
  <c r="D89" i="102"/>
  <c r="B91" i="102"/>
  <c r="B90" i="102"/>
  <c r="C90" i="102"/>
  <c r="C91" i="102"/>
  <c r="D91" i="102"/>
  <c r="E92" i="102"/>
  <c r="C92" i="102"/>
  <c r="F92" i="102"/>
  <c r="S91" i="102"/>
  <c r="R91" i="102"/>
  <c r="Q91" i="102"/>
  <c r="P91" i="102"/>
  <c r="O91" i="102"/>
  <c r="N91" i="102"/>
  <c r="M91" i="102"/>
  <c r="L91" i="102"/>
  <c r="K91" i="102"/>
  <c r="H91" i="102"/>
  <c r="G91" i="102"/>
  <c r="S90" i="102"/>
  <c r="R90" i="102"/>
  <c r="Q90" i="102"/>
  <c r="P90" i="102"/>
  <c r="O90" i="102"/>
  <c r="N90" i="102"/>
  <c r="M90" i="102"/>
  <c r="L90" i="102"/>
  <c r="K90" i="102"/>
  <c r="S89" i="102"/>
  <c r="R89" i="102"/>
  <c r="Q89" i="102"/>
  <c r="P89" i="102"/>
  <c r="O89" i="102"/>
  <c r="N89" i="102"/>
  <c r="M89" i="102"/>
  <c r="L89" i="102"/>
  <c r="K89" i="102"/>
  <c r="H89" i="102"/>
  <c r="H88" i="102"/>
  <c r="G89" i="102"/>
  <c r="S88" i="102"/>
  <c r="R88" i="102"/>
  <c r="Q88" i="102"/>
  <c r="P88" i="102"/>
  <c r="O88" i="102"/>
  <c r="N88" i="102"/>
  <c r="M88" i="102"/>
  <c r="L88" i="102"/>
  <c r="K88" i="102"/>
  <c r="S87" i="102"/>
  <c r="R87" i="102"/>
  <c r="Q87" i="102"/>
  <c r="P87" i="102"/>
  <c r="O87" i="102"/>
  <c r="N87" i="102"/>
  <c r="M87" i="102"/>
  <c r="L87" i="102"/>
  <c r="K87" i="102"/>
  <c r="H87" i="102"/>
  <c r="G87" i="102"/>
  <c r="S86" i="102"/>
  <c r="R86" i="102"/>
  <c r="Q86" i="102"/>
  <c r="P86" i="102"/>
  <c r="O86" i="102"/>
  <c r="N86" i="102"/>
  <c r="M86" i="102"/>
  <c r="L86" i="102"/>
  <c r="K86" i="102"/>
  <c r="S85" i="102"/>
  <c r="R85" i="102"/>
  <c r="Q85" i="102"/>
  <c r="P85" i="102"/>
  <c r="O85" i="102"/>
  <c r="N85" i="102"/>
  <c r="M85" i="102"/>
  <c r="L85" i="102"/>
  <c r="K85" i="102"/>
  <c r="H85" i="102"/>
  <c r="E85" i="102"/>
  <c r="G85" i="102"/>
  <c r="S84" i="102"/>
  <c r="R84" i="102"/>
  <c r="Q84" i="102"/>
  <c r="P84" i="102"/>
  <c r="O84" i="102"/>
  <c r="N84" i="102"/>
  <c r="M84" i="102"/>
  <c r="L84" i="102"/>
  <c r="K84" i="102"/>
  <c r="S83" i="102"/>
  <c r="R83" i="102"/>
  <c r="Q83" i="102"/>
  <c r="P83" i="102"/>
  <c r="O83" i="102"/>
  <c r="N83" i="102"/>
  <c r="M83" i="102"/>
  <c r="L83" i="102"/>
  <c r="K83" i="102"/>
  <c r="H83" i="102"/>
  <c r="G83" i="102"/>
  <c r="S82" i="102"/>
  <c r="R82" i="102"/>
  <c r="Q82" i="102"/>
  <c r="P82" i="102"/>
  <c r="O82" i="102"/>
  <c r="N82" i="102"/>
  <c r="M82" i="102"/>
  <c r="L82" i="102"/>
  <c r="K82" i="102"/>
  <c r="S81" i="102"/>
  <c r="R81" i="102"/>
  <c r="Q81" i="102"/>
  <c r="P81" i="102"/>
  <c r="O81" i="102"/>
  <c r="N81" i="102"/>
  <c r="M81" i="102"/>
  <c r="L81" i="102"/>
  <c r="K81" i="102"/>
  <c r="H81" i="102"/>
  <c r="G81" i="102"/>
  <c r="H63" i="102"/>
  <c r="AF80" i="102"/>
  <c r="AE80" i="102"/>
  <c r="AD80" i="102"/>
  <c r="AC80" i="102"/>
  <c r="AB80" i="102"/>
  <c r="AA80" i="102"/>
  <c r="Z80" i="102"/>
  <c r="Y80" i="102"/>
  <c r="V80" i="102"/>
  <c r="W80" i="102"/>
  <c r="X80" i="102"/>
  <c r="S80" i="102"/>
  <c r="R80" i="102"/>
  <c r="Q80" i="102"/>
  <c r="P80" i="102"/>
  <c r="O80" i="102"/>
  <c r="N80" i="102"/>
  <c r="M80" i="102"/>
  <c r="L80" i="102"/>
  <c r="K80" i="102"/>
  <c r="AF79" i="102"/>
  <c r="AE79" i="102"/>
  <c r="AD79" i="102"/>
  <c r="AC79" i="102"/>
  <c r="AB79" i="102"/>
  <c r="AA79" i="102"/>
  <c r="Z79" i="102"/>
  <c r="Y79" i="102"/>
  <c r="V79" i="102"/>
  <c r="W79" i="102"/>
  <c r="X79" i="102"/>
  <c r="S79" i="102"/>
  <c r="R79" i="102"/>
  <c r="Q79" i="102"/>
  <c r="P79" i="102"/>
  <c r="O79" i="102"/>
  <c r="N79" i="102"/>
  <c r="M79" i="102"/>
  <c r="L79" i="102"/>
  <c r="K79" i="102"/>
  <c r="H79" i="102"/>
  <c r="G79" i="102"/>
  <c r="AF78" i="102"/>
  <c r="AE78" i="102"/>
  <c r="AD78" i="102"/>
  <c r="AC78" i="102"/>
  <c r="AB78" i="102"/>
  <c r="AA78" i="102"/>
  <c r="Z78" i="102"/>
  <c r="Y78" i="102"/>
  <c r="V78" i="102"/>
  <c r="W78" i="102"/>
  <c r="X78" i="102"/>
  <c r="S78" i="102"/>
  <c r="R78" i="102"/>
  <c r="Q78" i="102"/>
  <c r="P78" i="102"/>
  <c r="O78" i="102"/>
  <c r="N78" i="102"/>
  <c r="M78" i="102"/>
  <c r="L78" i="102"/>
  <c r="K78" i="102"/>
  <c r="AF77" i="102"/>
  <c r="AE77" i="102"/>
  <c r="AD77" i="102"/>
  <c r="AC77" i="102"/>
  <c r="AB77" i="102"/>
  <c r="AA77" i="102"/>
  <c r="Z77" i="102"/>
  <c r="Y77" i="102"/>
  <c r="V77" i="102"/>
  <c r="W77" i="102"/>
  <c r="X77" i="102"/>
  <c r="S77" i="102"/>
  <c r="R77" i="102"/>
  <c r="Q77" i="102"/>
  <c r="P77" i="102"/>
  <c r="O77" i="102"/>
  <c r="N77" i="102"/>
  <c r="M77" i="102"/>
  <c r="L77" i="102"/>
  <c r="K77" i="102"/>
  <c r="B77" i="102"/>
  <c r="AF76" i="102"/>
  <c r="AE76" i="102"/>
  <c r="AD76" i="102"/>
  <c r="AC76" i="102"/>
  <c r="AB76" i="102"/>
  <c r="AA76" i="102"/>
  <c r="Z76" i="102"/>
  <c r="Y76" i="102"/>
  <c r="V76" i="102"/>
  <c r="W76" i="102"/>
  <c r="X76" i="102"/>
  <c r="S76" i="102"/>
  <c r="R76" i="102"/>
  <c r="Q76" i="102"/>
  <c r="P76" i="102"/>
  <c r="O76" i="102"/>
  <c r="N76" i="102"/>
  <c r="M76" i="102"/>
  <c r="L76" i="102"/>
  <c r="K76" i="102"/>
  <c r="G68" i="102"/>
  <c r="C54" i="102"/>
  <c r="C73" i="102"/>
  <c r="C55" i="102"/>
  <c r="C74" i="102"/>
  <c r="D73" i="102"/>
  <c r="H53" i="102"/>
  <c r="E72" i="102"/>
  <c r="F72" i="102"/>
  <c r="H54" i="102"/>
  <c r="E73" i="102"/>
  <c r="F73" i="102"/>
  <c r="B76" i="102"/>
  <c r="AF75" i="102"/>
  <c r="AE75" i="102"/>
  <c r="AD75" i="102"/>
  <c r="AC75" i="102"/>
  <c r="AB75" i="102"/>
  <c r="AA75" i="102"/>
  <c r="Z75" i="102"/>
  <c r="Y75" i="102"/>
  <c r="V75" i="102"/>
  <c r="W75" i="102"/>
  <c r="X75" i="102"/>
  <c r="S75" i="102"/>
  <c r="R75" i="102"/>
  <c r="Q75" i="102"/>
  <c r="P75" i="102"/>
  <c r="O75" i="102"/>
  <c r="N75" i="102"/>
  <c r="M75" i="102"/>
  <c r="L75" i="102"/>
  <c r="K75" i="102"/>
  <c r="B75" i="102"/>
  <c r="AF74" i="102"/>
  <c r="AE74" i="102"/>
  <c r="AD74" i="102"/>
  <c r="AC74" i="102"/>
  <c r="AB74" i="102"/>
  <c r="AA74" i="102"/>
  <c r="Z74" i="102"/>
  <c r="Y74" i="102"/>
  <c r="V74" i="102"/>
  <c r="W74" i="102"/>
  <c r="X74" i="102"/>
  <c r="S74" i="102"/>
  <c r="R74" i="102"/>
  <c r="Q74" i="102"/>
  <c r="P74" i="102"/>
  <c r="O74" i="102"/>
  <c r="N74" i="102"/>
  <c r="M74" i="102"/>
  <c r="L74" i="102"/>
  <c r="K74" i="102"/>
  <c r="H55" i="102"/>
  <c r="E74" i="102"/>
  <c r="B55" i="102"/>
  <c r="B74" i="102"/>
  <c r="AF73" i="102"/>
  <c r="AE73" i="102"/>
  <c r="AD73" i="102"/>
  <c r="AC73" i="102"/>
  <c r="AB73" i="102"/>
  <c r="AA73" i="102"/>
  <c r="Z73" i="102"/>
  <c r="Y73" i="102"/>
  <c r="V73" i="102"/>
  <c r="W73" i="102"/>
  <c r="X73" i="102"/>
  <c r="S73" i="102"/>
  <c r="R73" i="102"/>
  <c r="Q73" i="102"/>
  <c r="P73" i="102"/>
  <c r="O73" i="102"/>
  <c r="N73" i="102"/>
  <c r="M73" i="102"/>
  <c r="L73" i="102"/>
  <c r="K73" i="102"/>
  <c r="B54" i="102"/>
  <c r="B73" i="102"/>
  <c r="AF72" i="102"/>
  <c r="AE72" i="102"/>
  <c r="AD72" i="102"/>
  <c r="AC72" i="102"/>
  <c r="AB72" i="102"/>
  <c r="AA72" i="102"/>
  <c r="Z72" i="102"/>
  <c r="Y72" i="102"/>
  <c r="V72" i="102"/>
  <c r="W72" i="102"/>
  <c r="X72" i="102"/>
  <c r="S72" i="102"/>
  <c r="R72" i="102"/>
  <c r="Q72" i="102"/>
  <c r="P72" i="102"/>
  <c r="O72" i="102"/>
  <c r="N72" i="102"/>
  <c r="M72" i="102"/>
  <c r="L72" i="102"/>
  <c r="K72" i="102"/>
  <c r="C53" i="102"/>
  <c r="C72" i="102"/>
  <c r="D72" i="102"/>
  <c r="B53" i="102"/>
  <c r="B72" i="102"/>
  <c r="AF71" i="102"/>
  <c r="AE71" i="102"/>
  <c r="AD71" i="102"/>
  <c r="AC71" i="102"/>
  <c r="AB71" i="102"/>
  <c r="AA71" i="102"/>
  <c r="Z71" i="102"/>
  <c r="Y71" i="102"/>
  <c r="V71" i="102"/>
  <c r="W71" i="102"/>
  <c r="X71" i="102"/>
  <c r="S71" i="102"/>
  <c r="R71" i="102"/>
  <c r="Q71" i="102"/>
  <c r="P71" i="102"/>
  <c r="O71" i="102"/>
  <c r="N71" i="102"/>
  <c r="M71" i="102"/>
  <c r="L71" i="102"/>
  <c r="K71" i="102"/>
  <c r="AF70" i="102"/>
  <c r="AE70" i="102"/>
  <c r="AD70" i="102"/>
  <c r="AC70" i="102"/>
  <c r="AB70" i="102"/>
  <c r="AA70" i="102"/>
  <c r="Z70" i="102"/>
  <c r="Y70" i="102"/>
  <c r="V70" i="102"/>
  <c r="W70" i="102"/>
  <c r="X70" i="102"/>
  <c r="S70" i="102"/>
  <c r="R70" i="102"/>
  <c r="Q70" i="102"/>
  <c r="P70" i="102"/>
  <c r="O70" i="102"/>
  <c r="N70" i="102"/>
  <c r="M70" i="102"/>
  <c r="L70" i="102"/>
  <c r="K70" i="102"/>
  <c r="G66" i="102"/>
  <c r="AF69" i="102"/>
  <c r="AE69" i="102"/>
  <c r="AD69" i="102"/>
  <c r="AC69" i="102"/>
  <c r="AB69" i="102"/>
  <c r="AA69" i="102"/>
  <c r="Z69" i="102"/>
  <c r="Y69" i="102"/>
  <c r="V69" i="102"/>
  <c r="W69" i="102"/>
  <c r="X69" i="102"/>
  <c r="S69" i="102"/>
  <c r="R69" i="102"/>
  <c r="Q69" i="102"/>
  <c r="P69" i="102"/>
  <c r="O69" i="102"/>
  <c r="N69" i="102"/>
  <c r="M69" i="102"/>
  <c r="L69" i="102"/>
  <c r="K69" i="102"/>
  <c r="AF68" i="102"/>
  <c r="AE68" i="102"/>
  <c r="AD68" i="102"/>
  <c r="AC68" i="102"/>
  <c r="AB68" i="102"/>
  <c r="AA68" i="102"/>
  <c r="Z68" i="102"/>
  <c r="Y68" i="102"/>
  <c r="V68" i="102"/>
  <c r="W68" i="102"/>
  <c r="X68" i="102"/>
  <c r="S68" i="102"/>
  <c r="R68" i="102"/>
  <c r="Q68" i="102"/>
  <c r="P68" i="102"/>
  <c r="O68" i="102"/>
  <c r="N68" i="102"/>
  <c r="M68" i="102"/>
  <c r="L68" i="102"/>
  <c r="K68" i="102"/>
  <c r="AF67" i="102"/>
  <c r="AE67" i="102"/>
  <c r="AD67" i="102"/>
  <c r="AC67" i="102"/>
  <c r="AB67" i="102"/>
  <c r="AA67" i="102"/>
  <c r="Z67" i="102"/>
  <c r="Y67" i="102"/>
  <c r="V67" i="102"/>
  <c r="W67" i="102"/>
  <c r="X67" i="102"/>
  <c r="S67" i="102"/>
  <c r="R67" i="102"/>
  <c r="Q67" i="102"/>
  <c r="P67" i="102"/>
  <c r="O67" i="102"/>
  <c r="N67" i="102"/>
  <c r="M67" i="102"/>
  <c r="L67" i="102"/>
  <c r="K67" i="102"/>
  <c r="G53" i="102"/>
  <c r="C56" i="102"/>
  <c r="B56" i="102"/>
  <c r="C57" i="102"/>
  <c r="B57" i="102"/>
  <c r="C58" i="102"/>
  <c r="B58" i="102"/>
  <c r="C59" i="102"/>
  <c r="B59" i="102"/>
  <c r="C60" i="102"/>
  <c r="B60" i="102"/>
  <c r="C61" i="102"/>
  <c r="B61" i="102"/>
  <c r="E56" i="102"/>
  <c r="G56" i="102"/>
  <c r="E57" i="102"/>
  <c r="G57" i="102"/>
  <c r="E58" i="102"/>
  <c r="G58" i="102"/>
  <c r="E59" i="102"/>
  <c r="G59" i="102"/>
  <c r="E60" i="102"/>
  <c r="G60" i="102"/>
  <c r="E61" i="102"/>
  <c r="G61" i="102"/>
  <c r="F53" i="102"/>
  <c r="B62" i="102"/>
  <c r="B63" i="102"/>
  <c r="B64" i="102"/>
  <c r="F54" i="102"/>
  <c r="G64" i="102"/>
  <c r="F55" i="102"/>
  <c r="H66" i="102"/>
  <c r="H67" i="102"/>
  <c r="G67" i="102"/>
  <c r="B65" i="102"/>
  <c r="B66" i="102"/>
  <c r="F65" i="102"/>
  <c r="F66" i="102"/>
  <c r="F67" i="102"/>
  <c r="B67" i="102"/>
  <c r="AF66" i="102"/>
  <c r="AE66" i="102"/>
  <c r="AD66" i="102"/>
  <c r="AC66" i="102"/>
  <c r="AB66" i="102"/>
  <c r="AA66" i="102"/>
  <c r="Z66" i="102"/>
  <c r="Y66" i="102"/>
  <c r="V66" i="102"/>
  <c r="W66" i="102"/>
  <c r="X66" i="102"/>
  <c r="S66" i="102"/>
  <c r="R66" i="102"/>
  <c r="Q66" i="102"/>
  <c r="P66" i="102"/>
  <c r="O66" i="102"/>
  <c r="N66" i="102"/>
  <c r="M66" i="102"/>
  <c r="L66" i="102"/>
  <c r="K66" i="102"/>
  <c r="C66" i="102"/>
  <c r="AF65" i="102"/>
  <c r="AE65" i="102"/>
  <c r="AD65" i="102"/>
  <c r="AC65" i="102"/>
  <c r="AB65" i="102"/>
  <c r="AA65" i="102"/>
  <c r="Z65" i="102"/>
  <c r="Y65" i="102"/>
  <c r="V65" i="102"/>
  <c r="W65" i="102"/>
  <c r="X65" i="102"/>
  <c r="S65" i="102"/>
  <c r="R65" i="102"/>
  <c r="Q65" i="102"/>
  <c r="P65" i="102"/>
  <c r="O65" i="102"/>
  <c r="N65" i="102"/>
  <c r="M65" i="102"/>
  <c r="L65" i="102"/>
  <c r="K65" i="102"/>
  <c r="H65" i="102"/>
  <c r="G65" i="102"/>
  <c r="C65" i="102"/>
  <c r="AF64" i="102"/>
  <c r="AE64" i="102"/>
  <c r="AD64" i="102"/>
  <c r="AC64" i="102"/>
  <c r="AB64" i="102"/>
  <c r="AA64" i="102"/>
  <c r="Z64" i="102"/>
  <c r="Y64" i="102"/>
  <c r="V64" i="102"/>
  <c r="W64" i="102"/>
  <c r="X64" i="102"/>
  <c r="S64" i="102"/>
  <c r="R64" i="102"/>
  <c r="Q64" i="102"/>
  <c r="P64" i="102"/>
  <c r="O64" i="102"/>
  <c r="N64" i="102"/>
  <c r="M64" i="102"/>
  <c r="L64" i="102"/>
  <c r="K64" i="102"/>
  <c r="E64" i="102"/>
  <c r="C64" i="102"/>
  <c r="AF63" i="102"/>
  <c r="AE63" i="102"/>
  <c r="AD63" i="102"/>
  <c r="AC63" i="102"/>
  <c r="AB63" i="102"/>
  <c r="AA63" i="102"/>
  <c r="Z63" i="102"/>
  <c r="Y63" i="102"/>
  <c r="V63" i="102"/>
  <c r="W63" i="102"/>
  <c r="X63" i="102"/>
  <c r="S63" i="102"/>
  <c r="R63" i="102"/>
  <c r="Q63" i="102"/>
  <c r="P63" i="102"/>
  <c r="O63" i="102"/>
  <c r="N63" i="102"/>
  <c r="M63" i="102"/>
  <c r="L63" i="102"/>
  <c r="K63" i="102"/>
  <c r="D63" i="102"/>
  <c r="C63" i="102"/>
  <c r="AF62" i="102"/>
  <c r="AE62" i="102"/>
  <c r="AD62" i="102"/>
  <c r="AC62" i="102"/>
  <c r="AB62" i="102"/>
  <c r="AA62" i="102"/>
  <c r="Z62" i="102"/>
  <c r="Y62" i="102"/>
  <c r="V62" i="102"/>
  <c r="W62" i="102"/>
  <c r="X62" i="102"/>
  <c r="S62" i="102"/>
  <c r="R62" i="102"/>
  <c r="Q62" i="102"/>
  <c r="P62" i="102"/>
  <c r="O62" i="102"/>
  <c r="N62" i="102"/>
  <c r="M62" i="102"/>
  <c r="L62" i="102"/>
  <c r="K62" i="102"/>
  <c r="AF61" i="102"/>
  <c r="AE61" i="102"/>
  <c r="AD61" i="102"/>
  <c r="AC61" i="102"/>
  <c r="AB61" i="102"/>
  <c r="AA61" i="102"/>
  <c r="Z61" i="102"/>
  <c r="Y61" i="102"/>
  <c r="V61" i="102"/>
  <c r="W61" i="102"/>
  <c r="X61" i="102"/>
  <c r="S61" i="102"/>
  <c r="R61" i="102"/>
  <c r="Q61" i="102"/>
  <c r="P61" i="102"/>
  <c r="O61" i="102"/>
  <c r="N61" i="102"/>
  <c r="M61" i="102"/>
  <c r="L61" i="102"/>
  <c r="K61" i="102"/>
  <c r="H61" i="102"/>
  <c r="AF60" i="102"/>
  <c r="AE60" i="102"/>
  <c r="AD60" i="102"/>
  <c r="AC60" i="102"/>
  <c r="AB60" i="102"/>
  <c r="AA60" i="102"/>
  <c r="Z60" i="102"/>
  <c r="Y60" i="102"/>
  <c r="V60" i="102"/>
  <c r="W60" i="102"/>
  <c r="X60" i="102"/>
  <c r="S60" i="102"/>
  <c r="R60" i="102"/>
  <c r="Q60" i="102"/>
  <c r="P60" i="102"/>
  <c r="O60" i="102"/>
  <c r="N60" i="102"/>
  <c r="M60" i="102"/>
  <c r="L60" i="102"/>
  <c r="K60" i="102"/>
  <c r="H60" i="102"/>
  <c r="AF59" i="102"/>
  <c r="AE59" i="102"/>
  <c r="AD59" i="102"/>
  <c r="AC59" i="102"/>
  <c r="AB59" i="102"/>
  <c r="AA59" i="102"/>
  <c r="Z59" i="102"/>
  <c r="Y59" i="102"/>
  <c r="V59" i="102"/>
  <c r="W59" i="102"/>
  <c r="X59" i="102"/>
  <c r="S59" i="102"/>
  <c r="R59" i="102"/>
  <c r="Q59" i="102"/>
  <c r="P59" i="102"/>
  <c r="O59" i="102"/>
  <c r="N59" i="102"/>
  <c r="M59" i="102"/>
  <c r="L59" i="102"/>
  <c r="K59" i="102"/>
  <c r="H59" i="102"/>
  <c r="AF58" i="102"/>
  <c r="AE58" i="102"/>
  <c r="AD58" i="102"/>
  <c r="AC58" i="102"/>
  <c r="AB58" i="102"/>
  <c r="AA58" i="102"/>
  <c r="Z58" i="102"/>
  <c r="Y58" i="102"/>
  <c r="V58" i="102"/>
  <c r="W58" i="102"/>
  <c r="X58" i="102"/>
  <c r="S58" i="102"/>
  <c r="R58" i="102"/>
  <c r="Q58" i="102"/>
  <c r="P58" i="102"/>
  <c r="O58" i="102"/>
  <c r="N58" i="102"/>
  <c r="M58" i="102"/>
  <c r="L58" i="102"/>
  <c r="K58" i="102"/>
  <c r="H58" i="102"/>
  <c r="AF57" i="102"/>
  <c r="AE57" i="102"/>
  <c r="AD57" i="102"/>
  <c r="AC57" i="102"/>
  <c r="AB57" i="102"/>
  <c r="AA57" i="102"/>
  <c r="Z57" i="102"/>
  <c r="Y57" i="102"/>
  <c r="V57" i="102"/>
  <c r="W57" i="102"/>
  <c r="X57" i="102"/>
  <c r="S57" i="102"/>
  <c r="R57" i="102"/>
  <c r="Q57" i="102"/>
  <c r="P57" i="102"/>
  <c r="O57" i="102"/>
  <c r="N57" i="102"/>
  <c r="M57" i="102"/>
  <c r="L57" i="102"/>
  <c r="K57" i="102"/>
  <c r="H57" i="102"/>
  <c r="AF56" i="102"/>
  <c r="AE56" i="102"/>
  <c r="AD56" i="102"/>
  <c r="AC56" i="102"/>
  <c r="AB56" i="102"/>
  <c r="AA56" i="102"/>
  <c r="Z56" i="102"/>
  <c r="Y56" i="102"/>
  <c r="V56" i="102"/>
  <c r="W56" i="102"/>
  <c r="X56" i="102"/>
  <c r="S56" i="102"/>
  <c r="R56" i="102"/>
  <c r="Q56" i="102"/>
  <c r="P56" i="102"/>
  <c r="O56" i="102"/>
  <c r="N56" i="102"/>
  <c r="M56" i="102"/>
  <c r="L56" i="102"/>
  <c r="K56" i="102"/>
  <c r="H56" i="102"/>
  <c r="AF55" i="102"/>
  <c r="AE55" i="102"/>
  <c r="AD55" i="102"/>
  <c r="AC55" i="102"/>
  <c r="AB55" i="102"/>
  <c r="AA55" i="102"/>
  <c r="Z55" i="102"/>
  <c r="Y55" i="102"/>
  <c r="V55" i="102"/>
  <c r="W55" i="102"/>
  <c r="X55" i="102"/>
  <c r="S55" i="102"/>
  <c r="R55" i="102"/>
  <c r="Q55" i="102"/>
  <c r="P55" i="102"/>
  <c r="O55" i="102"/>
  <c r="N55" i="102"/>
  <c r="M55" i="102"/>
  <c r="L55" i="102"/>
  <c r="K55" i="102"/>
  <c r="D55" i="102"/>
  <c r="E55" i="102"/>
  <c r="AF54" i="102"/>
  <c r="AE54" i="102"/>
  <c r="AD54" i="102"/>
  <c r="AC54" i="102"/>
  <c r="AB54" i="102"/>
  <c r="AA54" i="102"/>
  <c r="Z54" i="102"/>
  <c r="Y54" i="102"/>
  <c r="V54" i="102"/>
  <c r="W54" i="102"/>
  <c r="X54" i="102"/>
  <c r="S54" i="102"/>
  <c r="R54" i="102"/>
  <c r="Q54" i="102"/>
  <c r="P54" i="102"/>
  <c r="O54" i="102"/>
  <c r="N54" i="102"/>
  <c r="M54" i="102"/>
  <c r="L54" i="102"/>
  <c r="K54" i="102"/>
  <c r="D54" i="102"/>
  <c r="E54" i="102"/>
  <c r="AF53" i="102"/>
  <c r="AE53" i="102"/>
  <c r="AD53" i="102"/>
  <c r="AC53" i="102"/>
  <c r="AB53" i="102"/>
  <c r="AA53" i="102"/>
  <c r="Z53" i="102"/>
  <c r="Y53" i="102"/>
  <c r="V53" i="102"/>
  <c r="W53" i="102"/>
  <c r="X53" i="102"/>
  <c r="S53" i="102"/>
  <c r="R53" i="102"/>
  <c r="Q53" i="102"/>
  <c r="P53" i="102"/>
  <c r="O53" i="102"/>
  <c r="N53" i="102"/>
  <c r="M53" i="102"/>
  <c r="L53" i="102"/>
  <c r="K53" i="102"/>
  <c r="D53" i="102"/>
  <c r="E53" i="102"/>
  <c r="Y52" i="102"/>
  <c r="Z52" i="102"/>
  <c r="AA52" i="102"/>
  <c r="AB52" i="102"/>
  <c r="AC52" i="102"/>
  <c r="AD52" i="102"/>
  <c r="AE52" i="102"/>
  <c r="AF52" i="102"/>
  <c r="V52" i="102"/>
  <c r="W52" i="102"/>
  <c r="X52" i="102"/>
  <c r="AG52" i="102"/>
  <c r="S52" i="102"/>
  <c r="R52" i="102"/>
  <c r="Q52" i="102"/>
  <c r="P52" i="102"/>
  <c r="O52" i="102"/>
  <c r="N52" i="102"/>
  <c r="M52" i="102"/>
  <c r="L52" i="102"/>
  <c r="K52" i="102"/>
  <c r="B51" i="102"/>
  <c r="A51" i="101"/>
  <c r="B101" i="101"/>
  <c r="B96" i="101"/>
  <c r="B97" i="101"/>
  <c r="B98" i="101"/>
  <c r="B99" i="101"/>
  <c r="B100" i="101"/>
  <c r="D101" i="101"/>
  <c r="E101" i="101"/>
  <c r="B94" i="101"/>
  <c r="C60" i="101"/>
  <c r="B60" i="101"/>
  <c r="C101" i="101"/>
  <c r="F101" i="101"/>
  <c r="D100" i="101"/>
  <c r="E100" i="101"/>
  <c r="C100" i="101"/>
  <c r="F100" i="101"/>
  <c r="D99" i="101"/>
  <c r="E99" i="101"/>
  <c r="C99" i="101"/>
  <c r="F99" i="101"/>
  <c r="D98" i="101"/>
  <c r="E98" i="101"/>
  <c r="C98" i="101"/>
  <c r="F98" i="101"/>
  <c r="D97" i="101"/>
  <c r="E97" i="101"/>
  <c r="C97" i="101"/>
  <c r="F97" i="101"/>
  <c r="D96" i="101"/>
  <c r="E96" i="101"/>
  <c r="G96" i="101"/>
  <c r="C96" i="101"/>
  <c r="F96" i="101"/>
  <c r="B95" i="101"/>
  <c r="C77" i="101"/>
  <c r="E77" i="101"/>
  <c r="F77" i="101"/>
  <c r="G77" i="101"/>
  <c r="D77" i="101"/>
  <c r="B79" i="101"/>
  <c r="H77" i="101"/>
  <c r="B78" i="101"/>
  <c r="C78" i="101"/>
  <c r="C79" i="101"/>
  <c r="D79" i="101"/>
  <c r="D80" i="101"/>
  <c r="B81" i="101"/>
  <c r="B80" i="101"/>
  <c r="C80" i="101"/>
  <c r="C81" i="101"/>
  <c r="D81" i="101"/>
  <c r="B83" i="101"/>
  <c r="B82" i="101"/>
  <c r="C82" i="101"/>
  <c r="C83" i="101"/>
  <c r="D83" i="101"/>
  <c r="B85" i="101"/>
  <c r="B84" i="101"/>
  <c r="C84" i="101"/>
  <c r="C85" i="101"/>
  <c r="D85" i="101"/>
  <c r="B87" i="101"/>
  <c r="B86" i="101"/>
  <c r="C86" i="101"/>
  <c r="C87" i="101"/>
  <c r="D87" i="101"/>
  <c r="D92" i="101"/>
  <c r="C92" i="101"/>
  <c r="B89" i="101"/>
  <c r="B88" i="101"/>
  <c r="C88" i="101"/>
  <c r="C89" i="101"/>
  <c r="D89" i="101"/>
  <c r="B91" i="101"/>
  <c r="B90" i="101"/>
  <c r="C90" i="101"/>
  <c r="C91" i="101"/>
  <c r="D91" i="101"/>
  <c r="E92" i="101"/>
  <c r="F92" i="101"/>
  <c r="S91" i="101"/>
  <c r="R91" i="101"/>
  <c r="Q91" i="101"/>
  <c r="P91" i="101"/>
  <c r="O91" i="101"/>
  <c r="N91" i="101"/>
  <c r="M91" i="101"/>
  <c r="L91" i="101"/>
  <c r="K91" i="101"/>
  <c r="H91" i="101"/>
  <c r="G91" i="101"/>
  <c r="S90" i="101"/>
  <c r="R90" i="101"/>
  <c r="Q90" i="101"/>
  <c r="P90" i="101"/>
  <c r="O90" i="101"/>
  <c r="N90" i="101"/>
  <c r="M90" i="101"/>
  <c r="L90" i="101"/>
  <c r="K90" i="101"/>
  <c r="S89" i="101"/>
  <c r="R89" i="101"/>
  <c r="Q89" i="101"/>
  <c r="P89" i="101"/>
  <c r="O89" i="101"/>
  <c r="N89" i="101"/>
  <c r="M89" i="101"/>
  <c r="L89" i="101"/>
  <c r="K89" i="101"/>
  <c r="H89" i="101"/>
  <c r="H88" i="101"/>
  <c r="G89" i="101"/>
  <c r="S88" i="101"/>
  <c r="R88" i="101"/>
  <c r="Q88" i="101"/>
  <c r="P88" i="101"/>
  <c r="O88" i="101"/>
  <c r="N88" i="101"/>
  <c r="M88" i="101"/>
  <c r="L88" i="101"/>
  <c r="K88" i="101"/>
  <c r="S87" i="101"/>
  <c r="R87" i="101"/>
  <c r="Q87" i="101"/>
  <c r="P87" i="101"/>
  <c r="O87" i="101"/>
  <c r="N87" i="101"/>
  <c r="M87" i="101"/>
  <c r="L87" i="101"/>
  <c r="K87" i="101"/>
  <c r="H87" i="101"/>
  <c r="G87" i="101"/>
  <c r="S86" i="101"/>
  <c r="R86" i="101"/>
  <c r="Q86" i="101"/>
  <c r="P86" i="101"/>
  <c r="O86" i="101"/>
  <c r="N86" i="101"/>
  <c r="M86" i="101"/>
  <c r="L86" i="101"/>
  <c r="K86" i="101"/>
  <c r="S85" i="101"/>
  <c r="R85" i="101"/>
  <c r="Q85" i="101"/>
  <c r="P85" i="101"/>
  <c r="O85" i="101"/>
  <c r="N85" i="101"/>
  <c r="M85" i="101"/>
  <c r="L85" i="101"/>
  <c r="K85" i="101"/>
  <c r="H85" i="101"/>
  <c r="E85" i="101"/>
  <c r="G85" i="101"/>
  <c r="S84" i="101"/>
  <c r="R84" i="101"/>
  <c r="Q84" i="101"/>
  <c r="P84" i="101"/>
  <c r="O84" i="101"/>
  <c r="N84" i="101"/>
  <c r="M84" i="101"/>
  <c r="L84" i="101"/>
  <c r="K84" i="101"/>
  <c r="S83" i="101"/>
  <c r="R83" i="101"/>
  <c r="Q83" i="101"/>
  <c r="P83" i="101"/>
  <c r="O83" i="101"/>
  <c r="N83" i="101"/>
  <c r="M83" i="101"/>
  <c r="L83" i="101"/>
  <c r="K83" i="101"/>
  <c r="H83" i="101"/>
  <c r="G83" i="101"/>
  <c r="S82" i="101"/>
  <c r="R82" i="101"/>
  <c r="Q82" i="101"/>
  <c r="P82" i="101"/>
  <c r="O82" i="101"/>
  <c r="N82" i="101"/>
  <c r="M82" i="101"/>
  <c r="L82" i="101"/>
  <c r="K82" i="101"/>
  <c r="S81" i="101"/>
  <c r="R81" i="101"/>
  <c r="Q81" i="101"/>
  <c r="P81" i="101"/>
  <c r="O81" i="101"/>
  <c r="N81" i="101"/>
  <c r="M81" i="101"/>
  <c r="L81" i="101"/>
  <c r="K81" i="101"/>
  <c r="H81" i="101"/>
  <c r="G81" i="101"/>
  <c r="H63" i="101"/>
  <c r="AF80" i="101"/>
  <c r="AE80" i="101"/>
  <c r="AD80" i="101"/>
  <c r="AC80" i="101"/>
  <c r="AB80" i="101"/>
  <c r="AA80" i="101"/>
  <c r="Z80" i="101"/>
  <c r="Y80" i="101"/>
  <c r="V80" i="101"/>
  <c r="W80" i="101"/>
  <c r="X80" i="101"/>
  <c r="S80" i="101"/>
  <c r="R80" i="101"/>
  <c r="Q80" i="101"/>
  <c r="P80" i="101"/>
  <c r="O80" i="101"/>
  <c r="N80" i="101"/>
  <c r="M80" i="101"/>
  <c r="L80" i="101"/>
  <c r="K80" i="101"/>
  <c r="AF79" i="101"/>
  <c r="AE79" i="101"/>
  <c r="AD79" i="101"/>
  <c r="AC79" i="101"/>
  <c r="AB79" i="101"/>
  <c r="AA79" i="101"/>
  <c r="Z79" i="101"/>
  <c r="Y79" i="101"/>
  <c r="V79" i="101"/>
  <c r="W79" i="101"/>
  <c r="X79" i="101"/>
  <c r="S79" i="101"/>
  <c r="R79" i="101"/>
  <c r="Q79" i="101"/>
  <c r="P79" i="101"/>
  <c r="O79" i="101"/>
  <c r="N79" i="101"/>
  <c r="M79" i="101"/>
  <c r="L79" i="101"/>
  <c r="K79" i="101"/>
  <c r="H79" i="101"/>
  <c r="G79" i="101"/>
  <c r="AF78" i="101"/>
  <c r="AE78" i="101"/>
  <c r="AD78" i="101"/>
  <c r="AC78" i="101"/>
  <c r="AB78" i="101"/>
  <c r="AA78" i="101"/>
  <c r="Z78" i="101"/>
  <c r="Y78" i="101"/>
  <c r="V78" i="101"/>
  <c r="W78" i="101"/>
  <c r="X78" i="101"/>
  <c r="S78" i="101"/>
  <c r="R78" i="101"/>
  <c r="Q78" i="101"/>
  <c r="P78" i="101"/>
  <c r="O78" i="101"/>
  <c r="N78" i="101"/>
  <c r="M78" i="101"/>
  <c r="L78" i="101"/>
  <c r="K78" i="101"/>
  <c r="AF77" i="101"/>
  <c r="AE77" i="101"/>
  <c r="AD77" i="101"/>
  <c r="AC77" i="101"/>
  <c r="AB77" i="101"/>
  <c r="AA77" i="101"/>
  <c r="Z77" i="101"/>
  <c r="Y77" i="101"/>
  <c r="V77" i="101"/>
  <c r="W77" i="101"/>
  <c r="X77" i="101"/>
  <c r="S77" i="101"/>
  <c r="R77" i="101"/>
  <c r="Q77" i="101"/>
  <c r="P77" i="101"/>
  <c r="O77" i="101"/>
  <c r="N77" i="101"/>
  <c r="M77" i="101"/>
  <c r="L77" i="101"/>
  <c r="K77" i="101"/>
  <c r="B77" i="101"/>
  <c r="AF76" i="101"/>
  <c r="AE76" i="101"/>
  <c r="AD76" i="101"/>
  <c r="AC76" i="101"/>
  <c r="AB76" i="101"/>
  <c r="AA76" i="101"/>
  <c r="Z76" i="101"/>
  <c r="Y76" i="101"/>
  <c r="V76" i="101"/>
  <c r="W76" i="101"/>
  <c r="X76" i="101"/>
  <c r="S76" i="101"/>
  <c r="R76" i="101"/>
  <c r="Q76" i="101"/>
  <c r="P76" i="101"/>
  <c r="O76" i="101"/>
  <c r="N76" i="101"/>
  <c r="M76" i="101"/>
  <c r="L76" i="101"/>
  <c r="K76" i="101"/>
  <c r="G68" i="101"/>
  <c r="C54" i="101"/>
  <c r="C73" i="101"/>
  <c r="C55" i="101"/>
  <c r="C74" i="101"/>
  <c r="D73" i="101"/>
  <c r="H53" i="101"/>
  <c r="E72" i="101"/>
  <c r="F72" i="101"/>
  <c r="H54" i="101"/>
  <c r="E73" i="101"/>
  <c r="F73" i="101"/>
  <c r="B76" i="101"/>
  <c r="AF75" i="101"/>
  <c r="AE75" i="101"/>
  <c r="AD75" i="101"/>
  <c r="AC75" i="101"/>
  <c r="AB75" i="101"/>
  <c r="AA75" i="101"/>
  <c r="Z75" i="101"/>
  <c r="Y75" i="101"/>
  <c r="V75" i="101"/>
  <c r="W75" i="101"/>
  <c r="X75" i="101"/>
  <c r="S75" i="101"/>
  <c r="R75" i="101"/>
  <c r="Q75" i="101"/>
  <c r="P75" i="101"/>
  <c r="O75" i="101"/>
  <c r="N75" i="101"/>
  <c r="M75" i="101"/>
  <c r="L75" i="101"/>
  <c r="K75" i="101"/>
  <c r="B75" i="101"/>
  <c r="AF74" i="101"/>
  <c r="AE74" i="101"/>
  <c r="AD74" i="101"/>
  <c r="AC74" i="101"/>
  <c r="AB74" i="101"/>
  <c r="AA74" i="101"/>
  <c r="Z74" i="101"/>
  <c r="Y74" i="101"/>
  <c r="V74" i="101"/>
  <c r="W74" i="101"/>
  <c r="X74" i="101"/>
  <c r="S74" i="101"/>
  <c r="R74" i="101"/>
  <c r="Q74" i="101"/>
  <c r="P74" i="101"/>
  <c r="O74" i="101"/>
  <c r="N74" i="101"/>
  <c r="M74" i="101"/>
  <c r="L74" i="101"/>
  <c r="K74" i="101"/>
  <c r="H55" i="101"/>
  <c r="E74" i="101"/>
  <c r="B55" i="101"/>
  <c r="B74" i="101"/>
  <c r="AF73" i="101"/>
  <c r="AE73" i="101"/>
  <c r="AD73" i="101"/>
  <c r="AC73" i="101"/>
  <c r="AB73" i="101"/>
  <c r="AA73" i="101"/>
  <c r="Z73" i="101"/>
  <c r="Y73" i="101"/>
  <c r="V73" i="101"/>
  <c r="W73" i="101"/>
  <c r="X73" i="101"/>
  <c r="S73" i="101"/>
  <c r="R73" i="101"/>
  <c r="Q73" i="101"/>
  <c r="P73" i="101"/>
  <c r="O73" i="101"/>
  <c r="N73" i="101"/>
  <c r="M73" i="101"/>
  <c r="L73" i="101"/>
  <c r="K73" i="101"/>
  <c r="B54" i="101"/>
  <c r="B73" i="101"/>
  <c r="AF72" i="101"/>
  <c r="AE72" i="101"/>
  <c r="AD72" i="101"/>
  <c r="AC72" i="101"/>
  <c r="AB72" i="101"/>
  <c r="AA72" i="101"/>
  <c r="Z72" i="101"/>
  <c r="Y72" i="101"/>
  <c r="V72" i="101"/>
  <c r="W72" i="101"/>
  <c r="X72" i="101"/>
  <c r="S72" i="101"/>
  <c r="R72" i="101"/>
  <c r="Q72" i="101"/>
  <c r="P72" i="101"/>
  <c r="O72" i="101"/>
  <c r="N72" i="101"/>
  <c r="M72" i="101"/>
  <c r="L72" i="101"/>
  <c r="K72" i="101"/>
  <c r="C53" i="101"/>
  <c r="C72" i="101"/>
  <c r="D72" i="101"/>
  <c r="B53" i="101"/>
  <c r="B72" i="101"/>
  <c r="AF71" i="101"/>
  <c r="AE71" i="101"/>
  <c r="AD71" i="101"/>
  <c r="AC71" i="101"/>
  <c r="AB71" i="101"/>
  <c r="AA71" i="101"/>
  <c r="Z71" i="101"/>
  <c r="Y71" i="101"/>
  <c r="V71" i="101"/>
  <c r="W71" i="101"/>
  <c r="X71" i="101"/>
  <c r="S71" i="101"/>
  <c r="R71" i="101"/>
  <c r="Q71" i="101"/>
  <c r="P71" i="101"/>
  <c r="O71" i="101"/>
  <c r="N71" i="101"/>
  <c r="M71" i="101"/>
  <c r="L71" i="101"/>
  <c r="K71" i="101"/>
  <c r="AF70" i="101"/>
  <c r="AE70" i="101"/>
  <c r="AD70" i="101"/>
  <c r="AC70" i="101"/>
  <c r="AB70" i="101"/>
  <c r="AA70" i="101"/>
  <c r="Z70" i="101"/>
  <c r="Y70" i="101"/>
  <c r="V70" i="101"/>
  <c r="W70" i="101"/>
  <c r="X70" i="101"/>
  <c r="S70" i="101"/>
  <c r="R70" i="101"/>
  <c r="Q70" i="101"/>
  <c r="P70" i="101"/>
  <c r="O70" i="101"/>
  <c r="N70" i="101"/>
  <c r="M70" i="101"/>
  <c r="L70" i="101"/>
  <c r="K70" i="101"/>
  <c r="G66" i="101"/>
  <c r="AF69" i="101"/>
  <c r="AE69" i="101"/>
  <c r="AD69" i="101"/>
  <c r="AC69" i="101"/>
  <c r="AB69" i="101"/>
  <c r="AA69" i="101"/>
  <c r="Z69" i="101"/>
  <c r="Y69" i="101"/>
  <c r="V69" i="101"/>
  <c r="W69" i="101"/>
  <c r="X69" i="101"/>
  <c r="S69" i="101"/>
  <c r="R69" i="101"/>
  <c r="Q69" i="101"/>
  <c r="P69" i="101"/>
  <c r="O69" i="101"/>
  <c r="N69" i="101"/>
  <c r="M69" i="101"/>
  <c r="L69" i="101"/>
  <c r="K69" i="101"/>
  <c r="AF68" i="101"/>
  <c r="AE68" i="101"/>
  <c r="AD68" i="101"/>
  <c r="AC68" i="101"/>
  <c r="AB68" i="101"/>
  <c r="AA68" i="101"/>
  <c r="Z68" i="101"/>
  <c r="Y68" i="101"/>
  <c r="V68" i="101"/>
  <c r="W68" i="101"/>
  <c r="X68" i="101"/>
  <c r="S68" i="101"/>
  <c r="R68" i="101"/>
  <c r="Q68" i="101"/>
  <c r="P68" i="101"/>
  <c r="O68" i="101"/>
  <c r="N68" i="101"/>
  <c r="M68" i="101"/>
  <c r="L68" i="101"/>
  <c r="K68" i="101"/>
  <c r="AF67" i="101"/>
  <c r="AE67" i="101"/>
  <c r="AD67" i="101"/>
  <c r="AC67" i="101"/>
  <c r="AB67" i="101"/>
  <c r="AA67" i="101"/>
  <c r="Z67" i="101"/>
  <c r="Y67" i="101"/>
  <c r="V67" i="101"/>
  <c r="W67" i="101"/>
  <c r="X67" i="101"/>
  <c r="S67" i="101"/>
  <c r="R67" i="101"/>
  <c r="Q67" i="101"/>
  <c r="P67" i="101"/>
  <c r="O67" i="101"/>
  <c r="N67" i="101"/>
  <c r="M67" i="101"/>
  <c r="L67" i="101"/>
  <c r="K67" i="101"/>
  <c r="G53" i="101"/>
  <c r="C56" i="101"/>
  <c r="B56" i="101"/>
  <c r="E56" i="101"/>
  <c r="G56" i="101"/>
  <c r="C57" i="101"/>
  <c r="B57" i="101"/>
  <c r="C58" i="101"/>
  <c r="B58" i="101"/>
  <c r="C59" i="101"/>
  <c r="B59" i="101"/>
  <c r="C61" i="101"/>
  <c r="B61" i="101"/>
  <c r="E57" i="101"/>
  <c r="G57" i="101"/>
  <c r="E58" i="101"/>
  <c r="G58" i="101"/>
  <c r="E59" i="101"/>
  <c r="G59" i="101"/>
  <c r="E60" i="101"/>
  <c r="G60" i="101"/>
  <c r="E61" i="101"/>
  <c r="G61" i="101"/>
  <c r="F53" i="101"/>
  <c r="B62" i="101"/>
  <c r="B63" i="101"/>
  <c r="B64" i="101"/>
  <c r="G64" i="101"/>
  <c r="F54" i="101"/>
  <c r="F55" i="101"/>
  <c r="H66" i="101"/>
  <c r="H67" i="101"/>
  <c r="G67" i="101"/>
  <c r="B65" i="101"/>
  <c r="B66" i="101"/>
  <c r="F65" i="101"/>
  <c r="F66" i="101"/>
  <c r="F67" i="101"/>
  <c r="B67" i="101"/>
  <c r="AF66" i="101"/>
  <c r="AE66" i="101"/>
  <c r="AD66" i="101"/>
  <c r="AC66" i="101"/>
  <c r="AB66" i="101"/>
  <c r="AA66" i="101"/>
  <c r="Z66" i="101"/>
  <c r="Y66" i="101"/>
  <c r="V66" i="101"/>
  <c r="W66" i="101"/>
  <c r="X66" i="101"/>
  <c r="S66" i="101"/>
  <c r="R66" i="101"/>
  <c r="Q66" i="101"/>
  <c r="P66" i="101"/>
  <c r="O66" i="101"/>
  <c r="N66" i="101"/>
  <c r="M66" i="101"/>
  <c r="L66" i="101"/>
  <c r="K66" i="101"/>
  <c r="C66" i="101"/>
  <c r="AF65" i="101"/>
  <c r="AE65" i="101"/>
  <c r="AD65" i="101"/>
  <c r="AC65" i="101"/>
  <c r="AB65" i="101"/>
  <c r="AA65" i="101"/>
  <c r="Z65" i="101"/>
  <c r="Y65" i="101"/>
  <c r="V65" i="101"/>
  <c r="W65" i="101"/>
  <c r="X65" i="101"/>
  <c r="S65" i="101"/>
  <c r="R65" i="101"/>
  <c r="Q65" i="101"/>
  <c r="P65" i="101"/>
  <c r="O65" i="101"/>
  <c r="N65" i="101"/>
  <c r="M65" i="101"/>
  <c r="L65" i="101"/>
  <c r="K65" i="101"/>
  <c r="H65" i="101"/>
  <c r="G65" i="101"/>
  <c r="C65" i="101"/>
  <c r="AF64" i="101"/>
  <c r="AE64" i="101"/>
  <c r="AD64" i="101"/>
  <c r="AC64" i="101"/>
  <c r="AB64" i="101"/>
  <c r="AA64" i="101"/>
  <c r="Z64" i="101"/>
  <c r="Y64" i="101"/>
  <c r="V64" i="101"/>
  <c r="W64" i="101"/>
  <c r="X64" i="101"/>
  <c r="S64" i="101"/>
  <c r="R64" i="101"/>
  <c r="Q64" i="101"/>
  <c r="P64" i="101"/>
  <c r="O64" i="101"/>
  <c r="N64" i="101"/>
  <c r="M64" i="101"/>
  <c r="L64" i="101"/>
  <c r="K64" i="101"/>
  <c r="E64" i="101"/>
  <c r="C64" i="101"/>
  <c r="AF63" i="101"/>
  <c r="AE63" i="101"/>
  <c r="AD63" i="101"/>
  <c r="AC63" i="101"/>
  <c r="AB63" i="101"/>
  <c r="AA63" i="101"/>
  <c r="Z63" i="101"/>
  <c r="Y63" i="101"/>
  <c r="V63" i="101"/>
  <c r="W63" i="101"/>
  <c r="X63" i="101"/>
  <c r="S63" i="101"/>
  <c r="R63" i="101"/>
  <c r="Q63" i="101"/>
  <c r="P63" i="101"/>
  <c r="O63" i="101"/>
  <c r="N63" i="101"/>
  <c r="M63" i="101"/>
  <c r="L63" i="101"/>
  <c r="K63" i="101"/>
  <c r="D53" i="101"/>
  <c r="E53" i="101"/>
  <c r="D54" i="101"/>
  <c r="E54" i="101"/>
  <c r="D55" i="101"/>
  <c r="E55" i="101"/>
  <c r="D63" i="101"/>
  <c r="C63" i="101"/>
  <c r="AF62" i="101"/>
  <c r="AE62" i="101"/>
  <c r="AD62" i="101"/>
  <c r="AC62" i="101"/>
  <c r="AB62" i="101"/>
  <c r="AA62" i="101"/>
  <c r="Z62" i="101"/>
  <c r="Y62" i="101"/>
  <c r="V62" i="101"/>
  <c r="W62" i="101"/>
  <c r="X62" i="101"/>
  <c r="S62" i="101"/>
  <c r="R62" i="101"/>
  <c r="Q62" i="101"/>
  <c r="P62" i="101"/>
  <c r="O62" i="101"/>
  <c r="N62" i="101"/>
  <c r="M62" i="101"/>
  <c r="L62" i="101"/>
  <c r="K62" i="101"/>
  <c r="AF61" i="101"/>
  <c r="AE61" i="101"/>
  <c r="AD61" i="101"/>
  <c r="AC61" i="101"/>
  <c r="AB61" i="101"/>
  <c r="AA61" i="101"/>
  <c r="Z61" i="101"/>
  <c r="Y61" i="101"/>
  <c r="V61" i="101"/>
  <c r="W61" i="101"/>
  <c r="X61" i="101"/>
  <c r="S61" i="101"/>
  <c r="R61" i="101"/>
  <c r="Q61" i="101"/>
  <c r="P61" i="101"/>
  <c r="O61" i="101"/>
  <c r="N61" i="101"/>
  <c r="M61" i="101"/>
  <c r="L61" i="101"/>
  <c r="K61" i="101"/>
  <c r="H61" i="101"/>
  <c r="AF60" i="101"/>
  <c r="AE60" i="101"/>
  <c r="AD60" i="101"/>
  <c r="AC60" i="101"/>
  <c r="AB60" i="101"/>
  <c r="AA60" i="101"/>
  <c r="Z60" i="101"/>
  <c r="Y60" i="101"/>
  <c r="V60" i="101"/>
  <c r="W60" i="101"/>
  <c r="X60" i="101"/>
  <c r="S60" i="101"/>
  <c r="R60" i="101"/>
  <c r="Q60" i="101"/>
  <c r="P60" i="101"/>
  <c r="O60" i="101"/>
  <c r="N60" i="101"/>
  <c r="M60" i="101"/>
  <c r="L60" i="101"/>
  <c r="K60" i="101"/>
  <c r="H60" i="101"/>
  <c r="AF59" i="101"/>
  <c r="AE59" i="101"/>
  <c r="AD59" i="101"/>
  <c r="AC59" i="101"/>
  <c r="AB59" i="101"/>
  <c r="AA59" i="101"/>
  <c r="Z59" i="101"/>
  <c r="Y59" i="101"/>
  <c r="V59" i="101"/>
  <c r="W59" i="101"/>
  <c r="X59" i="101"/>
  <c r="S59" i="101"/>
  <c r="R59" i="101"/>
  <c r="Q59" i="101"/>
  <c r="P59" i="101"/>
  <c r="O59" i="101"/>
  <c r="N59" i="101"/>
  <c r="M59" i="101"/>
  <c r="L59" i="101"/>
  <c r="K59" i="101"/>
  <c r="H59" i="101"/>
  <c r="AF58" i="101"/>
  <c r="AE58" i="101"/>
  <c r="AD58" i="101"/>
  <c r="AC58" i="101"/>
  <c r="AB58" i="101"/>
  <c r="AA58" i="101"/>
  <c r="Z58" i="101"/>
  <c r="Y58" i="101"/>
  <c r="V58" i="101"/>
  <c r="W58" i="101"/>
  <c r="X58" i="101"/>
  <c r="S58" i="101"/>
  <c r="R58" i="101"/>
  <c r="Q58" i="101"/>
  <c r="P58" i="101"/>
  <c r="O58" i="101"/>
  <c r="N58" i="101"/>
  <c r="M58" i="101"/>
  <c r="L58" i="101"/>
  <c r="K58" i="101"/>
  <c r="H58" i="101"/>
  <c r="AF57" i="101"/>
  <c r="AE57" i="101"/>
  <c r="AD57" i="101"/>
  <c r="AC57" i="101"/>
  <c r="AB57" i="101"/>
  <c r="AA57" i="101"/>
  <c r="Z57" i="101"/>
  <c r="Y57" i="101"/>
  <c r="V57" i="101"/>
  <c r="W57" i="101"/>
  <c r="X57" i="101"/>
  <c r="S57" i="101"/>
  <c r="R57" i="101"/>
  <c r="Q57" i="101"/>
  <c r="P57" i="101"/>
  <c r="O57" i="101"/>
  <c r="N57" i="101"/>
  <c r="M57" i="101"/>
  <c r="L57" i="101"/>
  <c r="K57" i="101"/>
  <c r="H57" i="101"/>
  <c r="AF56" i="101"/>
  <c r="AE56" i="101"/>
  <c r="AD56" i="101"/>
  <c r="AC56" i="101"/>
  <c r="AB56" i="101"/>
  <c r="AA56" i="101"/>
  <c r="Z56" i="101"/>
  <c r="Y56" i="101"/>
  <c r="V56" i="101"/>
  <c r="W56" i="101"/>
  <c r="X56" i="101"/>
  <c r="S56" i="101"/>
  <c r="R56" i="101"/>
  <c r="Q56" i="101"/>
  <c r="P56" i="101"/>
  <c r="O56" i="101"/>
  <c r="N56" i="101"/>
  <c r="M56" i="101"/>
  <c r="L56" i="101"/>
  <c r="K56" i="101"/>
  <c r="H56" i="101"/>
  <c r="AF55" i="101"/>
  <c r="AE55" i="101"/>
  <c r="AD55" i="101"/>
  <c r="AC55" i="101"/>
  <c r="AB55" i="101"/>
  <c r="AA55" i="101"/>
  <c r="Z55" i="101"/>
  <c r="Y55" i="101"/>
  <c r="V55" i="101"/>
  <c r="W55" i="101"/>
  <c r="X55" i="101"/>
  <c r="S55" i="101"/>
  <c r="R55" i="101"/>
  <c r="Q55" i="101"/>
  <c r="P55" i="101"/>
  <c r="O55" i="101"/>
  <c r="N55" i="101"/>
  <c r="M55" i="101"/>
  <c r="L55" i="101"/>
  <c r="K55" i="101"/>
  <c r="AF54" i="101"/>
  <c r="AE54" i="101"/>
  <c r="AD54" i="101"/>
  <c r="AC54" i="101"/>
  <c r="AB54" i="101"/>
  <c r="AA54" i="101"/>
  <c r="Z54" i="101"/>
  <c r="Y54" i="101"/>
  <c r="V54" i="101"/>
  <c r="W54" i="101"/>
  <c r="X54" i="101"/>
  <c r="S54" i="101"/>
  <c r="R54" i="101"/>
  <c r="Q54" i="101"/>
  <c r="P54" i="101"/>
  <c r="O54" i="101"/>
  <c r="N54" i="101"/>
  <c r="M54" i="101"/>
  <c r="L54" i="101"/>
  <c r="K54" i="101"/>
  <c r="AF53" i="101"/>
  <c r="AE53" i="101"/>
  <c r="AD53" i="101"/>
  <c r="AC53" i="101"/>
  <c r="AB53" i="101"/>
  <c r="AA53" i="101"/>
  <c r="Z53" i="101"/>
  <c r="Y53" i="101"/>
  <c r="V53" i="101"/>
  <c r="W53" i="101"/>
  <c r="X53" i="101"/>
  <c r="S53" i="101"/>
  <c r="R53" i="101"/>
  <c r="Q53" i="101"/>
  <c r="P53" i="101"/>
  <c r="O53" i="101"/>
  <c r="N53" i="101"/>
  <c r="M53" i="101"/>
  <c r="L53" i="101"/>
  <c r="K53" i="101"/>
  <c r="Y52" i="101"/>
  <c r="Z52" i="101"/>
  <c r="AA52" i="101"/>
  <c r="AB52" i="101"/>
  <c r="AC52" i="101"/>
  <c r="AD52" i="101"/>
  <c r="AE52" i="101"/>
  <c r="AF52" i="101"/>
  <c r="V52" i="101"/>
  <c r="W52" i="101"/>
  <c r="X52" i="101"/>
  <c r="AG52" i="101"/>
  <c r="S52" i="101"/>
  <c r="R52" i="101"/>
  <c r="Q52" i="101"/>
  <c r="P52" i="101"/>
  <c r="O52" i="101"/>
  <c r="N52" i="101"/>
  <c r="M52" i="101"/>
  <c r="L52" i="101"/>
  <c r="K52" i="101"/>
  <c r="B51" i="101"/>
  <c r="A51" i="100"/>
  <c r="B101" i="100"/>
  <c r="B96" i="100"/>
  <c r="B97" i="100"/>
  <c r="B98" i="100"/>
  <c r="B99" i="100"/>
  <c r="B100" i="100"/>
  <c r="D101" i="100"/>
  <c r="E101" i="100"/>
  <c r="B94" i="100"/>
  <c r="C101" i="100"/>
  <c r="F101" i="100"/>
  <c r="D100" i="100"/>
  <c r="E100" i="100"/>
  <c r="C58" i="100"/>
  <c r="B58" i="100"/>
  <c r="C100" i="100"/>
  <c r="F100" i="100"/>
  <c r="D99" i="100"/>
  <c r="E99" i="100"/>
  <c r="C99" i="100"/>
  <c r="F99" i="100"/>
  <c r="D98" i="100"/>
  <c r="E98" i="100"/>
  <c r="C98" i="100"/>
  <c r="F98" i="100"/>
  <c r="D97" i="100"/>
  <c r="E97" i="100"/>
  <c r="C97" i="100"/>
  <c r="F97" i="100"/>
  <c r="D96" i="100"/>
  <c r="E96" i="100"/>
  <c r="G96" i="100"/>
  <c r="C96" i="100"/>
  <c r="F96" i="100"/>
  <c r="B95" i="100"/>
  <c r="C77" i="100"/>
  <c r="E77" i="100"/>
  <c r="F77" i="100"/>
  <c r="G77" i="100"/>
  <c r="D77" i="100"/>
  <c r="B79" i="100"/>
  <c r="H77" i="100"/>
  <c r="B78" i="100"/>
  <c r="C78" i="100"/>
  <c r="C79" i="100"/>
  <c r="D79" i="100"/>
  <c r="D80" i="100"/>
  <c r="B81" i="100"/>
  <c r="B80" i="100"/>
  <c r="C80" i="100"/>
  <c r="C81" i="100"/>
  <c r="D81" i="100"/>
  <c r="B83" i="100"/>
  <c r="B82" i="100"/>
  <c r="C82" i="100"/>
  <c r="C83" i="100"/>
  <c r="D83" i="100"/>
  <c r="B85" i="100"/>
  <c r="B84" i="100"/>
  <c r="C84" i="100"/>
  <c r="C85" i="100"/>
  <c r="D85" i="100"/>
  <c r="B87" i="100"/>
  <c r="B86" i="100"/>
  <c r="C86" i="100"/>
  <c r="C87" i="100"/>
  <c r="D87" i="100"/>
  <c r="D92" i="100"/>
  <c r="B89" i="100"/>
  <c r="B88" i="100"/>
  <c r="C88" i="100"/>
  <c r="C89" i="100"/>
  <c r="D89" i="100"/>
  <c r="B91" i="100"/>
  <c r="B90" i="100"/>
  <c r="C90" i="100"/>
  <c r="C91" i="100"/>
  <c r="D91" i="100"/>
  <c r="E92" i="100"/>
  <c r="C92" i="100"/>
  <c r="F92" i="100"/>
  <c r="S91" i="100"/>
  <c r="R91" i="100"/>
  <c r="Q91" i="100"/>
  <c r="P91" i="100"/>
  <c r="O91" i="100"/>
  <c r="N91" i="100"/>
  <c r="M91" i="100"/>
  <c r="L91" i="100"/>
  <c r="K91" i="100"/>
  <c r="H91" i="100"/>
  <c r="G91" i="100"/>
  <c r="S90" i="100"/>
  <c r="R90" i="100"/>
  <c r="Q90" i="100"/>
  <c r="P90" i="100"/>
  <c r="O90" i="100"/>
  <c r="N90" i="100"/>
  <c r="M90" i="100"/>
  <c r="L90" i="100"/>
  <c r="K90" i="100"/>
  <c r="S89" i="100"/>
  <c r="R89" i="100"/>
  <c r="Q89" i="100"/>
  <c r="P89" i="100"/>
  <c r="O89" i="100"/>
  <c r="N89" i="100"/>
  <c r="M89" i="100"/>
  <c r="L89" i="100"/>
  <c r="K89" i="100"/>
  <c r="H89" i="100"/>
  <c r="G89" i="100"/>
  <c r="S88" i="100"/>
  <c r="R88" i="100"/>
  <c r="Q88" i="100"/>
  <c r="P88" i="100"/>
  <c r="O88" i="100"/>
  <c r="N88" i="100"/>
  <c r="M88" i="100"/>
  <c r="L88" i="100"/>
  <c r="K88" i="100"/>
  <c r="H88" i="100"/>
  <c r="S87" i="100"/>
  <c r="R87" i="100"/>
  <c r="Q87" i="100"/>
  <c r="P87" i="100"/>
  <c r="O87" i="100"/>
  <c r="N87" i="100"/>
  <c r="M87" i="100"/>
  <c r="L87" i="100"/>
  <c r="K87" i="100"/>
  <c r="H87" i="100"/>
  <c r="G87" i="100"/>
  <c r="S86" i="100"/>
  <c r="R86" i="100"/>
  <c r="Q86" i="100"/>
  <c r="P86" i="100"/>
  <c r="O86" i="100"/>
  <c r="N86" i="100"/>
  <c r="M86" i="100"/>
  <c r="L86" i="100"/>
  <c r="K86" i="100"/>
  <c r="S85" i="100"/>
  <c r="R85" i="100"/>
  <c r="Q85" i="100"/>
  <c r="P85" i="100"/>
  <c r="O85" i="100"/>
  <c r="N85" i="100"/>
  <c r="M85" i="100"/>
  <c r="L85" i="100"/>
  <c r="K85" i="100"/>
  <c r="H85" i="100"/>
  <c r="E85" i="100"/>
  <c r="G85" i="100"/>
  <c r="S84" i="100"/>
  <c r="R84" i="100"/>
  <c r="Q84" i="100"/>
  <c r="P84" i="100"/>
  <c r="O84" i="100"/>
  <c r="N84" i="100"/>
  <c r="M84" i="100"/>
  <c r="L84" i="100"/>
  <c r="K84" i="100"/>
  <c r="S83" i="100"/>
  <c r="R83" i="100"/>
  <c r="Q83" i="100"/>
  <c r="P83" i="100"/>
  <c r="O83" i="100"/>
  <c r="N83" i="100"/>
  <c r="M83" i="100"/>
  <c r="L83" i="100"/>
  <c r="K83" i="100"/>
  <c r="H83" i="100"/>
  <c r="G83" i="100"/>
  <c r="S82" i="100"/>
  <c r="R82" i="100"/>
  <c r="Q82" i="100"/>
  <c r="P82" i="100"/>
  <c r="O82" i="100"/>
  <c r="N82" i="100"/>
  <c r="M82" i="100"/>
  <c r="L82" i="100"/>
  <c r="K82" i="100"/>
  <c r="S81" i="100"/>
  <c r="R81" i="100"/>
  <c r="Q81" i="100"/>
  <c r="P81" i="100"/>
  <c r="O81" i="100"/>
  <c r="N81" i="100"/>
  <c r="M81" i="100"/>
  <c r="L81" i="100"/>
  <c r="K81" i="100"/>
  <c r="H81" i="100"/>
  <c r="G81" i="100"/>
  <c r="H63" i="100"/>
  <c r="AF80" i="100"/>
  <c r="AE80" i="100"/>
  <c r="AD80" i="100"/>
  <c r="AC80" i="100"/>
  <c r="AB80" i="100"/>
  <c r="AA80" i="100"/>
  <c r="Z80" i="100"/>
  <c r="Y80" i="100"/>
  <c r="V80" i="100"/>
  <c r="W80" i="100"/>
  <c r="X80" i="100"/>
  <c r="S80" i="100"/>
  <c r="R80" i="100"/>
  <c r="Q80" i="100"/>
  <c r="P80" i="100"/>
  <c r="O80" i="100"/>
  <c r="N80" i="100"/>
  <c r="M80" i="100"/>
  <c r="L80" i="100"/>
  <c r="K80" i="100"/>
  <c r="AF79" i="100"/>
  <c r="AE79" i="100"/>
  <c r="AD79" i="100"/>
  <c r="AC79" i="100"/>
  <c r="AB79" i="100"/>
  <c r="AA79" i="100"/>
  <c r="Z79" i="100"/>
  <c r="Y79" i="100"/>
  <c r="V79" i="100"/>
  <c r="W79" i="100"/>
  <c r="X79" i="100"/>
  <c r="S79" i="100"/>
  <c r="R79" i="100"/>
  <c r="Q79" i="100"/>
  <c r="P79" i="100"/>
  <c r="O79" i="100"/>
  <c r="N79" i="100"/>
  <c r="M79" i="100"/>
  <c r="L79" i="100"/>
  <c r="K79" i="100"/>
  <c r="H79" i="100"/>
  <c r="G79" i="100"/>
  <c r="AF78" i="100"/>
  <c r="AE78" i="100"/>
  <c r="AD78" i="100"/>
  <c r="AC78" i="100"/>
  <c r="AB78" i="100"/>
  <c r="AA78" i="100"/>
  <c r="Z78" i="100"/>
  <c r="Y78" i="100"/>
  <c r="V78" i="100"/>
  <c r="W78" i="100"/>
  <c r="X78" i="100"/>
  <c r="S78" i="100"/>
  <c r="R78" i="100"/>
  <c r="Q78" i="100"/>
  <c r="P78" i="100"/>
  <c r="O78" i="100"/>
  <c r="N78" i="100"/>
  <c r="M78" i="100"/>
  <c r="L78" i="100"/>
  <c r="K78" i="100"/>
  <c r="AF77" i="100"/>
  <c r="AE77" i="100"/>
  <c r="AD77" i="100"/>
  <c r="AC77" i="100"/>
  <c r="AB77" i="100"/>
  <c r="AA77" i="100"/>
  <c r="Z77" i="100"/>
  <c r="Y77" i="100"/>
  <c r="V77" i="100"/>
  <c r="W77" i="100"/>
  <c r="X77" i="100"/>
  <c r="S77" i="100"/>
  <c r="R77" i="100"/>
  <c r="Q77" i="100"/>
  <c r="P77" i="100"/>
  <c r="O77" i="100"/>
  <c r="N77" i="100"/>
  <c r="M77" i="100"/>
  <c r="L77" i="100"/>
  <c r="K77" i="100"/>
  <c r="B77" i="100"/>
  <c r="AF76" i="100"/>
  <c r="AE76" i="100"/>
  <c r="AD76" i="100"/>
  <c r="AC76" i="100"/>
  <c r="AB76" i="100"/>
  <c r="AA76" i="100"/>
  <c r="Z76" i="100"/>
  <c r="Y76" i="100"/>
  <c r="V76" i="100"/>
  <c r="W76" i="100"/>
  <c r="X76" i="100"/>
  <c r="S76" i="100"/>
  <c r="R76" i="100"/>
  <c r="Q76" i="100"/>
  <c r="P76" i="100"/>
  <c r="O76" i="100"/>
  <c r="N76" i="100"/>
  <c r="M76" i="100"/>
  <c r="L76" i="100"/>
  <c r="K76" i="100"/>
  <c r="G68" i="100"/>
  <c r="C54" i="100"/>
  <c r="C73" i="100"/>
  <c r="C55" i="100"/>
  <c r="C74" i="100"/>
  <c r="D73" i="100"/>
  <c r="H53" i="100"/>
  <c r="E72" i="100"/>
  <c r="F72" i="100"/>
  <c r="H54" i="100"/>
  <c r="E73" i="100"/>
  <c r="F73" i="100"/>
  <c r="B76" i="100"/>
  <c r="AF75" i="100"/>
  <c r="AE75" i="100"/>
  <c r="AD75" i="100"/>
  <c r="AC75" i="100"/>
  <c r="AB75" i="100"/>
  <c r="AA75" i="100"/>
  <c r="Z75" i="100"/>
  <c r="Y75" i="100"/>
  <c r="V75" i="100"/>
  <c r="W75" i="100"/>
  <c r="X75" i="100"/>
  <c r="S75" i="100"/>
  <c r="R75" i="100"/>
  <c r="Q75" i="100"/>
  <c r="P75" i="100"/>
  <c r="O75" i="100"/>
  <c r="N75" i="100"/>
  <c r="M75" i="100"/>
  <c r="L75" i="100"/>
  <c r="K75" i="100"/>
  <c r="B75" i="100"/>
  <c r="AF74" i="100"/>
  <c r="AE74" i="100"/>
  <c r="AD74" i="100"/>
  <c r="AC74" i="100"/>
  <c r="AB74" i="100"/>
  <c r="AA74" i="100"/>
  <c r="Z74" i="100"/>
  <c r="Y74" i="100"/>
  <c r="V74" i="100"/>
  <c r="W74" i="100"/>
  <c r="X74" i="100"/>
  <c r="S74" i="100"/>
  <c r="R74" i="100"/>
  <c r="Q74" i="100"/>
  <c r="P74" i="100"/>
  <c r="O74" i="100"/>
  <c r="N74" i="100"/>
  <c r="M74" i="100"/>
  <c r="L74" i="100"/>
  <c r="K74" i="100"/>
  <c r="H55" i="100"/>
  <c r="E74" i="100"/>
  <c r="B55" i="100"/>
  <c r="B74" i="100"/>
  <c r="AF73" i="100"/>
  <c r="AE73" i="100"/>
  <c r="AD73" i="100"/>
  <c r="AC73" i="100"/>
  <c r="AB73" i="100"/>
  <c r="AA73" i="100"/>
  <c r="Z73" i="100"/>
  <c r="Y73" i="100"/>
  <c r="V73" i="100"/>
  <c r="W73" i="100"/>
  <c r="X73" i="100"/>
  <c r="S73" i="100"/>
  <c r="R73" i="100"/>
  <c r="Q73" i="100"/>
  <c r="P73" i="100"/>
  <c r="O73" i="100"/>
  <c r="N73" i="100"/>
  <c r="M73" i="100"/>
  <c r="L73" i="100"/>
  <c r="K73" i="100"/>
  <c r="B54" i="100"/>
  <c r="B73" i="100"/>
  <c r="AF72" i="100"/>
  <c r="AE72" i="100"/>
  <c r="AD72" i="100"/>
  <c r="AC72" i="100"/>
  <c r="AB72" i="100"/>
  <c r="AA72" i="100"/>
  <c r="Z72" i="100"/>
  <c r="Y72" i="100"/>
  <c r="V72" i="100"/>
  <c r="W72" i="100"/>
  <c r="X72" i="100"/>
  <c r="S72" i="100"/>
  <c r="R72" i="100"/>
  <c r="Q72" i="100"/>
  <c r="P72" i="100"/>
  <c r="O72" i="100"/>
  <c r="N72" i="100"/>
  <c r="M72" i="100"/>
  <c r="L72" i="100"/>
  <c r="K72" i="100"/>
  <c r="C53" i="100"/>
  <c r="C72" i="100"/>
  <c r="D72" i="100"/>
  <c r="B53" i="100"/>
  <c r="B72" i="100"/>
  <c r="AF71" i="100"/>
  <c r="AE71" i="100"/>
  <c r="AD71" i="100"/>
  <c r="AC71" i="100"/>
  <c r="AB71" i="100"/>
  <c r="AA71" i="100"/>
  <c r="Z71" i="100"/>
  <c r="Y71" i="100"/>
  <c r="V71" i="100"/>
  <c r="W71" i="100"/>
  <c r="X71" i="100"/>
  <c r="S71" i="100"/>
  <c r="R71" i="100"/>
  <c r="Q71" i="100"/>
  <c r="P71" i="100"/>
  <c r="O71" i="100"/>
  <c r="N71" i="100"/>
  <c r="M71" i="100"/>
  <c r="L71" i="100"/>
  <c r="K71" i="100"/>
  <c r="AF70" i="100"/>
  <c r="AE70" i="100"/>
  <c r="AD70" i="100"/>
  <c r="AC70" i="100"/>
  <c r="AB70" i="100"/>
  <c r="AA70" i="100"/>
  <c r="Z70" i="100"/>
  <c r="Y70" i="100"/>
  <c r="V70" i="100"/>
  <c r="W70" i="100"/>
  <c r="X70" i="100"/>
  <c r="S70" i="100"/>
  <c r="R70" i="100"/>
  <c r="Q70" i="100"/>
  <c r="P70" i="100"/>
  <c r="O70" i="100"/>
  <c r="N70" i="100"/>
  <c r="M70" i="100"/>
  <c r="L70" i="100"/>
  <c r="K70" i="100"/>
  <c r="G66" i="100"/>
  <c r="AF69" i="100"/>
  <c r="AE69" i="100"/>
  <c r="AD69" i="100"/>
  <c r="AC69" i="100"/>
  <c r="AB69" i="100"/>
  <c r="AA69" i="100"/>
  <c r="Z69" i="100"/>
  <c r="Y69" i="100"/>
  <c r="V69" i="100"/>
  <c r="W69" i="100"/>
  <c r="X69" i="100"/>
  <c r="S69" i="100"/>
  <c r="R69" i="100"/>
  <c r="Q69" i="100"/>
  <c r="P69" i="100"/>
  <c r="O69" i="100"/>
  <c r="N69" i="100"/>
  <c r="M69" i="100"/>
  <c r="L69" i="100"/>
  <c r="K69" i="100"/>
  <c r="AF68" i="100"/>
  <c r="AE68" i="100"/>
  <c r="AD68" i="100"/>
  <c r="AC68" i="100"/>
  <c r="AB68" i="100"/>
  <c r="AA68" i="100"/>
  <c r="Z68" i="100"/>
  <c r="Y68" i="100"/>
  <c r="V68" i="100"/>
  <c r="W68" i="100"/>
  <c r="X68" i="100"/>
  <c r="S68" i="100"/>
  <c r="R68" i="100"/>
  <c r="Q68" i="100"/>
  <c r="P68" i="100"/>
  <c r="O68" i="100"/>
  <c r="N68" i="100"/>
  <c r="M68" i="100"/>
  <c r="L68" i="100"/>
  <c r="K68" i="100"/>
  <c r="AF67" i="100"/>
  <c r="AE67" i="100"/>
  <c r="AD67" i="100"/>
  <c r="AC67" i="100"/>
  <c r="AB67" i="100"/>
  <c r="AA67" i="100"/>
  <c r="Z67" i="100"/>
  <c r="Y67" i="100"/>
  <c r="V67" i="100"/>
  <c r="W67" i="100"/>
  <c r="X67" i="100"/>
  <c r="S67" i="100"/>
  <c r="R67" i="100"/>
  <c r="Q67" i="100"/>
  <c r="P67" i="100"/>
  <c r="O67" i="100"/>
  <c r="N67" i="100"/>
  <c r="M67" i="100"/>
  <c r="L67" i="100"/>
  <c r="K67" i="100"/>
  <c r="G53" i="100"/>
  <c r="C56" i="100"/>
  <c r="B56" i="100"/>
  <c r="C57" i="100"/>
  <c r="B57" i="100"/>
  <c r="E58" i="100"/>
  <c r="G58" i="100"/>
  <c r="C59" i="100"/>
  <c r="B59" i="100"/>
  <c r="C60" i="100"/>
  <c r="B60" i="100"/>
  <c r="C61" i="100"/>
  <c r="B61" i="100"/>
  <c r="E56" i="100"/>
  <c r="G56" i="100"/>
  <c r="E57" i="100"/>
  <c r="G57" i="100"/>
  <c r="E59" i="100"/>
  <c r="G59" i="100"/>
  <c r="E60" i="100"/>
  <c r="G60" i="100"/>
  <c r="E61" i="100"/>
  <c r="G61" i="100"/>
  <c r="F53" i="100"/>
  <c r="B62" i="100"/>
  <c r="B63" i="100"/>
  <c r="B64" i="100"/>
  <c r="F54" i="100"/>
  <c r="F55" i="100"/>
  <c r="H66" i="100"/>
  <c r="H67" i="100"/>
  <c r="G67" i="100"/>
  <c r="B65" i="100"/>
  <c r="B66" i="100"/>
  <c r="F65" i="100"/>
  <c r="F66" i="100"/>
  <c r="F67" i="100"/>
  <c r="B67" i="100"/>
  <c r="AF66" i="100"/>
  <c r="AE66" i="100"/>
  <c r="AD66" i="100"/>
  <c r="AC66" i="100"/>
  <c r="AB66" i="100"/>
  <c r="AA66" i="100"/>
  <c r="Z66" i="100"/>
  <c r="Y66" i="100"/>
  <c r="V66" i="100"/>
  <c r="W66" i="100"/>
  <c r="X66" i="100"/>
  <c r="S66" i="100"/>
  <c r="R66" i="100"/>
  <c r="Q66" i="100"/>
  <c r="P66" i="100"/>
  <c r="O66" i="100"/>
  <c r="N66" i="100"/>
  <c r="M66" i="100"/>
  <c r="L66" i="100"/>
  <c r="K66" i="100"/>
  <c r="C66" i="100"/>
  <c r="AF65" i="100"/>
  <c r="AE65" i="100"/>
  <c r="AD65" i="100"/>
  <c r="AC65" i="100"/>
  <c r="AB65" i="100"/>
  <c r="AA65" i="100"/>
  <c r="Z65" i="100"/>
  <c r="Y65" i="100"/>
  <c r="V65" i="100"/>
  <c r="W65" i="100"/>
  <c r="X65" i="100"/>
  <c r="S65" i="100"/>
  <c r="R65" i="100"/>
  <c r="Q65" i="100"/>
  <c r="P65" i="100"/>
  <c r="O65" i="100"/>
  <c r="N65" i="100"/>
  <c r="M65" i="100"/>
  <c r="L65" i="100"/>
  <c r="K65" i="100"/>
  <c r="H65" i="100"/>
  <c r="G65" i="100"/>
  <c r="C65" i="100"/>
  <c r="AF64" i="100"/>
  <c r="AE64" i="100"/>
  <c r="AD64" i="100"/>
  <c r="AC64" i="100"/>
  <c r="AB64" i="100"/>
  <c r="AA64" i="100"/>
  <c r="Z64" i="100"/>
  <c r="Y64" i="100"/>
  <c r="V64" i="100"/>
  <c r="W64" i="100"/>
  <c r="X64" i="100"/>
  <c r="S64" i="100"/>
  <c r="R64" i="100"/>
  <c r="Q64" i="100"/>
  <c r="P64" i="100"/>
  <c r="O64" i="100"/>
  <c r="N64" i="100"/>
  <c r="M64" i="100"/>
  <c r="L64" i="100"/>
  <c r="K64" i="100"/>
  <c r="G64" i="100"/>
  <c r="E64" i="100"/>
  <c r="C64" i="100"/>
  <c r="AF63" i="100"/>
  <c r="AE63" i="100"/>
  <c r="AD63" i="100"/>
  <c r="AC63" i="100"/>
  <c r="AB63" i="100"/>
  <c r="AA63" i="100"/>
  <c r="Z63" i="100"/>
  <c r="Y63" i="100"/>
  <c r="V63" i="100"/>
  <c r="W63" i="100"/>
  <c r="X63" i="100"/>
  <c r="S63" i="100"/>
  <c r="R63" i="100"/>
  <c r="Q63" i="100"/>
  <c r="P63" i="100"/>
  <c r="O63" i="100"/>
  <c r="N63" i="100"/>
  <c r="M63" i="100"/>
  <c r="L63" i="100"/>
  <c r="K63" i="100"/>
  <c r="D53" i="100"/>
  <c r="E53" i="100"/>
  <c r="D54" i="100"/>
  <c r="E54" i="100"/>
  <c r="D55" i="100"/>
  <c r="E55" i="100"/>
  <c r="D63" i="100"/>
  <c r="C63" i="100"/>
  <c r="AF62" i="100"/>
  <c r="AE62" i="100"/>
  <c r="AD62" i="100"/>
  <c r="AC62" i="100"/>
  <c r="AB62" i="100"/>
  <c r="AA62" i="100"/>
  <c r="Z62" i="100"/>
  <c r="Y62" i="100"/>
  <c r="V62" i="100"/>
  <c r="W62" i="100"/>
  <c r="X62" i="100"/>
  <c r="S62" i="100"/>
  <c r="R62" i="100"/>
  <c r="Q62" i="100"/>
  <c r="P62" i="100"/>
  <c r="O62" i="100"/>
  <c r="N62" i="100"/>
  <c r="M62" i="100"/>
  <c r="L62" i="100"/>
  <c r="K62" i="100"/>
  <c r="AF61" i="100"/>
  <c r="AE61" i="100"/>
  <c r="AD61" i="100"/>
  <c r="AC61" i="100"/>
  <c r="AB61" i="100"/>
  <c r="AA61" i="100"/>
  <c r="Z61" i="100"/>
  <c r="Y61" i="100"/>
  <c r="V61" i="100"/>
  <c r="W61" i="100"/>
  <c r="X61" i="100"/>
  <c r="S61" i="100"/>
  <c r="R61" i="100"/>
  <c r="Q61" i="100"/>
  <c r="P61" i="100"/>
  <c r="O61" i="100"/>
  <c r="N61" i="100"/>
  <c r="M61" i="100"/>
  <c r="L61" i="100"/>
  <c r="K61" i="100"/>
  <c r="H61" i="100"/>
  <c r="AF60" i="100"/>
  <c r="AE60" i="100"/>
  <c r="AD60" i="100"/>
  <c r="AC60" i="100"/>
  <c r="AB60" i="100"/>
  <c r="AA60" i="100"/>
  <c r="Z60" i="100"/>
  <c r="Y60" i="100"/>
  <c r="V60" i="100"/>
  <c r="W60" i="100"/>
  <c r="X60" i="100"/>
  <c r="S60" i="100"/>
  <c r="R60" i="100"/>
  <c r="Q60" i="100"/>
  <c r="P60" i="100"/>
  <c r="O60" i="100"/>
  <c r="N60" i="100"/>
  <c r="M60" i="100"/>
  <c r="L60" i="100"/>
  <c r="K60" i="100"/>
  <c r="H60" i="100"/>
  <c r="AF59" i="100"/>
  <c r="AE59" i="100"/>
  <c r="AD59" i="100"/>
  <c r="AC59" i="100"/>
  <c r="AB59" i="100"/>
  <c r="AA59" i="100"/>
  <c r="Z59" i="100"/>
  <c r="Y59" i="100"/>
  <c r="V59" i="100"/>
  <c r="W59" i="100"/>
  <c r="X59" i="100"/>
  <c r="S59" i="100"/>
  <c r="R59" i="100"/>
  <c r="Q59" i="100"/>
  <c r="P59" i="100"/>
  <c r="O59" i="100"/>
  <c r="N59" i="100"/>
  <c r="M59" i="100"/>
  <c r="L59" i="100"/>
  <c r="K59" i="100"/>
  <c r="H59" i="100"/>
  <c r="AF58" i="100"/>
  <c r="AE58" i="100"/>
  <c r="AD58" i="100"/>
  <c r="AC58" i="100"/>
  <c r="AB58" i="100"/>
  <c r="AA58" i="100"/>
  <c r="Z58" i="100"/>
  <c r="Y58" i="100"/>
  <c r="V58" i="100"/>
  <c r="W58" i="100"/>
  <c r="X58" i="100"/>
  <c r="S58" i="100"/>
  <c r="R58" i="100"/>
  <c r="Q58" i="100"/>
  <c r="P58" i="100"/>
  <c r="O58" i="100"/>
  <c r="N58" i="100"/>
  <c r="M58" i="100"/>
  <c r="L58" i="100"/>
  <c r="K58" i="100"/>
  <c r="H58" i="100"/>
  <c r="AF57" i="100"/>
  <c r="AE57" i="100"/>
  <c r="AD57" i="100"/>
  <c r="AC57" i="100"/>
  <c r="AB57" i="100"/>
  <c r="AA57" i="100"/>
  <c r="Z57" i="100"/>
  <c r="Y57" i="100"/>
  <c r="V57" i="100"/>
  <c r="W57" i="100"/>
  <c r="X57" i="100"/>
  <c r="S57" i="100"/>
  <c r="R57" i="100"/>
  <c r="Q57" i="100"/>
  <c r="P57" i="100"/>
  <c r="O57" i="100"/>
  <c r="N57" i="100"/>
  <c r="M57" i="100"/>
  <c r="L57" i="100"/>
  <c r="K57" i="100"/>
  <c r="H57" i="100"/>
  <c r="AF56" i="100"/>
  <c r="AE56" i="100"/>
  <c r="AD56" i="100"/>
  <c r="AC56" i="100"/>
  <c r="AB56" i="100"/>
  <c r="AA56" i="100"/>
  <c r="Z56" i="100"/>
  <c r="Y56" i="100"/>
  <c r="V56" i="100"/>
  <c r="W56" i="100"/>
  <c r="X56" i="100"/>
  <c r="S56" i="100"/>
  <c r="R56" i="100"/>
  <c r="Q56" i="100"/>
  <c r="P56" i="100"/>
  <c r="O56" i="100"/>
  <c r="N56" i="100"/>
  <c r="M56" i="100"/>
  <c r="L56" i="100"/>
  <c r="K56" i="100"/>
  <c r="H56" i="100"/>
  <c r="AF55" i="100"/>
  <c r="AE55" i="100"/>
  <c r="AD55" i="100"/>
  <c r="AC55" i="100"/>
  <c r="AB55" i="100"/>
  <c r="AA55" i="100"/>
  <c r="Z55" i="100"/>
  <c r="Y55" i="100"/>
  <c r="V55" i="100"/>
  <c r="W55" i="100"/>
  <c r="X55" i="100"/>
  <c r="S55" i="100"/>
  <c r="R55" i="100"/>
  <c r="Q55" i="100"/>
  <c r="P55" i="100"/>
  <c r="O55" i="100"/>
  <c r="N55" i="100"/>
  <c r="M55" i="100"/>
  <c r="L55" i="100"/>
  <c r="K55" i="100"/>
  <c r="AF54" i="100"/>
  <c r="AE54" i="100"/>
  <c r="AD54" i="100"/>
  <c r="AC54" i="100"/>
  <c r="AB54" i="100"/>
  <c r="AA54" i="100"/>
  <c r="Z54" i="100"/>
  <c r="Y54" i="100"/>
  <c r="V54" i="100"/>
  <c r="W54" i="100"/>
  <c r="X54" i="100"/>
  <c r="S54" i="100"/>
  <c r="R54" i="100"/>
  <c r="Q54" i="100"/>
  <c r="P54" i="100"/>
  <c r="O54" i="100"/>
  <c r="N54" i="100"/>
  <c r="M54" i="100"/>
  <c r="L54" i="100"/>
  <c r="K54" i="100"/>
  <c r="AF53" i="100"/>
  <c r="AE53" i="100"/>
  <c r="AD53" i="100"/>
  <c r="AC53" i="100"/>
  <c r="AB53" i="100"/>
  <c r="AA53" i="100"/>
  <c r="Z53" i="100"/>
  <c r="Y53" i="100"/>
  <c r="V53" i="100"/>
  <c r="W53" i="100"/>
  <c r="X53" i="100"/>
  <c r="S53" i="100"/>
  <c r="R53" i="100"/>
  <c r="Q53" i="100"/>
  <c r="P53" i="100"/>
  <c r="O53" i="100"/>
  <c r="N53" i="100"/>
  <c r="M53" i="100"/>
  <c r="L53" i="100"/>
  <c r="K53" i="100"/>
  <c r="Y52" i="100"/>
  <c r="Z52" i="100"/>
  <c r="AA52" i="100"/>
  <c r="AB52" i="100"/>
  <c r="AC52" i="100"/>
  <c r="AD52" i="100"/>
  <c r="AE52" i="100"/>
  <c r="AF52" i="100"/>
  <c r="V52" i="100"/>
  <c r="W52" i="100"/>
  <c r="X52" i="100"/>
  <c r="S52" i="100"/>
  <c r="AG52" i="100"/>
  <c r="R52" i="100"/>
  <c r="Q52" i="100"/>
  <c r="P52" i="100"/>
  <c r="O52" i="100"/>
  <c r="N52" i="100"/>
  <c r="M52" i="100"/>
  <c r="L52" i="100"/>
  <c r="K52" i="100"/>
  <c r="B51" i="100"/>
  <c r="A51" i="99"/>
  <c r="B101" i="99"/>
  <c r="B96" i="99"/>
  <c r="B97" i="99"/>
  <c r="B98" i="99"/>
  <c r="B99" i="99"/>
  <c r="B100" i="99"/>
  <c r="D101" i="99"/>
  <c r="E101" i="99"/>
  <c r="B94" i="99"/>
  <c r="C60" i="99"/>
  <c r="B60" i="99"/>
  <c r="C101" i="99"/>
  <c r="F101" i="99"/>
  <c r="D100" i="99"/>
  <c r="E100" i="99"/>
  <c r="C100" i="99"/>
  <c r="F100" i="99"/>
  <c r="D99" i="99"/>
  <c r="E99" i="99"/>
  <c r="C99" i="99"/>
  <c r="F99" i="99"/>
  <c r="D98" i="99"/>
  <c r="E98" i="99"/>
  <c r="C98" i="99"/>
  <c r="F98" i="99"/>
  <c r="D97" i="99"/>
  <c r="E97" i="99"/>
  <c r="C97" i="99"/>
  <c r="F97" i="99"/>
  <c r="D96" i="99"/>
  <c r="E96" i="99"/>
  <c r="G96" i="99"/>
  <c r="C96" i="99"/>
  <c r="F96" i="99"/>
  <c r="B95" i="99"/>
  <c r="C77" i="99"/>
  <c r="E77" i="99"/>
  <c r="F77" i="99"/>
  <c r="G77" i="99"/>
  <c r="D77" i="99"/>
  <c r="B79" i="99"/>
  <c r="H77" i="99"/>
  <c r="B78" i="99"/>
  <c r="C78" i="99"/>
  <c r="C79" i="99"/>
  <c r="D79" i="99"/>
  <c r="D80" i="99"/>
  <c r="B81" i="99"/>
  <c r="B80" i="99"/>
  <c r="C80" i="99"/>
  <c r="C81" i="99"/>
  <c r="D81" i="99"/>
  <c r="B83" i="99"/>
  <c r="B82" i="99"/>
  <c r="C82" i="99"/>
  <c r="C83" i="99"/>
  <c r="D83" i="99"/>
  <c r="B85" i="99"/>
  <c r="B84" i="99"/>
  <c r="C84" i="99"/>
  <c r="C85" i="99"/>
  <c r="D85" i="99"/>
  <c r="B87" i="99"/>
  <c r="B86" i="99"/>
  <c r="C86" i="99"/>
  <c r="C87" i="99"/>
  <c r="D87" i="99"/>
  <c r="D92" i="99"/>
  <c r="C92" i="99"/>
  <c r="B89" i="99"/>
  <c r="B88" i="99"/>
  <c r="C88" i="99"/>
  <c r="C89" i="99"/>
  <c r="D89" i="99"/>
  <c r="B91" i="99"/>
  <c r="B90" i="99"/>
  <c r="C90" i="99"/>
  <c r="C91" i="99"/>
  <c r="D91" i="99"/>
  <c r="E92" i="99"/>
  <c r="F92" i="99"/>
  <c r="S91" i="99"/>
  <c r="R91" i="99"/>
  <c r="Q91" i="99"/>
  <c r="P91" i="99"/>
  <c r="O91" i="99"/>
  <c r="N91" i="99"/>
  <c r="M91" i="99"/>
  <c r="L91" i="99"/>
  <c r="K91" i="99"/>
  <c r="H91" i="99"/>
  <c r="G91" i="99"/>
  <c r="S90" i="99"/>
  <c r="R90" i="99"/>
  <c r="Q90" i="99"/>
  <c r="P90" i="99"/>
  <c r="O90" i="99"/>
  <c r="N90" i="99"/>
  <c r="M90" i="99"/>
  <c r="L90" i="99"/>
  <c r="K90" i="99"/>
  <c r="S89" i="99"/>
  <c r="R89" i="99"/>
  <c r="Q89" i="99"/>
  <c r="P89" i="99"/>
  <c r="O89" i="99"/>
  <c r="N89" i="99"/>
  <c r="M89" i="99"/>
  <c r="L89" i="99"/>
  <c r="K89" i="99"/>
  <c r="H89" i="99"/>
  <c r="H88" i="99"/>
  <c r="G89" i="99"/>
  <c r="S88" i="99"/>
  <c r="R88" i="99"/>
  <c r="Q88" i="99"/>
  <c r="P88" i="99"/>
  <c r="O88" i="99"/>
  <c r="N88" i="99"/>
  <c r="M88" i="99"/>
  <c r="L88" i="99"/>
  <c r="K88" i="99"/>
  <c r="S87" i="99"/>
  <c r="R87" i="99"/>
  <c r="Q87" i="99"/>
  <c r="P87" i="99"/>
  <c r="O87" i="99"/>
  <c r="N87" i="99"/>
  <c r="M87" i="99"/>
  <c r="L87" i="99"/>
  <c r="K87" i="99"/>
  <c r="H87" i="99"/>
  <c r="G87" i="99"/>
  <c r="S86" i="99"/>
  <c r="R86" i="99"/>
  <c r="Q86" i="99"/>
  <c r="P86" i="99"/>
  <c r="O86" i="99"/>
  <c r="N86" i="99"/>
  <c r="M86" i="99"/>
  <c r="L86" i="99"/>
  <c r="K86" i="99"/>
  <c r="S85" i="99"/>
  <c r="R85" i="99"/>
  <c r="Q85" i="99"/>
  <c r="P85" i="99"/>
  <c r="O85" i="99"/>
  <c r="N85" i="99"/>
  <c r="M85" i="99"/>
  <c r="L85" i="99"/>
  <c r="K85" i="99"/>
  <c r="H85" i="99"/>
  <c r="E85" i="99"/>
  <c r="G85" i="99"/>
  <c r="S84" i="99"/>
  <c r="R84" i="99"/>
  <c r="Q84" i="99"/>
  <c r="P84" i="99"/>
  <c r="O84" i="99"/>
  <c r="N84" i="99"/>
  <c r="M84" i="99"/>
  <c r="L84" i="99"/>
  <c r="K84" i="99"/>
  <c r="S83" i="99"/>
  <c r="R83" i="99"/>
  <c r="Q83" i="99"/>
  <c r="P83" i="99"/>
  <c r="O83" i="99"/>
  <c r="N83" i="99"/>
  <c r="M83" i="99"/>
  <c r="L83" i="99"/>
  <c r="K83" i="99"/>
  <c r="H83" i="99"/>
  <c r="G83" i="99"/>
  <c r="S82" i="99"/>
  <c r="R82" i="99"/>
  <c r="Q82" i="99"/>
  <c r="P82" i="99"/>
  <c r="O82" i="99"/>
  <c r="N82" i="99"/>
  <c r="M82" i="99"/>
  <c r="L82" i="99"/>
  <c r="K82" i="99"/>
  <c r="S81" i="99"/>
  <c r="R81" i="99"/>
  <c r="Q81" i="99"/>
  <c r="P81" i="99"/>
  <c r="O81" i="99"/>
  <c r="N81" i="99"/>
  <c r="M81" i="99"/>
  <c r="L81" i="99"/>
  <c r="K81" i="99"/>
  <c r="H81" i="99"/>
  <c r="G81" i="99"/>
  <c r="H63" i="99"/>
  <c r="AF80" i="99"/>
  <c r="AE80" i="99"/>
  <c r="AD80" i="99"/>
  <c r="AC80" i="99"/>
  <c r="AB80" i="99"/>
  <c r="AA80" i="99"/>
  <c r="Z80" i="99"/>
  <c r="Y80" i="99"/>
  <c r="V80" i="99"/>
  <c r="W80" i="99"/>
  <c r="X80" i="99"/>
  <c r="S80" i="99"/>
  <c r="R80" i="99"/>
  <c r="Q80" i="99"/>
  <c r="P80" i="99"/>
  <c r="O80" i="99"/>
  <c r="N80" i="99"/>
  <c r="M80" i="99"/>
  <c r="L80" i="99"/>
  <c r="K80" i="99"/>
  <c r="AF79" i="99"/>
  <c r="AE79" i="99"/>
  <c r="AD79" i="99"/>
  <c r="AC79" i="99"/>
  <c r="AB79" i="99"/>
  <c r="AA79" i="99"/>
  <c r="Z79" i="99"/>
  <c r="Y79" i="99"/>
  <c r="V79" i="99"/>
  <c r="W79" i="99"/>
  <c r="X79" i="99"/>
  <c r="S79" i="99"/>
  <c r="R79" i="99"/>
  <c r="Q79" i="99"/>
  <c r="P79" i="99"/>
  <c r="O79" i="99"/>
  <c r="N79" i="99"/>
  <c r="M79" i="99"/>
  <c r="L79" i="99"/>
  <c r="K79" i="99"/>
  <c r="H79" i="99"/>
  <c r="G79" i="99"/>
  <c r="AF78" i="99"/>
  <c r="AE78" i="99"/>
  <c r="AD78" i="99"/>
  <c r="AC78" i="99"/>
  <c r="AB78" i="99"/>
  <c r="AA78" i="99"/>
  <c r="Z78" i="99"/>
  <c r="Y78" i="99"/>
  <c r="V78" i="99"/>
  <c r="W78" i="99"/>
  <c r="X78" i="99"/>
  <c r="S78" i="99"/>
  <c r="R78" i="99"/>
  <c r="Q78" i="99"/>
  <c r="P78" i="99"/>
  <c r="O78" i="99"/>
  <c r="N78" i="99"/>
  <c r="M78" i="99"/>
  <c r="L78" i="99"/>
  <c r="K78" i="99"/>
  <c r="AF77" i="99"/>
  <c r="AE77" i="99"/>
  <c r="AD77" i="99"/>
  <c r="AC77" i="99"/>
  <c r="AB77" i="99"/>
  <c r="AA77" i="99"/>
  <c r="Z77" i="99"/>
  <c r="Y77" i="99"/>
  <c r="V77" i="99"/>
  <c r="W77" i="99"/>
  <c r="X77" i="99"/>
  <c r="S77" i="99"/>
  <c r="R77" i="99"/>
  <c r="Q77" i="99"/>
  <c r="P77" i="99"/>
  <c r="O77" i="99"/>
  <c r="N77" i="99"/>
  <c r="M77" i="99"/>
  <c r="L77" i="99"/>
  <c r="K77" i="99"/>
  <c r="B77" i="99"/>
  <c r="AF76" i="99"/>
  <c r="AE76" i="99"/>
  <c r="AD76" i="99"/>
  <c r="AC76" i="99"/>
  <c r="AB76" i="99"/>
  <c r="AA76" i="99"/>
  <c r="Z76" i="99"/>
  <c r="Y76" i="99"/>
  <c r="V76" i="99"/>
  <c r="W76" i="99"/>
  <c r="X76" i="99"/>
  <c r="S76" i="99"/>
  <c r="R76" i="99"/>
  <c r="Q76" i="99"/>
  <c r="P76" i="99"/>
  <c r="O76" i="99"/>
  <c r="N76" i="99"/>
  <c r="M76" i="99"/>
  <c r="L76" i="99"/>
  <c r="K76" i="99"/>
  <c r="G68" i="99"/>
  <c r="C54" i="99"/>
  <c r="C73" i="99"/>
  <c r="C55" i="99"/>
  <c r="C74" i="99"/>
  <c r="D73" i="99"/>
  <c r="H53" i="99"/>
  <c r="E72" i="99"/>
  <c r="F72" i="99"/>
  <c r="H54" i="99"/>
  <c r="E73" i="99"/>
  <c r="F73" i="99"/>
  <c r="B76" i="99"/>
  <c r="AF75" i="99"/>
  <c r="AE75" i="99"/>
  <c r="AD75" i="99"/>
  <c r="AC75" i="99"/>
  <c r="AB75" i="99"/>
  <c r="AA75" i="99"/>
  <c r="Z75" i="99"/>
  <c r="Y75" i="99"/>
  <c r="V75" i="99"/>
  <c r="W75" i="99"/>
  <c r="X75" i="99"/>
  <c r="S75" i="99"/>
  <c r="R75" i="99"/>
  <c r="Q75" i="99"/>
  <c r="P75" i="99"/>
  <c r="O75" i="99"/>
  <c r="N75" i="99"/>
  <c r="M75" i="99"/>
  <c r="L75" i="99"/>
  <c r="K75" i="99"/>
  <c r="B75" i="99"/>
  <c r="AF74" i="99"/>
  <c r="AE74" i="99"/>
  <c r="AD74" i="99"/>
  <c r="AC74" i="99"/>
  <c r="AB74" i="99"/>
  <c r="AA74" i="99"/>
  <c r="Z74" i="99"/>
  <c r="Y74" i="99"/>
  <c r="V74" i="99"/>
  <c r="W74" i="99"/>
  <c r="X74" i="99"/>
  <c r="S74" i="99"/>
  <c r="R74" i="99"/>
  <c r="Q74" i="99"/>
  <c r="P74" i="99"/>
  <c r="O74" i="99"/>
  <c r="N74" i="99"/>
  <c r="M74" i="99"/>
  <c r="L74" i="99"/>
  <c r="K74" i="99"/>
  <c r="H55" i="99"/>
  <c r="E74" i="99"/>
  <c r="B55" i="99"/>
  <c r="B74" i="99"/>
  <c r="AF73" i="99"/>
  <c r="AE73" i="99"/>
  <c r="AD73" i="99"/>
  <c r="AC73" i="99"/>
  <c r="AB73" i="99"/>
  <c r="AA73" i="99"/>
  <c r="Z73" i="99"/>
  <c r="Y73" i="99"/>
  <c r="V73" i="99"/>
  <c r="W73" i="99"/>
  <c r="X73" i="99"/>
  <c r="S73" i="99"/>
  <c r="R73" i="99"/>
  <c r="Q73" i="99"/>
  <c r="P73" i="99"/>
  <c r="O73" i="99"/>
  <c r="N73" i="99"/>
  <c r="M73" i="99"/>
  <c r="L73" i="99"/>
  <c r="K73" i="99"/>
  <c r="B54" i="99"/>
  <c r="B73" i="99"/>
  <c r="AF72" i="99"/>
  <c r="AE72" i="99"/>
  <c r="AD72" i="99"/>
  <c r="AC72" i="99"/>
  <c r="AB72" i="99"/>
  <c r="AA72" i="99"/>
  <c r="Z72" i="99"/>
  <c r="Y72" i="99"/>
  <c r="V72" i="99"/>
  <c r="W72" i="99"/>
  <c r="X72" i="99"/>
  <c r="S72" i="99"/>
  <c r="R72" i="99"/>
  <c r="Q72" i="99"/>
  <c r="P72" i="99"/>
  <c r="O72" i="99"/>
  <c r="N72" i="99"/>
  <c r="M72" i="99"/>
  <c r="L72" i="99"/>
  <c r="K72" i="99"/>
  <c r="C53" i="99"/>
  <c r="C72" i="99"/>
  <c r="D72" i="99"/>
  <c r="B53" i="99"/>
  <c r="B72" i="99"/>
  <c r="AF71" i="99"/>
  <c r="AE71" i="99"/>
  <c r="AD71" i="99"/>
  <c r="AC71" i="99"/>
  <c r="AB71" i="99"/>
  <c r="AA71" i="99"/>
  <c r="Z71" i="99"/>
  <c r="Y71" i="99"/>
  <c r="V71" i="99"/>
  <c r="W71" i="99"/>
  <c r="X71" i="99"/>
  <c r="S71" i="99"/>
  <c r="R71" i="99"/>
  <c r="Q71" i="99"/>
  <c r="P71" i="99"/>
  <c r="O71" i="99"/>
  <c r="N71" i="99"/>
  <c r="M71" i="99"/>
  <c r="L71" i="99"/>
  <c r="K71" i="99"/>
  <c r="AF70" i="99"/>
  <c r="AE70" i="99"/>
  <c r="AD70" i="99"/>
  <c r="AC70" i="99"/>
  <c r="AB70" i="99"/>
  <c r="AA70" i="99"/>
  <c r="Z70" i="99"/>
  <c r="Y70" i="99"/>
  <c r="V70" i="99"/>
  <c r="W70" i="99"/>
  <c r="X70" i="99"/>
  <c r="S70" i="99"/>
  <c r="R70" i="99"/>
  <c r="Q70" i="99"/>
  <c r="P70" i="99"/>
  <c r="O70" i="99"/>
  <c r="N70" i="99"/>
  <c r="M70" i="99"/>
  <c r="L70" i="99"/>
  <c r="K70" i="99"/>
  <c r="G66" i="99"/>
  <c r="AF69" i="99"/>
  <c r="AE69" i="99"/>
  <c r="AD69" i="99"/>
  <c r="AC69" i="99"/>
  <c r="AB69" i="99"/>
  <c r="AA69" i="99"/>
  <c r="Z69" i="99"/>
  <c r="Y69" i="99"/>
  <c r="V69" i="99"/>
  <c r="W69" i="99"/>
  <c r="X69" i="99"/>
  <c r="S69" i="99"/>
  <c r="R69" i="99"/>
  <c r="Q69" i="99"/>
  <c r="P69" i="99"/>
  <c r="O69" i="99"/>
  <c r="N69" i="99"/>
  <c r="M69" i="99"/>
  <c r="L69" i="99"/>
  <c r="K69" i="99"/>
  <c r="AF68" i="99"/>
  <c r="AE68" i="99"/>
  <c r="AD68" i="99"/>
  <c r="AC68" i="99"/>
  <c r="AB68" i="99"/>
  <c r="AA68" i="99"/>
  <c r="Z68" i="99"/>
  <c r="Y68" i="99"/>
  <c r="V68" i="99"/>
  <c r="W68" i="99"/>
  <c r="X68" i="99"/>
  <c r="S68" i="99"/>
  <c r="R68" i="99"/>
  <c r="Q68" i="99"/>
  <c r="P68" i="99"/>
  <c r="O68" i="99"/>
  <c r="N68" i="99"/>
  <c r="M68" i="99"/>
  <c r="L68" i="99"/>
  <c r="K68" i="99"/>
  <c r="AF67" i="99"/>
  <c r="AE67" i="99"/>
  <c r="AD67" i="99"/>
  <c r="AC67" i="99"/>
  <c r="AB67" i="99"/>
  <c r="AA67" i="99"/>
  <c r="Z67" i="99"/>
  <c r="Y67" i="99"/>
  <c r="V67" i="99"/>
  <c r="W67" i="99"/>
  <c r="X67" i="99"/>
  <c r="S67" i="99"/>
  <c r="R67" i="99"/>
  <c r="Q67" i="99"/>
  <c r="P67" i="99"/>
  <c r="O67" i="99"/>
  <c r="N67" i="99"/>
  <c r="M67" i="99"/>
  <c r="L67" i="99"/>
  <c r="K67" i="99"/>
  <c r="G53" i="99"/>
  <c r="C56" i="99"/>
  <c r="B56" i="99"/>
  <c r="C57" i="99"/>
  <c r="B57" i="99"/>
  <c r="C58" i="99"/>
  <c r="B58" i="99"/>
  <c r="C59" i="99"/>
  <c r="B59" i="99"/>
  <c r="C61" i="99"/>
  <c r="B61" i="99"/>
  <c r="E56" i="99"/>
  <c r="G56" i="99"/>
  <c r="E57" i="99"/>
  <c r="G57" i="99"/>
  <c r="E58" i="99"/>
  <c r="G58" i="99"/>
  <c r="E59" i="99"/>
  <c r="G59" i="99"/>
  <c r="E60" i="99"/>
  <c r="G60" i="99"/>
  <c r="E61" i="99"/>
  <c r="G61" i="99"/>
  <c r="F53" i="99"/>
  <c r="B62" i="99"/>
  <c r="B63" i="99"/>
  <c r="B64" i="99"/>
  <c r="G64" i="99"/>
  <c r="F54" i="99"/>
  <c r="F55" i="99"/>
  <c r="H66" i="99"/>
  <c r="H67" i="99"/>
  <c r="G67" i="99"/>
  <c r="B65" i="99"/>
  <c r="B66" i="99"/>
  <c r="F65" i="99"/>
  <c r="F66" i="99"/>
  <c r="F67" i="99"/>
  <c r="B67" i="99"/>
  <c r="AF66" i="99"/>
  <c r="AE66" i="99"/>
  <c r="AD66" i="99"/>
  <c r="AC66" i="99"/>
  <c r="AB66" i="99"/>
  <c r="AA66" i="99"/>
  <c r="Z66" i="99"/>
  <c r="Y66" i="99"/>
  <c r="V66" i="99"/>
  <c r="W66" i="99"/>
  <c r="X66" i="99"/>
  <c r="S66" i="99"/>
  <c r="R66" i="99"/>
  <c r="Q66" i="99"/>
  <c r="P66" i="99"/>
  <c r="O66" i="99"/>
  <c r="N66" i="99"/>
  <c r="M66" i="99"/>
  <c r="L66" i="99"/>
  <c r="K66" i="99"/>
  <c r="C66" i="99"/>
  <c r="AF65" i="99"/>
  <c r="AE65" i="99"/>
  <c r="AD65" i="99"/>
  <c r="AC65" i="99"/>
  <c r="AB65" i="99"/>
  <c r="AA65" i="99"/>
  <c r="Z65" i="99"/>
  <c r="Y65" i="99"/>
  <c r="V65" i="99"/>
  <c r="W65" i="99"/>
  <c r="X65" i="99"/>
  <c r="S65" i="99"/>
  <c r="R65" i="99"/>
  <c r="Q65" i="99"/>
  <c r="P65" i="99"/>
  <c r="O65" i="99"/>
  <c r="N65" i="99"/>
  <c r="M65" i="99"/>
  <c r="L65" i="99"/>
  <c r="K65" i="99"/>
  <c r="H65" i="99"/>
  <c r="G65" i="99"/>
  <c r="C65" i="99"/>
  <c r="AF64" i="99"/>
  <c r="AE64" i="99"/>
  <c r="AD64" i="99"/>
  <c r="AC64" i="99"/>
  <c r="AB64" i="99"/>
  <c r="AA64" i="99"/>
  <c r="Z64" i="99"/>
  <c r="Y64" i="99"/>
  <c r="V64" i="99"/>
  <c r="W64" i="99"/>
  <c r="X64" i="99"/>
  <c r="S64" i="99"/>
  <c r="R64" i="99"/>
  <c r="Q64" i="99"/>
  <c r="P64" i="99"/>
  <c r="O64" i="99"/>
  <c r="N64" i="99"/>
  <c r="M64" i="99"/>
  <c r="L64" i="99"/>
  <c r="K64" i="99"/>
  <c r="E64" i="99"/>
  <c r="C64" i="99"/>
  <c r="AF63" i="99"/>
  <c r="AE63" i="99"/>
  <c r="AD63" i="99"/>
  <c r="AC63" i="99"/>
  <c r="AB63" i="99"/>
  <c r="AA63" i="99"/>
  <c r="Z63" i="99"/>
  <c r="Y63" i="99"/>
  <c r="V63" i="99"/>
  <c r="W63" i="99"/>
  <c r="X63" i="99"/>
  <c r="S63" i="99"/>
  <c r="R63" i="99"/>
  <c r="Q63" i="99"/>
  <c r="P63" i="99"/>
  <c r="O63" i="99"/>
  <c r="N63" i="99"/>
  <c r="M63" i="99"/>
  <c r="L63" i="99"/>
  <c r="K63" i="99"/>
  <c r="D63" i="99"/>
  <c r="C63" i="99"/>
  <c r="AF62" i="99"/>
  <c r="AE62" i="99"/>
  <c r="AD62" i="99"/>
  <c r="AC62" i="99"/>
  <c r="AB62" i="99"/>
  <c r="AA62" i="99"/>
  <c r="Z62" i="99"/>
  <c r="Y62" i="99"/>
  <c r="V62" i="99"/>
  <c r="W62" i="99"/>
  <c r="X62" i="99"/>
  <c r="S62" i="99"/>
  <c r="R62" i="99"/>
  <c r="Q62" i="99"/>
  <c r="P62" i="99"/>
  <c r="O62" i="99"/>
  <c r="N62" i="99"/>
  <c r="M62" i="99"/>
  <c r="L62" i="99"/>
  <c r="K62" i="99"/>
  <c r="AF61" i="99"/>
  <c r="AE61" i="99"/>
  <c r="AD61" i="99"/>
  <c r="AC61" i="99"/>
  <c r="AB61" i="99"/>
  <c r="AA61" i="99"/>
  <c r="Z61" i="99"/>
  <c r="Y61" i="99"/>
  <c r="V61" i="99"/>
  <c r="W61" i="99"/>
  <c r="X61" i="99"/>
  <c r="S61" i="99"/>
  <c r="R61" i="99"/>
  <c r="Q61" i="99"/>
  <c r="P61" i="99"/>
  <c r="O61" i="99"/>
  <c r="N61" i="99"/>
  <c r="M61" i="99"/>
  <c r="L61" i="99"/>
  <c r="K61" i="99"/>
  <c r="H61" i="99"/>
  <c r="AF60" i="99"/>
  <c r="AE60" i="99"/>
  <c r="AD60" i="99"/>
  <c r="AC60" i="99"/>
  <c r="AB60" i="99"/>
  <c r="AA60" i="99"/>
  <c r="Z60" i="99"/>
  <c r="Y60" i="99"/>
  <c r="V60" i="99"/>
  <c r="W60" i="99"/>
  <c r="X60" i="99"/>
  <c r="S60" i="99"/>
  <c r="R60" i="99"/>
  <c r="Q60" i="99"/>
  <c r="P60" i="99"/>
  <c r="O60" i="99"/>
  <c r="N60" i="99"/>
  <c r="M60" i="99"/>
  <c r="L60" i="99"/>
  <c r="K60" i="99"/>
  <c r="H60" i="99"/>
  <c r="AF59" i="99"/>
  <c r="AE59" i="99"/>
  <c r="AD59" i="99"/>
  <c r="AC59" i="99"/>
  <c r="AB59" i="99"/>
  <c r="AA59" i="99"/>
  <c r="Z59" i="99"/>
  <c r="Y59" i="99"/>
  <c r="V59" i="99"/>
  <c r="W59" i="99"/>
  <c r="X59" i="99"/>
  <c r="S59" i="99"/>
  <c r="R59" i="99"/>
  <c r="Q59" i="99"/>
  <c r="P59" i="99"/>
  <c r="O59" i="99"/>
  <c r="N59" i="99"/>
  <c r="M59" i="99"/>
  <c r="L59" i="99"/>
  <c r="K59" i="99"/>
  <c r="H59" i="99"/>
  <c r="AF58" i="99"/>
  <c r="AE58" i="99"/>
  <c r="AD58" i="99"/>
  <c r="AC58" i="99"/>
  <c r="AB58" i="99"/>
  <c r="AA58" i="99"/>
  <c r="Z58" i="99"/>
  <c r="Y58" i="99"/>
  <c r="V58" i="99"/>
  <c r="W58" i="99"/>
  <c r="X58" i="99"/>
  <c r="S58" i="99"/>
  <c r="R58" i="99"/>
  <c r="Q58" i="99"/>
  <c r="P58" i="99"/>
  <c r="O58" i="99"/>
  <c r="N58" i="99"/>
  <c r="M58" i="99"/>
  <c r="L58" i="99"/>
  <c r="K58" i="99"/>
  <c r="H58" i="99"/>
  <c r="AF57" i="99"/>
  <c r="AE57" i="99"/>
  <c r="AD57" i="99"/>
  <c r="AC57" i="99"/>
  <c r="AB57" i="99"/>
  <c r="AA57" i="99"/>
  <c r="Z57" i="99"/>
  <c r="Y57" i="99"/>
  <c r="V57" i="99"/>
  <c r="W57" i="99"/>
  <c r="X57" i="99"/>
  <c r="S57" i="99"/>
  <c r="R57" i="99"/>
  <c r="Q57" i="99"/>
  <c r="P57" i="99"/>
  <c r="O57" i="99"/>
  <c r="N57" i="99"/>
  <c r="M57" i="99"/>
  <c r="L57" i="99"/>
  <c r="K57" i="99"/>
  <c r="H57" i="99"/>
  <c r="AF56" i="99"/>
  <c r="AE56" i="99"/>
  <c r="AD56" i="99"/>
  <c r="AC56" i="99"/>
  <c r="AB56" i="99"/>
  <c r="AA56" i="99"/>
  <c r="Z56" i="99"/>
  <c r="Y56" i="99"/>
  <c r="V56" i="99"/>
  <c r="W56" i="99"/>
  <c r="X56" i="99"/>
  <c r="S56" i="99"/>
  <c r="R56" i="99"/>
  <c r="Q56" i="99"/>
  <c r="P56" i="99"/>
  <c r="O56" i="99"/>
  <c r="N56" i="99"/>
  <c r="M56" i="99"/>
  <c r="L56" i="99"/>
  <c r="K56" i="99"/>
  <c r="H56" i="99"/>
  <c r="AF55" i="99"/>
  <c r="AE55" i="99"/>
  <c r="AD55" i="99"/>
  <c r="AC55" i="99"/>
  <c r="AB55" i="99"/>
  <c r="AA55" i="99"/>
  <c r="Z55" i="99"/>
  <c r="Y55" i="99"/>
  <c r="V55" i="99"/>
  <c r="W55" i="99"/>
  <c r="X55" i="99"/>
  <c r="S55" i="99"/>
  <c r="R55" i="99"/>
  <c r="Q55" i="99"/>
  <c r="P55" i="99"/>
  <c r="O55" i="99"/>
  <c r="N55" i="99"/>
  <c r="M55" i="99"/>
  <c r="L55" i="99"/>
  <c r="K55" i="99"/>
  <c r="D55" i="99"/>
  <c r="E55" i="99"/>
  <c r="AF54" i="99"/>
  <c r="AE54" i="99"/>
  <c r="AD54" i="99"/>
  <c r="AC54" i="99"/>
  <c r="AB54" i="99"/>
  <c r="AA54" i="99"/>
  <c r="Z54" i="99"/>
  <c r="Y54" i="99"/>
  <c r="V54" i="99"/>
  <c r="W54" i="99"/>
  <c r="X54" i="99"/>
  <c r="S54" i="99"/>
  <c r="R54" i="99"/>
  <c r="Q54" i="99"/>
  <c r="P54" i="99"/>
  <c r="O54" i="99"/>
  <c r="N54" i="99"/>
  <c r="M54" i="99"/>
  <c r="L54" i="99"/>
  <c r="K54" i="99"/>
  <c r="D54" i="99"/>
  <c r="E54" i="99"/>
  <c r="AF53" i="99"/>
  <c r="AE53" i="99"/>
  <c r="AD53" i="99"/>
  <c r="AC53" i="99"/>
  <c r="AB53" i="99"/>
  <c r="AA53" i="99"/>
  <c r="Z53" i="99"/>
  <c r="Y53" i="99"/>
  <c r="V53" i="99"/>
  <c r="W53" i="99"/>
  <c r="X53" i="99"/>
  <c r="S53" i="99"/>
  <c r="R53" i="99"/>
  <c r="Q53" i="99"/>
  <c r="P53" i="99"/>
  <c r="O53" i="99"/>
  <c r="N53" i="99"/>
  <c r="M53" i="99"/>
  <c r="L53" i="99"/>
  <c r="K53" i="99"/>
  <c r="D53" i="99"/>
  <c r="E53" i="99"/>
  <c r="Y52" i="99"/>
  <c r="Z52" i="99"/>
  <c r="AA52" i="99"/>
  <c r="AB52" i="99"/>
  <c r="AC52" i="99"/>
  <c r="AD52" i="99"/>
  <c r="AE52" i="99"/>
  <c r="AF52" i="99"/>
  <c r="V52" i="99"/>
  <c r="W52" i="99"/>
  <c r="X52" i="99"/>
  <c r="AG52" i="99"/>
  <c r="S52" i="99"/>
  <c r="R52" i="99"/>
  <c r="Q52" i="99"/>
  <c r="P52" i="99"/>
  <c r="O52" i="99"/>
  <c r="N52" i="99"/>
  <c r="M52" i="99"/>
  <c r="L52" i="99"/>
  <c r="K52" i="99"/>
  <c r="B51" i="99"/>
  <c r="A51" i="98"/>
  <c r="B101" i="98"/>
  <c r="B96" i="98"/>
  <c r="B97" i="98"/>
  <c r="B98" i="98"/>
  <c r="B99" i="98"/>
  <c r="B100" i="98"/>
  <c r="D101" i="98"/>
  <c r="E101" i="98"/>
  <c r="B94" i="98"/>
  <c r="C101" i="98"/>
  <c r="F101" i="98"/>
  <c r="D100" i="98"/>
  <c r="E100" i="98"/>
  <c r="C100" i="98"/>
  <c r="F100" i="98"/>
  <c r="D99" i="98"/>
  <c r="E99" i="98"/>
  <c r="C99" i="98"/>
  <c r="F99" i="98"/>
  <c r="D98" i="98"/>
  <c r="E98" i="98"/>
  <c r="C98" i="98"/>
  <c r="F98" i="98"/>
  <c r="D97" i="98"/>
  <c r="E97" i="98"/>
  <c r="C97" i="98"/>
  <c r="F97" i="98"/>
  <c r="D96" i="98"/>
  <c r="E96" i="98"/>
  <c r="G96" i="98"/>
  <c r="C96" i="98"/>
  <c r="F96" i="98"/>
  <c r="B95" i="98"/>
  <c r="C77" i="98"/>
  <c r="E77" i="98"/>
  <c r="F77" i="98"/>
  <c r="G77" i="98"/>
  <c r="D77" i="98"/>
  <c r="B79" i="98"/>
  <c r="H77" i="98"/>
  <c r="B78" i="98"/>
  <c r="C78" i="98"/>
  <c r="C79" i="98"/>
  <c r="D79" i="98"/>
  <c r="D80" i="98"/>
  <c r="B81" i="98"/>
  <c r="B80" i="98"/>
  <c r="C80" i="98"/>
  <c r="C81" i="98"/>
  <c r="D81" i="98"/>
  <c r="B83" i="98"/>
  <c r="B82" i="98"/>
  <c r="C82" i="98"/>
  <c r="C83" i="98"/>
  <c r="D83" i="98"/>
  <c r="B85" i="98"/>
  <c r="B84" i="98"/>
  <c r="C84" i="98"/>
  <c r="C85" i="98"/>
  <c r="D85" i="98"/>
  <c r="B87" i="98"/>
  <c r="B86" i="98"/>
  <c r="C86" i="98"/>
  <c r="C87" i="98"/>
  <c r="D87" i="98"/>
  <c r="D92" i="98"/>
  <c r="B89" i="98"/>
  <c r="B88" i="98"/>
  <c r="C88" i="98"/>
  <c r="C89" i="98"/>
  <c r="D89" i="98"/>
  <c r="B91" i="98"/>
  <c r="B90" i="98"/>
  <c r="C90" i="98"/>
  <c r="C91" i="98"/>
  <c r="D91" i="98"/>
  <c r="E92" i="98"/>
  <c r="C92" i="98"/>
  <c r="F92" i="98"/>
  <c r="S91" i="98"/>
  <c r="R91" i="98"/>
  <c r="Q91" i="98"/>
  <c r="P91" i="98"/>
  <c r="O91" i="98"/>
  <c r="N91" i="98"/>
  <c r="M91" i="98"/>
  <c r="L91" i="98"/>
  <c r="K91" i="98"/>
  <c r="H91" i="98"/>
  <c r="G91" i="98"/>
  <c r="S90" i="98"/>
  <c r="R90" i="98"/>
  <c r="Q90" i="98"/>
  <c r="P90" i="98"/>
  <c r="O90" i="98"/>
  <c r="N90" i="98"/>
  <c r="M90" i="98"/>
  <c r="L90" i="98"/>
  <c r="K90" i="98"/>
  <c r="S89" i="98"/>
  <c r="R89" i="98"/>
  <c r="Q89" i="98"/>
  <c r="P89" i="98"/>
  <c r="O89" i="98"/>
  <c r="N89" i="98"/>
  <c r="M89" i="98"/>
  <c r="L89" i="98"/>
  <c r="K89" i="98"/>
  <c r="H89" i="98"/>
  <c r="G89" i="98"/>
  <c r="S88" i="98"/>
  <c r="R88" i="98"/>
  <c r="Q88" i="98"/>
  <c r="P88" i="98"/>
  <c r="O88" i="98"/>
  <c r="N88" i="98"/>
  <c r="M88" i="98"/>
  <c r="L88" i="98"/>
  <c r="K88" i="98"/>
  <c r="H88" i="98"/>
  <c r="S87" i="98"/>
  <c r="R87" i="98"/>
  <c r="Q87" i="98"/>
  <c r="P87" i="98"/>
  <c r="O87" i="98"/>
  <c r="N87" i="98"/>
  <c r="M87" i="98"/>
  <c r="L87" i="98"/>
  <c r="K87" i="98"/>
  <c r="H87" i="98"/>
  <c r="G87" i="98"/>
  <c r="S86" i="98"/>
  <c r="R86" i="98"/>
  <c r="Q86" i="98"/>
  <c r="P86" i="98"/>
  <c r="O86" i="98"/>
  <c r="N86" i="98"/>
  <c r="M86" i="98"/>
  <c r="L86" i="98"/>
  <c r="K86" i="98"/>
  <c r="S85" i="98"/>
  <c r="R85" i="98"/>
  <c r="Q85" i="98"/>
  <c r="P85" i="98"/>
  <c r="O85" i="98"/>
  <c r="N85" i="98"/>
  <c r="M85" i="98"/>
  <c r="L85" i="98"/>
  <c r="K85" i="98"/>
  <c r="H85" i="98"/>
  <c r="E85" i="98"/>
  <c r="G85" i="98"/>
  <c r="S84" i="98"/>
  <c r="R84" i="98"/>
  <c r="Q84" i="98"/>
  <c r="P84" i="98"/>
  <c r="O84" i="98"/>
  <c r="N84" i="98"/>
  <c r="M84" i="98"/>
  <c r="L84" i="98"/>
  <c r="K84" i="98"/>
  <c r="S83" i="98"/>
  <c r="R83" i="98"/>
  <c r="Q83" i="98"/>
  <c r="P83" i="98"/>
  <c r="O83" i="98"/>
  <c r="N83" i="98"/>
  <c r="M83" i="98"/>
  <c r="L83" i="98"/>
  <c r="K83" i="98"/>
  <c r="H83" i="98"/>
  <c r="G83" i="98"/>
  <c r="S82" i="98"/>
  <c r="R82" i="98"/>
  <c r="Q82" i="98"/>
  <c r="P82" i="98"/>
  <c r="O82" i="98"/>
  <c r="N82" i="98"/>
  <c r="M82" i="98"/>
  <c r="L82" i="98"/>
  <c r="K82" i="98"/>
  <c r="S81" i="98"/>
  <c r="R81" i="98"/>
  <c r="Q81" i="98"/>
  <c r="P81" i="98"/>
  <c r="O81" i="98"/>
  <c r="N81" i="98"/>
  <c r="M81" i="98"/>
  <c r="L81" i="98"/>
  <c r="K81" i="98"/>
  <c r="H81" i="98"/>
  <c r="G81" i="98"/>
  <c r="H63" i="98"/>
  <c r="AF80" i="98"/>
  <c r="AE80" i="98"/>
  <c r="AD80" i="98"/>
  <c r="AC80" i="98"/>
  <c r="AB80" i="98"/>
  <c r="AA80" i="98"/>
  <c r="Z80" i="98"/>
  <c r="Y80" i="98"/>
  <c r="V80" i="98"/>
  <c r="W80" i="98"/>
  <c r="X80" i="98"/>
  <c r="S80" i="98"/>
  <c r="R80" i="98"/>
  <c r="Q80" i="98"/>
  <c r="P80" i="98"/>
  <c r="O80" i="98"/>
  <c r="N80" i="98"/>
  <c r="M80" i="98"/>
  <c r="L80" i="98"/>
  <c r="K80" i="98"/>
  <c r="AF79" i="98"/>
  <c r="AE79" i="98"/>
  <c r="AD79" i="98"/>
  <c r="AC79" i="98"/>
  <c r="AB79" i="98"/>
  <c r="AA79" i="98"/>
  <c r="Z79" i="98"/>
  <c r="Y79" i="98"/>
  <c r="V79" i="98"/>
  <c r="W79" i="98"/>
  <c r="X79" i="98"/>
  <c r="S79" i="98"/>
  <c r="R79" i="98"/>
  <c r="Q79" i="98"/>
  <c r="P79" i="98"/>
  <c r="O79" i="98"/>
  <c r="N79" i="98"/>
  <c r="M79" i="98"/>
  <c r="L79" i="98"/>
  <c r="K79" i="98"/>
  <c r="H79" i="98"/>
  <c r="G79" i="98"/>
  <c r="AF78" i="98"/>
  <c r="AE78" i="98"/>
  <c r="AD78" i="98"/>
  <c r="AC78" i="98"/>
  <c r="AB78" i="98"/>
  <c r="AA78" i="98"/>
  <c r="Z78" i="98"/>
  <c r="Y78" i="98"/>
  <c r="V78" i="98"/>
  <c r="W78" i="98"/>
  <c r="X78" i="98"/>
  <c r="S78" i="98"/>
  <c r="R78" i="98"/>
  <c r="Q78" i="98"/>
  <c r="P78" i="98"/>
  <c r="O78" i="98"/>
  <c r="N78" i="98"/>
  <c r="M78" i="98"/>
  <c r="L78" i="98"/>
  <c r="K78" i="98"/>
  <c r="AF77" i="98"/>
  <c r="AE77" i="98"/>
  <c r="AD77" i="98"/>
  <c r="AC77" i="98"/>
  <c r="AB77" i="98"/>
  <c r="AA77" i="98"/>
  <c r="Z77" i="98"/>
  <c r="Y77" i="98"/>
  <c r="V77" i="98"/>
  <c r="W77" i="98"/>
  <c r="X77" i="98"/>
  <c r="S77" i="98"/>
  <c r="R77" i="98"/>
  <c r="Q77" i="98"/>
  <c r="P77" i="98"/>
  <c r="O77" i="98"/>
  <c r="N77" i="98"/>
  <c r="M77" i="98"/>
  <c r="L77" i="98"/>
  <c r="K77" i="98"/>
  <c r="B77" i="98"/>
  <c r="AF76" i="98"/>
  <c r="AE76" i="98"/>
  <c r="AD76" i="98"/>
  <c r="AC76" i="98"/>
  <c r="AB76" i="98"/>
  <c r="AA76" i="98"/>
  <c r="Z76" i="98"/>
  <c r="Y76" i="98"/>
  <c r="V76" i="98"/>
  <c r="W76" i="98"/>
  <c r="X76" i="98"/>
  <c r="S76" i="98"/>
  <c r="R76" i="98"/>
  <c r="Q76" i="98"/>
  <c r="P76" i="98"/>
  <c r="O76" i="98"/>
  <c r="N76" i="98"/>
  <c r="M76" i="98"/>
  <c r="L76" i="98"/>
  <c r="K76" i="98"/>
  <c r="G68" i="98"/>
  <c r="C54" i="98"/>
  <c r="C73" i="98"/>
  <c r="C55" i="98"/>
  <c r="C74" i="98"/>
  <c r="D73" i="98"/>
  <c r="H53" i="98"/>
  <c r="E72" i="98"/>
  <c r="F72" i="98"/>
  <c r="H54" i="98"/>
  <c r="E73" i="98"/>
  <c r="F73" i="98"/>
  <c r="B76" i="98"/>
  <c r="AF75" i="98"/>
  <c r="AE75" i="98"/>
  <c r="AD75" i="98"/>
  <c r="AC75" i="98"/>
  <c r="AB75" i="98"/>
  <c r="AA75" i="98"/>
  <c r="Z75" i="98"/>
  <c r="Y75" i="98"/>
  <c r="V75" i="98"/>
  <c r="W75" i="98"/>
  <c r="X75" i="98"/>
  <c r="S75" i="98"/>
  <c r="R75" i="98"/>
  <c r="Q75" i="98"/>
  <c r="P75" i="98"/>
  <c r="O75" i="98"/>
  <c r="N75" i="98"/>
  <c r="M75" i="98"/>
  <c r="L75" i="98"/>
  <c r="K75" i="98"/>
  <c r="B75" i="98"/>
  <c r="AF74" i="98"/>
  <c r="AE74" i="98"/>
  <c r="AD74" i="98"/>
  <c r="AC74" i="98"/>
  <c r="AB74" i="98"/>
  <c r="AA74" i="98"/>
  <c r="Z74" i="98"/>
  <c r="Y74" i="98"/>
  <c r="V74" i="98"/>
  <c r="W74" i="98"/>
  <c r="X74" i="98"/>
  <c r="S74" i="98"/>
  <c r="R74" i="98"/>
  <c r="Q74" i="98"/>
  <c r="P74" i="98"/>
  <c r="O74" i="98"/>
  <c r="N74" i="98"/>
  <c r="M74" i="98"/>
  <c r="L74" i="98"/>
  <c r="K74" i="98"/>
  <c r="H55" i="98"/>
  <c r="E74" i="98"/>
  <c r="B55" i="98"/>
  <c r="B74" i="98"/>
  <c r="AF73" i="98"/>
  <c r="AE73" i="98"/>
  <c r="AD73" i="98"/>
  <c r="AC73" i="98"/>
  <c r="AB73" i="98"/>
  <c r="AA73" i="98"/>
  <c r="Z73" i="98"/>
  <c r="Y73" i="98"/>
  <c r="V73" i="98"/>
  <c r="W73" i="98"/>
  <c r="X73" i="98"/>
  <c r="S73" i="98"/>
  <c r="R73" i="98"/>
  <c r="Q73" i="98"/>
  <c r="P73" i="98"/>
  <c r="O73" i="98"/>
  <c r="N73" i="98"/>
  <c r="M73" i="98"/>
  <c r="L73" i="98"/>
  <c r="K73" i="98"/>
  <c r="B54" i="98"/>
  <c r="B73" i="98"/>
  <c r="AF72" i="98"/>
  <c r="AE72" i="98"/>
  <c r="AD72" i="98"/>
  <c r="AC72" i="98"/>
  <c r="AB72" i="98"/>
  <c r="AA72" i="98"/>
  <c r="Z72" i="98"/>
  <c r="Y72" i="98"/>
  <c r="V72" i="98"/>
  <c r="W72" i="98"/>
  <c r="X72" i="98"/>
  <c r="S72" i="98"/>
  <c r="R72" i="98"/>
  <c r="Q72" i="98"/>
  <c r="P72" i="98"/>
  <c r="O72" i="98"/>
  <c r="N72" i="98"/>
  <c r="M72" i="98"/>
  <c r="L72" i="98"/>
  <c r="K72" i="98"/>
  <c r="C53" i="98"/>
  <c r="C72" i="98"/>
  <c r="D72" i="98"/>
  <c r="B53" i="98"/>
  <c r="B72" i="98"/>
  <c r="AF71" i="98"/>
  <c r="AE71" i="98"/>
  <c r="AD71" i="98"/>
  <c r="AC71" i="98"/>
  <c r="AB71" i="98"/>
  <c r="AA71" i="98"/>
  <c r="Z71" i="98"/>
  <c r="Y71" i="98"/>
  <c r="V71" i="98"/>
  <c r="W71" i="98"/>
  <c r="X71" i="98"/>
  <c r="S71" i="98"/>
  <c r="R71" i="98"/>
  <c r="Q71" i="98"/>
  <c r="P71" i="98"/>
  <c r="O71" i="98"/>
  <c r="N71" i="98"/>
  <c r="M71" i="98"/>
  <c r="L71" i="98"/>
  <c r="K71" i="98"/>
  <c r="AF70" i="98"/>
  <c r="AE70" i="98"/>
  <c r="AD70" i="98"/>
  <c r="AC70" i="98"/>
  <c r="AB70" i="98"/>
  <c r="AA70" i="98"/>
  <c r="Z70" i="98"/>
  <c r="Y70" i="98"/>
  <c r="V70" i="98"/>
  <c r="W70" i="98"/>
  <c r="X70" i="98"/>
  <c r="S70" i="98"/>
  <c r="R70" i="98"/>
  <c r="Q70" i="98"/>
  <c r="P70" i="98"/>
  <c r="O70" i="98"/>
  <c r="N70" i="98"/>
  <c r="M70" i="98"/>
  <c r="L70" i="98"/>
  <c r="K70" i="98"/>
  <c r="G66" i="98"/>
  <c r="AF69" i="98"/>
  <c r="AE69" i="98"/>
  <c r="AD69" i="98"/>
  <c r="AC69" i="98"/>
  <c r="AB69" i="98"/>
  <c r="AA69" i="98"/>
  <c r="Z69" i="98"/>
  <c r="Y69" i="98"/>
  <c r="V69" i="98"/>
  <c r="W69" i="98"/>
  <c r="X69" i="98"/>
  <c r="S69" i="98"/>
  <c r="R69" i="98"/>
  <c r="Q69" i="98"/>
  <c r="P69" i="98"/>
  <c r="O69" i="98"/>
  <c r="N69" i="98"/>
  <c r="M69" i="98"/>
  <c r="L69" i="98"/>
  <c r="K69" i="98"/>
  <c r="AF68" i="98"/>
  <c r="AE68" i="98"/>
  <c r="AD68" i="98"/>
  <c r="AC68" i="98"/>
  <c r="AB68" i="98"/>
  <c r="AA68" i="98"/>
  <c r="Z68" i="98"/>
  <c r="Y68" i="98"/>
  <c r="V68" i="98"/>
  <c r="W68" i="98"/>
  <c r="X68" i="98"/>
  <c r="S68" i="98"/>
  <c r="R68" i="98"/>
  <c r="Q68" i="98"/>
  <c r="P68" i="98"/>
  <c r="O68" i="98"/>
  <c r="N68" i="98"/>
  <c r="M68" i="98"/>
  <c r="L68" i="98"/>
  <c r="K68" i="98"/>
  <c r="AF67" i="98"/>
  <c r="AE67" i="98"/>
  <c r="AD67" i="98"/>
  <c r="AC67" i="98"/>
  <c r="AB67" i="98"/>
  <c r="AA67" i="98"/>
  <c r="Z67" i="98"/>
  <c r="Y67" i="98"/>
  <c r="V67" i="98"/>
  <c r="W67" i="98"/>
  <c r="X67" i="98"/>
  <c r="S67" i="98"/>
  <c r="R67" i="98"/>
  <c r="Q67" i="98"/>
  <c r="P67" i="98"/>
  <c r="O67" i="98"/>
  <c r="N67" i="98"/>
  <c r="M67" i="98"/>
  <c r="L67" i="98"/>
  <c r="K67" i="98"/>
  <c r="G53" i="98"/>
  <c r="C56" i="98"/>
  <c r="B56" i="98"/>
  <c r="E56" i="98"/>
  <c r="G56" i="98"/>
  <c r="C57" i="98"/>
  <c r="B57" i="98"/>
  <c r="C58" i="98"/>
  <c r="B58" i="98"/>
  <c r="C59" i="98"/>
  <c r="B59" i="98"/>
  <c r="C60" i="98"/>
  <c r="B60" i="98"/>
  <c r="C61" i="98"/>
  <c r="B61" i="98"/>
  <c r="E57" i="98"/>
  <c r="G57" i="98"/>
  <c r="E58" i="98"/>
  <c r="G58" i="98"/>
  <c r="E59" i="98"/>
  <c r="G59" i="98"/>
  <c r="E60" i="98"/>
  <c r="G60" i="98"/>
  <c r="E61" i="98"/>
  <c r="G61" i="98"/>
  <c r="F53" i="98"/>
  <c r="B62" i="98"/>
  <c r="B63" i="98"/>
  <c r="B64" i="98"/>
  <c r="F54" i="98"/>
  <c r="F55" i="98"/>
  <c r="H66" i="98"/>
  <c r="H67" i="98"/>
  <c r="G67" i="98"/>
  <c r="B65" i="98"/>
  <c r="B66" i="98"/>
  <c r="F65" i="98"/>
  <c r="F66" i="98"/>
  <c r="F67" i="98"/>
  <c r="B67" i="98"/>
  <c r="AF66" i="98"/>
  <c r="AE66" i="98"/>
  <c r="AD66" i="98"/>
  <c r="AC66" i="98"/>
  <c r="AB66" i="98"/>
  <c r="AA66" i="98"/>
  <c r="Z66" i="98"/>
  <c r="Y66" i="98"/>
  <c r="V66" i="98"/>
  <c r="W66" i="98"/>
  <c r="X66" i="98"/>
  <c r="S66" i="98"/>
  <c r="R66" i="98"/>
  <c r="Q66" i="98"/>
  <c r="P66" i="98"/>
  <c r="O66" i="98"/>
  <c r="N66" i="98"/>
  <c r="M66" i="98"/>
  <c r="L66" i="98"/>
  <c r="K66" i="98"/>
  <c r="C66" i="98"/>
  <c r="AF65" i="98"/>
  <c r="AE65" i="98"/>
  <c r="AD65" i="98"/>
  <c r="AC65" i="98"/>
  <c r="AB65" i="98"/>
  <c r="AA65" i="98"/>
  <c r="Z65" i="98"/>
  <c r="Y65" i="98"/>
  <c r="V65" i="98"/>
  <c r="W65" i="98"/>
  <c r="X65" i="98"/>
  <c r="S65" i="98"/>
  <c r="R65" i="98"/>
  <c r="Q65" i="98"/>
  <c r="P65" i="98"/>
  <c r="O65" i="98"/>
  <c r="N65" i="98"/>
  <c r="M65" i="98"/>
  <c r="L65" i="98"/>
  <c r="K65" i="98"/>
  <c r="H65" i="98"/>
  <c r="G65" i="98"/>
  <c r="C65" i="98"/>
  <c r="AF64" i="98"/>
  <c r="AE64" i="98"/>
  <c r="AD64" i="98"/>
  <c r="AC64" i="98"/>
  <c r="AB64" i="98"/>
  <c r="AA64" i="98"/>
  <c r="Z64" i="98"/>
  <c r="Y64" i="98"/>
  <c r="V64" i="98"/>
  <c r="W64" i="98"/>
  <c r="X64" i="98"/>
  <c r="S64" i="98"/>
  <c r="R64" i="98"/>
  <c r="Q64" i="98"/>
  <c r="P64" i="98"/>
  <c r="O64" i="98"/>
  <c r="N64" i="98"/>
  <c r="M64" i="98"/>
  <c r="L64" i="98"/>
  <c r="K64" i="98"/>
  <c r="G64" i="98"/>
  <c r="E64" i="98"/>
  <c r="C64" i="98"/>
  <c r="AF63" i="98"/>
  <c r="AE63" i="98"/>
  <c r="AD63" i="98"/>
  <c r="AC63" i="98"/>
  <c r="AB63" i="98"/>
  <c r="AA63" i="98"/>
  <c r="Z63" i="98"/>
  <c r="Y63" i="98"/>
  <c r="V63" i="98"/>
  <c r="W63" i="98"/>
  <c r="X63" i="98"/>
  <c r="S63" i="98"/>
  <c r="R63" i="98"/>
  <c r="Q63" i="98"/>
  <c r="P63" i="98"/>
  <c r="O63" i="98"/>
  <c r="N63" i="98"/>
  <c r="M63" i="98"/>
  <c r="L63" i="98"/>
  <c r="K63" i="98"/>
  <c r="D63" i="98"/>
  <c r="C63" i="98"/>
  <c r="AF62" i="98"/>
  <c r="AE62" i="98"/>
  <c r="AD62" i="98"/>
  <c r="AC62" i="98"/>
  <c r="AB62" i="98"/>
  <c r="AA62" i="98"/>
  <c r="Z62" i="98"/>
  <c r="Y62" i="98"/>
  <c r="V62" i="98"/>
  <c r="W62" i="98"/>
  <c r="X62" i="98"/>
  <c r="S62" i="98"/>
  <c r="R62" i="98"/>
  <c r="Q62" i="98"/>
  <c r="P62" i="98"/>
  <c r="O62" i="98"/>
  <c r="N62" i="98"/>
  <c r="M62" i="98"/>
  <c r="L62" i="98"/>
  <c r="K62" i="98"/>
  <c r="AF61" i="98"/>
  <c r="AE61" i="98"/>
  <c r="AD61" i="98"/>
  <c r="AC61" i="98"/>
  <c r="AB61" i="98"/>
  <c r="AA61" i="98"/>
  <c r="Z61" i="98"/>
  <c r="Y61" i="98"/>
  <c r="V61" i="98"/>
  <c r="W61" i="98"/>
  <c r="X61" i="98"/>
  <c r="S61" i="98"/>
  <c r="R61" i="98"/>
  <c r="Q61" i="98"/>
  <c r="P61" i="98"/>
  <c r="O61" i="98"/>
  <c r="N61" i="98"/>
  <c r="M61" i="98"/>
  <c r="L61" i="98"/>
  <c r="K61" i="98"/>
  <c r="H61" i="98"/>
  <c r="AF60" i="98"/>
  <c r="AE60" i="98"/>
  <c r="AD60" i="98"/>
  <c r="AC60" i="98"/>
  <c r="AB60" i="98"/>
  <c r="AA60" i="98"/>
  <c r="Z60" i="98"/>
  <c r="Y60" i="98"/>
  <c r="V60" i="98"/>
  <c r="W60" i="98"/>
  <c r="X60" i="98"/>
  <c r="S60" i="98"/>
  <c r="R60" i="98"/>
  <c r="Q60" i="98"/>
  <c r="P60" i="98"/>
  <c r="O60" i="98"/>
  <c r="N60" i="98"/>
  <c r="M60" i="98"/>
  <c r="L60" i="98"/>
  <c r="K60" i="98"/>
  <c r="H60" i="98"/>
  <c r="AF59" i="98"/>
  <c r="AE59" i="98"/>
  <c r="AD59" i="98"/>
  <c r="AC59" i="98"/>
  <c r="AB59" i="98"/>
  <c r="AA59" i="98"/>
  <c r="Z59" i="98"/>
  <c r="Y59" i="98"/>
  <c r="V59" i="98"/>
  <c r="W59" i="98"/>
  <c r="X59" i="98"/>
  <c r="S59" i="98"/>
  <c r="R59" i="98"/>
  <c r="Q59" i="98"/>
  <c r="P59" i="98"/>
  <c r="O59" i="98"/>
  <c r="N59" i="98"/>
  <c r="M59" i="98"/>
  <c r="L59" i="98"/>
  <c r="K59" i="98"/>
  <c r="H59" i="98"/>
  <c r="AF58" i="98"/>
  <c r="AE58" i="98"/>
  <c r="AD58" i="98"/>
  <c r="AC58" i="98"/>
  <c r="AB58" i="98"/>
  <c r="AA58" i="98"/>
  <c r="Z58" i="98"/>
  <c r="Y58" i="98"/>
  <c r="V58" i="98"/>
  <c r="W58" i="98"/>
  <c r="X58" i="98"/>
  <c r="S58" i="98"/>
  <c r="R58" i="98"/>
  <c r="Q58" i="98"/>
  <c r="P58" i="98"/>
  <c r="O58" i="98"/>
  <c r="N58" i="98"/>
  <c r="M58" i="98"/>
  <c r="L58" i="98"/>
  <c r="K58" i="98"/>
  <c r="H58" i="98"/>
  <c r="AF57" i="98"/>
  <c r="AE57" i="98"/>
  <c r="AD57" i="98"/>
  <c r="AC57" i="98"/>
  <c r="AB57" i="98"/>
  <c r="AA57" i="98"/>
  <c r="Z57" i="98"/>
  <c r="Y57" i="98"/>
  <c r="V57" i="98"/>
  <c r="W57" i="98"/>
  <c r="X57" i="98"/>
  <c r="S57" i="98"/>
  <c r="R57" i="98"/>
  <c r="Q57" i="98"/>
  <c r="P57" i="98"/>
  <c r="O57" i="98"/>
  <c r="N57" i="98"/>
  <c r="M57" i="98"/>
  <c r="L57" i="98"/>
  <c r="K57" i="98"/>
  <c r="H57" i="98"/>
  <c r="AF56" i="98"/>
  <c r="AE56" i="98"/>
  <c r="AD56" i="98"/>
  <c r="AC56" i="98"/>
  <c r="AB56" i="98"/>
  <c r="AA56" i="98"/>
  <c r="Z56" i="98"/>
  <c r="Y56" i="98"/>
  <c r="V56" i="98"/>
  <c r="W56" i="98"/>
  <c r="X56" i="98"/>
  <c r="S56" i="98"/>
  <c r="R56" i="98"/>
  <c r="Q56" i="98"/>
  <c r="P56" i="98"/>
  <c r="O56" i="98"/>
  <c r="N56" i="98"/>
  <c r="M56" i="98"/>
  <c r="L56" i="98"/>
  <c r="K56" i="98"/>
  <c r="H56" i="98"/>
  <c r="AF55" i="98"/>
  <c r="AE55" i="98"/>
  <c r="AD55" i="98"/>
  <c r="AC55" i="98"/>
  <c r="AB55" i="98"/>
  <c r="AA55" i="98"/>
  <c r="Z55" i="98"/>
  <c r="Y55" i="98"/>
  <c r="V55" i="98"/>
  <c r="W55" i="98"/>
  <c r="X55" i="98"/>
  <c r="S55" i="98"/>
  <c r="R55" i="98"/>
  <c r="Q55" i="98"/>
  <c r="P55" i="98"/>
  <c r="O55" i="98"/>
  <c r="N55" i="98"/>
  <c r="M55" i="98"/>
  <c r="L55" i="98"/>
  <c r="K55" i="98"/>
  <c r="D55" i="98"/>
  <c r="E55" i="98"/>
  <c r="AF54" i="98"/>
  <c r="AE54" i="98"/>
  <c r="AD54" i="98"/>
  <c r="AC54" i="98"/>
  <c r="AB54" i="98"/>
  <c r="AA54" i="98"/>
  <c r="Z54" i="98"/>
  <c r="Y54" i="98"/>
  <c r="V54" i="98"/>
  <c r="W54" i="98"/>
  <c r="X54" i="98"/>
  <c r="S54" i="98"/>
  <c r="R54" i="98"/>
  <c r="Q54" i="98"/>
  <c r="P54" i="98"/>
  <c r="O54" i="98"/>
  <c r="N54" i="98"/>
  <c r="M54" i="98"/>
  <c r="L54" i="98"/>
  <c r="K54" i="98"/>
  <c r="D54" i="98"/>
  <c r="E54" i="98"/>
  <c r="AF53" i="98"/>
  <c r="AE53" i="98"/>
  <c r="AD53" i="98"/>
  <c r="AC53" i="98"/>
  <c r="AB53" i="98"/>
  <c r="AA53" i="98"/>
  <c r="Z53" i="98"/>
  <c r="Y53" i="98"/>
  <c r="V53" i="98"/>
  <c r="W53" i="98"/>
  <c r="X53" i="98"/>
  <c r="S53" i="98"/>
  <c r="R53" i="98"/>
  <c r="Q53" i="98"/>
  <c r="P53" i="98"/>
  <c r="O53" i="98"/>
  <c r="N53" i="98"/>
  <c r="M53" i="98"/>
  <c r="L53" i="98"/>
  <c r="K53" i="98"/>
  <c r="D53" i="98"/>
  <c r="E53" i="98"/>
  <c r="Y52" i="98"/>
  <c r="Z52" i="98"/>
  <c r="AA52" i="98"/>
  <c r="AB52" i="98"/>
  <c r="AC52" i="98"/>
  <c r="AD52" i="98"/>
  <c r="AE52" i="98"/>
  <c r="AF52" i="98"/>
  <c r="V52" i="98"/>
  <c r="W52" i="98"/>
  <c r="X52" i="98"/>
  <c r="S52" i="98"/>
  <c r="AG52" i="98"/>
  <c r="R52" i="98"/>
  <c r="Q52" i="98"/>
  <c r="P52" i="98"/>
  <c r="O52" i="98"/>
  <c r="N52" i="98"/>
  <c r="M52" i="98"/>
  <c r="L52" i="98"/>
  <c r="K52" i="98"/>
  <c r="B51" i="98"/>
  <c r="A51" i="97"/>
  <c r="B101" i="97"/>
  <c r="B96" i="97"/>
  <c r="B97" i="97"/>
  <c r="B98" i="97"/>
  <c r="B99" i="97"/>
  <c r="B100" i="97"/>
  <c r="D101" i="97"/>
  <c r="E101" i="97"/>
  <c r="B94" i="97"/>
  <c r="C101" i="97"/>
  <c r="F101" i="97"/>
  <c r="D100" i="97"/>
  <c r="E100" i="97"/>
  <c r="C100" i="97"/>
  <c r="F100" i="97"/>
  <c r="D99" i="97"/>
  <c r="E99" i="97"/>
  <c r="C99" i="97"/>
  <c r="F99" i="97"/>
  <c r="D98" i="97"/>
  <c r="E98" i="97"/>
  <c r="C98" i="97"/>
  <c r="F98" i="97"/>
  <c r="D97" i="97"/>
  <c r="E97" i="97"/>
  <c r="C97" i="97"/>
  <c r="F97" i="97"/>
  <c r="D96" i="97"/>
  <c r="E96" i="97"/>
  <c r="G96" i="97"/>
  <c r="C96" i="97"/>
  <c r="F96" i="97"/>
  <c r="B95" i="97"/>
  <c r="C77" i="97"/>
  <c r="E77" i="97"/>
  <c r="F77" i="97"/>
  <c r="G77" i="97"/>
  <c r="D77" i="97"/>
  <c r="B79" i="97"/>
  <c r="H77" i="97"/>
  <c r="B78" i="97"/>
  <c r="C78" i="97"/>
  <c r="C79" i="97"/>
  <c r="D79" i="97"/>
  <c r="D80" i="97"/>
  <c r="B81" i="97"/>
  <c r="B80" i="97"/>
  <c r="C80" i="97"/>
  <c r="C81" i="97"/>
  <c r="D81" i="97"/>
  <c r="B83" i="97"/>
  <c r="B82" i="97"/>
  <c r="C82" i="97"/>
  <c r="C83" i="97"/>
  <c r="D83" i="97"/>
  <c r="B85" i="97"/>
  <c r="B84" i="97"/>
  <c r="C84" i="97"/>
  <c r="C85" i="97"/>
  <c r="D85" i="97"/>
  <c r="B87" i="97"/>
  <c r="B86" i="97"/>
  <c r="C86" i="97"/>
  <c r="C87" i="97"/>
  <c r="D87" i="97"/>
  <c r="D92" i="97"/>
  <c r="C92" i="97"/>
  <c r="B89" i="97"/>
  <c r="B88" i="97"/>
  <c r="C88" i="97"/>
  <c r="C89" i="97"/>
  <c r="D89" i="97"/>
  <c r="B91" i="97"/>
  <c r="B90" i="97"/>
  <c r="C90" i="97"/>
  <c r="C91" i="97"/>
  <c r="D91" i="97"/>
  <c r="E92" i="97"/>
  <c r="F92" i="97"/>
  <c r="S91" i="97"/>
  <c r="R91" i="97"/>
  <c r="Q91" i="97"/>
  <c r="P91" i="97"/>
  <c r="O91" i="97"/>
  <c r="N91" i="97"/>
  <c r="M91" i="97"/>
  <c r="L91" i="97"/>
  <c r="K91" i="97"/>
  <c r="H91" i="97"/>
  <c r="G91" i="97"/>
  <c r="S90" i="97"/>
  <c r="R90" i="97"/>
  <c r="Q90" i="97"/>
  <c r="P90" i="97"/>
  <c r="O90" i="97"/>
  <c r="N90" i="97"/>
  <c r="M90" i="97"/>
  <c r="L90" i="97"/>
  <c r="K90" i="97"/>
  <c r="S89" i="97"/>
  <c r="R89" i="97"/>
  <c r="Q89" i="97"/>
  <c r="P89" i="97"/>
  <c r="O89" i="97"/>
  <c r="N89" i="97"/>
  <c r="M89" i="97"/>
  <c r="L89" i="97"/>
  <c r="K89" i="97"/>
  <c r="H89" i="97"/>
  <c r="G89" i="97"/>
  <c r="S88" i="97"/>
  <c r="R88" i="97"/>
  <c r="Q88" i="97"/>
  <c r="P88" i="97"/>
  <c r="O88" i="97"/>
  <c r="N88" i="97"/>
  <c r="M88" i="97"/>
  <c r="L88" i="97"/>
  <c r="K88" i="97"/>
  <c r="H88" i="97"/>
  <c r="S87" i="97"/>
  <c r="R87" i="97"/>
  <c r="Q87" i="97"/>
  <c r="P87" i="97"/>
  <c r="O87" i="97"/>
  <c r="N87" i="97"/>
  <c r="M87" i="97"/>
  <c r="L87" i="97"/>
  <c r="K87" i="97"/>
  <c r="H87" i="97"/>
  <c r="G87" i="97"/>
  <c r="S86" i="97"/>
  <c r="R86" i="97"/>
  <c r="Q86" i="97"/>
  <c r="P86" i="97"/>
  <c r="O86" i="97"/>
  <c r="N86" i="97"/>
  <c r="M86" i="97"/>
  <c r="L86" i="97"/>
  <c r="K86" i="97"/>
  <c r="S85" i="97"/>
  <c r="R85" i="97"/>
  <c r="Q85" i="97"/>
  <c r="P85" i="97"/>
  <c r="O85" i="97"/>
  <c r="N85" i="97"/>
  <c r="M85" i="97"/>
  <c r="L85" i="97"/>
  <c r="K85" i="97"/>
  <c r="H85" i="97"/>
  <c r="E85" i="97"/>
  <c r="G85" i="97"/>
  <c r="S84" i="97"/>
  <c r="R84" i="97"/>
  <c r="Q84" i="97"/>
  <c r="P84" i="97"/>
  <c r="O84" i="97"/>
  <c r="N84" i="97"/>
  <c r="M84" i="97"/>
  <c r="L84" i="97"/>
  <c r="K84" i="97"/>
  <c r="S83" i="97"/>
  <c r="R83" i="97"/>
  <c r="Q83" i="97"/>
  <c r="P83" i="97"/>
  <c r="O83" i="97"/>
  <c r="N83" i="97"/>
  <c r="M83" i="97"/>
  <c r="L83" i="97"/>
  <c r="K83" i="97"/>
  <c r="H83" i="97"/>
  <c r="G83" i="97"/>
  <c r="S82" i="97"/>
  <c r="R82" i="97"/>
  <c r="Q82" i="97"/>
  <c r="P82" i="97"/>
  <c r="O82" i="97"/>
  <c r="N82" i="97"/>
  <c r="M82" i="97"/>
  <c r="L82" i="97"/>
  <c r="K82" i="97"/>
  <c r="S81" i="97"/>
  <c r="R81" i="97"/>
  <c r="Q81" i="97"/>
  <c r="P81" i="97"/>
  <c r="O81" i="97"/>
  <c r="N81" i="97"/>
  <c r="M81" i="97"/>
  <c r="L81" i="97"/>
  <c r="K81" i="97"/>
  <c r="H81" i="97"/>
  <c r="G81" i="97"/>
  <c r="H63" i="97"/>
  <c r="AF80" i="97"/>
  <c r="AE80" i="97"/>
  <c r="AD80" i="97"/>
  <c r="AC80" i="97"/>
  <c r="AB80" i="97"/>
  <c r="AA80" i="97"/>
  <c r="Z80" i="97"/>
  <c r="Y80" i="97"/>
  <c r="V80" i="97"/>
  <c r="W80" i="97"/>
  <c r="X80" i="97"/>
  <c r="S80" i="97"/>
  <c r="R80" i="97"/>
  <c r="Q80" i="97"/>
  <c r="P80" i="97"/>
  <c r="O80" i="97"/>
  <c r="N80" i="97"/>
  <c r="M80" i="97"/>
  <c r="L80" i="97"/>
  <c r="K80" i="97"/>
  <c r="AF79" i="97"/>
  <c r="AE79" i="97"/>
  <c r="AD79" i="97"/>
  <c r="AC79" i="97"/>
  <c r="AB79" i="97"/>
  <c r="AA79" i="97"/>
  <c r="Z79" i="97"/>
  <c r="Y79" i="97"/>
  <c r="V79" i="97"/>
  <c r="W79" i="97"/>
  <c r="X79" i="97"/>
  <c r="S79" i="97"/>
  <c r="R79" i="97"/>
  <c r="Q79" i="97"/>
  <c r="P79" i="97"/>
  <c r="O79" i="97"/>
  <c r="N79" i="97"/>
  <c r="M79" i="97"/>
  <c r="L79" i="97"/>
  <c r="K79" i="97"/>
  <c r="H79" i="97"/>
  <c r="G79" i="97"/>
  <c r="AF78" i="97"/>
  <c r="AE78" i="97"/>
  <c r="AD78" i="97"/>
  <c r="AC78" i="97"/>
  <c r="AB78" i="97"/>
  <c r="AA78" i="97"/>
  <c r="Z78" i="97"/>
  <c r="Y78" i="97"/>
  <c r="V78" i="97"/>
  <c r="W78" i="97"/>
  <c r="X78" i="97"/>
  <c r="S78" i="97"/>
  <c r="R78" i="97"/>
  <c r="Q78" i="97"/>
  <c r="P78" i="97"/>
  <c r="O78" i="97"/>
  <c r="N78" i="97"/>
  <c r="M78" i="97"/>
  <c r="L78" i="97"/>
  <c r="K78" i="97"/>
  <c r="AF77" i="97"/>
  <c r="AE77" i="97"/>
  <c r="AD77" i="97"/>
  <c r="AC77" i="97"/>
  <c r="AB77" i="97"/>
  <c r="AA77" i="97"/>
  <c r="Z77" i="97"/>
  <c r="Y77" i="97"/>
  <c r="V77" i="97"/>
  <c r="W77" i="97"/>
  <c r="X77" i="97"/>
  <c r="S77" i="97"/>
  <c r="R77" i="97"/>
  <c r="Q77" i="97"/>
  <c r="P77" i="97"/>
  <c r="O77" i="97"/>
  <c r="N77" i="97"/>
  <c r="M77" i="97"/>
  <c r="L77" i="97"/>
  <c r="K77" i="97"/>
  <c r="B77" i="97"/>
  <c r="AF76" i="97"/>
  <c r="AE76" i="97"/>
  <c r="AD76" i="97"/>
  <c r="AC76" i="97"/>
  <c r="AB76" i="97"/>
  <c r="AA76" i="97"/>
  <c r="Z76" i="97"/>
  <c r="Y76" i="97"/>
  <c r="V76" i="97"/>
  <c r="W76" i="97"/>
  <c r="X76" i="97"/>
  <c r="S76" i="97"/>
  <c r="R76" i="97"/>
  <c r="Q76" i="97"/>
  <c r="P76" i="97"/>
  <c r="O76" i="97"/>
  <c r="N76" i="97"/>
  <c r="M76" i="97"/>
  <c r="L76" i="97"/>
  <c r="K76" i="97"/>
  <c r="G68" i="97"/>
  <c r="C54" i="97"/>
  <c r="C73" i="97"/>
  <c r="C55" i="97"/>
  <c r="C74" i="97"/>
  <c r="D73" i="97"/>
  <c r="H53" i="97"/>
  <c r="E72" i="97"/>
  <c r="F72" i="97"/>
  <c r="H54" i="97"/>
  <c r="E73" i="97"/>
  <c r="F73" i="97"/>
  <c r="B76" i="97"/>
  <c r="AF75" i="97"/>
  <c r="AE75" i="97"/>
  <c r="AD75" i="97"/>
  <c r="AC75" i="97"/>
  <c r="AB75" i="97"/>
  <c r="AA75" i="97"/>
  <c r="Z75" i="97"/>
  <c r="Y75" i="97"/>
  <c r="V75" i="97"/>
  <c r="W75" i="97"/>
  <c r="X75" i="97"/>
  <c r="S75" i="97"/>
  <c r="R75" i="97"/>
  <c r="Q75" i="97"/>
  <c r="P75" i="97"/>
  <c r="O75" i="97"/>
  <c r="N75" i="97"/>
  <c r="M75" i="97"/>
  <c r="L75" i="97"/>
  <c r="K75" i="97"/>
  <c r="B75" i="97"/>
  <c r="AF74" i="97"/>
  <c r="AE74" i="97"/>
  <c r="AD74" i="97"/>
  <c r="AC74" i="97"/>
  <c r="AB74" i="97"/>
  <c r="AA74" i="97"/>
  <c r="Z74" i="97"/>
  <c r="Y74" i="97"/>
  <c r="V74" i="97"/>
  <c r="W74" i="97"/>
  <c r="X74" i="97"/>
  <c r="S74" i="97"/>
  <c r="R74" i="97"/>
  <c r="Q74" i="97"/>
  <c r="P74" i="97"/>
  <c r="O74" i="97"/>
  <c r="N74" i="97"/>
  <c r="M74" i="97"/>
  <c r="L74" i="97"/>
  <c r="K74" i="97"/>
  <c r="H55" i="97"/>
  <c r="E74" i="97"/>
  <c r="B55" i="97"/>
  <c r="B74" i="97"/>
  <c r="AF73" i="97"/>
  <c r="AE73" i="97"/>
  <c r="AD73" i="97"/>
  <c r="AC73" i="97"/>
  <c r="AB73" i="97"/>
  <c r="AA73" i="97"/>
  <c r="Z73" i="97"/>
  <c r="Y73" i="97"/>
  <c r="V73" i="97"/>
  <c r="W73" i="97"/>
  <c r="X73" i="97"/>
  <c r="S73" i="97"/>
  <c r="R73" i="97"/>
  <c r="Q73" i="97"/>
  <c r="P73" i="97"/>
  <c r="O73" i="97"/>
  <c r="N73" i="97"/>
  <c r="M73" i="97"/>
  <c r="L73" i="97"/>
  <c r="K73" i="97"/>
  <c r="B54" i="97"/>
  <c r="B73" i="97"/>
  <c r="AF72" i="97"/>
  <c r="AE72" i="97"/>
  <c r="AD72" i="97"/>
  <c r="AC72" i="97"/>
  <c r="AB72" i="97"/>
  <c r="AA72" i="97"/>
  <c r="Z72" i="97"/>
  <c r="Y72" i="97"/>
  <c r="V72" i="97"/>
  <c r="W72" i="97"/>
  <c r="X72" i="97"/>
  <c r="S72" i="97"/>
  <c r="R72" i="97"/>
  <c r="Q72" i="97"/>
  <c r="P72" i="97"/>
  <c r="O72" i="97"/>
  <c r="N72" i="97"/>
  <c r="M72" i="97"/>
  <c r="L72" i="97"/>
  <c r="K72" i="97"/>
  <c r="C53" i="97"/>
  <c r="C72" i="97"/>
  <c r="D72" i="97"/>
  <c r="B53" i="97"/>
  <c r="B72" i="97"/>
  <c r="AF71" i="97"/>
  <c r="AE71" i="97"/>
  <c r="AD71" i="97"/>
  <c r="AC71" i="97"/>
  <c r="AB71" i="97"/>
  <c r="AA71" i="97"/>
  <c r="Z71" i="97"/>
  <c r="Y71" i="97"/>
  <c r="V71" i="97"/>
  <c r="W71" i="97"/>
  <c r="X71" i="97"/>
  <c r="S71" i="97"/>
  <c r="R71" i="97"/>
  <c r="Q71" i="97"/>
  <c r="P71" i="97"/>
  <c r="O71" i="97"/>
  <c r="N71" i="97"/>
  <c r="M71" i="97"/>
  <c r="L71" i="97"/>
  <c r="K71" i="97"/>
  <c r="AF70" i="97"/>
  <c r="AE70" i="97"/>
  <c r="AD70" i="97"/>
  <c r="AC70" i="97"/>
  <c r="AB70" i="97"/>
  <c r="AA70" i="97"/>
  <c r="Z70" i="97"/>
  <c r="Y70" i="97"/>
  <c r="V70" i="97"/>
  <c r="W70" i="97"/>
  <c r="X70" i="97"/>
  <c r="S70" i="97"/>
  <c r="R70" i="97"/>
  <c r="Q70" i="97"/>
  <c r="P70" i="97"/>
  <c r="O70" i="97"/>
  <c r="N70" i="97"/>
  <c r="M70" i="97"/>
  <c r="L70" i="97"/>
  <c r="K70" i="97"/>
  <c r="G66" i="97"/>
  <c r="AF69" i="97"/>
  <c r="AE69" i="97"/>
  <c r="AD69" i="97"/>
  <c r="AC69" i="97"/>
  <c r="AB69" i="97"/>
  <c r="AA69" i="97"/>
  <c r="Z69" i="97"/>
  <c r="Y69" i="97"/>
  <c r="V69" i="97"/>
  <c r="W69" i="97"/>
  <c r="X69" i="97"/>
  <c r="S69" i="97"/>
  <c r="R69" i="97"/>
  <c r="Q69" i="97"/>
  <c r="P69" i="97"/>
  <c r="O69" i="97"/>
  <c r="N69" i="97"/>
  <c r="M69" i="97"/>
  <c r="L69" i="97"/>
  <c r="K69" i="97"/>
  <c r="AF68" i="97"/>
  <c r="AE68" i="97"/>
  <c r="AD68" i="97"/>
  <c r="AC68" i="97"/>
  <c r="AB68" i="97"/>
  <c r="AA68" i="97"/>
  <c r="Z68" i="97"/>
  <c r="Y68" i="97"/>
  <c r="V68" i="97"/>
  <c r="W68" i="97"/>
  <c r="X68" i="97"/>
  <c r="S68" i="97"/>
  <c r="R68" i="97"/>
  <c r="Q68" i="97"/>
  <c r="P68" i="97"/>
  <c r="O68" i="97"/>
  <c r="N68" i="97"/>
  <c r="M68" i="97"/>
  <c r="L68" i="97"/>
  <c r="K68" i="97"/>
  <c r="AF67" i="97"/>
  <c r="AE67" i="97"/>
  <c r="AD67" i="97"/>
  <c r="AC67" i="97"/>
  <c r="AB67" i="97"/>
  <c r="AA67" i="97"/>
  <c r="Z67" i="97"/>
  <c r="Y67" i="97"/>
  <c r="V67" i="97"/>
  <c r="W67" i="97"/>
  <c r="X67" i="97"/>
  <c r="S67" i="97"/>
  <c r="R67" i="97"/>
  <c r="Q67" i="97"/>
  <c r="P67" i="97"/>
  <c r="O67" i="97"/>
  <c r="N67" i="97"/>
  <c r="M67" i="97"/>
  <c r="L67" i="97"/>
  <c r="K67" i="97"/>
  <c r="G53" i="97"/>
  <c r="C56" i="97"/>
  <c r="B56" i="97"/>
  <c r="C57" i="97"/>
  <c r="B57" i="97"/>
  <c r="C58" i="97"/>
  <c r="B58" i="97"/>
  <c r="C59" i="97"/>
  <c r="B59" i="97"/>
  <c r="C60" i="97"/>
  <c r="B60" i="97"/>
  <c r="C61" i="97"/>
  <c r="B61" i="97"/>
  <c r="E56" i="97"/>
  <c r="G56" i="97"/>
  <c r="E57" i="97"/>
  <c r="G57" i="97"/>
  <c r="E58" i="97"/>
  <c r="G58" i="97"/>
  <c r="E59" i="97"/>
  <c r="G59" i="97"/>
  <c r="E60" i="97"/>
  <c r="G60" i="97"/>
  <c r="E61" i="97"/>
  <c r="G61" i="97"/>
  <c r="F53" i="97"/>
  <c r="B62" i="97"/>
  <c r="B63" i="97"/>
  <c r="B64" i="97"/>
  <c r="F54" i="97"/>
  <c r="F55" i="97"/>
  <c r="H66" i="97"/>
  <c r="H67" i="97"/>
  <c r="G67" i="97"/>
  <c r="B65" i="97"/>
  <c r="B66" i="97"/>
  <c r="F65" i="97"/>
  <c r="F66" i="97"/>
  <c r="F67" i="97"/>
  <c r="B67" i="97"/>
  <c r="AF66" i="97"/>
  <c r="AE66" i="97"/>
  <c r="AD66" i="97"/>
  <c r="AC66" i="97"/>
  <c r="AB66" i="97"/>
  <c r="AA66" i="97"/>
  <c r="Z66" i="97"/>
  <c r="Y66" i="97"/>
  <c r="V66" i="97"/>
  <c r="W66" i="97"/>
  <c r="X66" i="97"/>
  <c r="S66" i="97"/>
  <c r="R66" i="97"/>
  <c r="Q66" i="97"/>
  <c r="P66" i="97"/>
  <c r="O66" i="97"/>
  <c r="N66" i="97"/>
  <c r="M66" i="97"/>
  <c r="L66" i="97"/>
  <c r="K66" i="97"/>
  <c r="C66" i="97"/>
  <c r="AF65" i="97"/>
  <c r="AE65" i="97"/>
  <c r="AD65" i="97"/>
  <c r="AC65" i="97"/>
  <c r="AB65" i="97"/>
  <c r="AA65" i="97"/>
  <c r="Z65" i="97"/>
  <c r="Y65" i="97"/>
  <c r="V65" i="97"/>
  <c r="W65" i="97"/>
  <c r="X65" i="97"/>
  <c r="S65" i="97"/>
  <c r="R65" i="97"/>
  <c r="Q65" i="97"/>
  <c r="P65" i="97"/>
  <c r="O65" i="97"/>
  <c r="N65" i="97"/>
  <c r="M65" i="97"/>
  <c r="L65" i="97"/>
  <c r="K65" i="97"/>
  <c r="H65" i="97"/>
  <c r="G65" i="97"/>
  <c r="C65" i="97"/>
  <c r="AF64" i="97"/>
  <c r="AE64" i="97"/>
  <c r="AD64" i="97"/>
  <c r="AC64" i="97"/>
  <c r="AB64" i="97"/>
  <c r="AA64" i="97"/>
  <c r="Z64" i="97"/>
  <c r="Y64" i="97"/>
  <c r="V64" i="97"/>
  <c r="W64" i="97"/>
  <c r="X64" i="97"/>
  <c r="S64" i="97"/>
  <c r="R64" i="97"/>
  <c r="Q64" i="97"/>
  <c r="P64" i="97"/>
  <c r="O64" i="97"/>
  <c r="N64" i="97"/>
  <c r="M64" i="97"/>
  <c r="L64" i="97"/>
  <c r="K64" i="97"/>
  <c r="G64" i="97"/>
  <c r="E64" i="97"/>
  <c r="C64" i="97"/>
  <c r="AF63" i="97"/>
  <c r="AE63" i="97"/>
  <c r="AD63" i="97"/>
  <c r="AC63" i="97"/>
  <c r="AB63" i="97"/>
  <c r="AA63" i="97"/>
  <c r="Z63" i="97"/>
  <c r="Y63" i="97"/>
  <c r="V63" i="97"/>
  <c r="W63" i="97"/>
  <c r="X63" i="97"/>
  <c r="S63" i="97"/>
  <c r="R63" i="97"/>
  <c r="Q63" i="97"/>
  <c r="P63" i="97"/>
  <c r="O63" i="97"/>
  <c r="N63" i="97"/>
  <c r="M63" i="97"/>
  <c r="L63" i="97"/>
  <c r="K63" i="97"/>
  <c r="D63" i="97"/>
  <c r="C63" i="97"/>
  <c r="AF62" i="97"/>
  <c r="AE62" i="97"/>
  <c r="AD62" i="97"/>
  <c r="AC62" i="97"/>
  <c r="AB62" i="97"/>
  <c r="AA62" i="97"/>
  <c r="Z62" i="97"/>
  <c r="Y62" i="97"/>
  <c r="V62" i="97"/>
  <c r="W62" i="97"/>
  <c r="X62" i="97"/>
  <c r="S62" i="97"/>
  <c r="R62" i="97"/>
  <c r="Q62" i="97"/>
  <c r="P62" i="97"/>
  <c r="O62" i="97"/>
  <c r="N62" i="97"/>
  <c r="M62" i="97"/>
  <c r="L62" i="97"/>
  <c r="K62" i="97"/>
  <c r="AF61" i="97"/>
  <c r="AE61" i="97"/>
  <c r="AD61" i="97"/>
  <c r="AC61" i="97"/>
  <c r="AB61" i="97"/>
  <c r="AA61" i="97"/>
  <c r="Z61" i="97"/>
  <c r="Y61" i="97"/>
  <c r="V61" i="97"/>
  <c r="W61" i="97"/>
  <c r="X61" i="97"/>
  <c r="S61" i="97"/>
  <c r="R61" i="97"/>
  <c r="Q61" i="97"/>
  <c r="P61" i="97"/>
  <c r="O61" i="97"/>
  <c r="N61" i="97"/>
  <c r="M61" i="97"/>
  <c r="L61" i="97"/>
  <c r="K61" i="97"/>
  <c r="H61" i="97"/>
  <c r="AF60" i="97"/>
  <c r="AE60" i="97"/>
  <c r="AD60" i="97"/>
  <c r="AC60" i="97"/>
  <c r="AB60" i="97"/>
  <c r="AA60" i="97"/>
  <c r="Z60" i="97"/>
  <c r="Y60" i="97"/>
  <c r="V60" i="97"/>
  <c r="W60" i="97"/>
  <c r="X60" i="97"/>
  <c r="S60" i="97"/>
  <c r="R60" i="97"/>
  <c r="Q60" i="97"/>
  <c r="P60" i="97"/>
  <c r="O60" i="97"/>
  <c r="N60" i="97"/>
  <c r="M60" i="97"/>
  <c r="L60" i="97"/>
  <c r="K60" i="97"/>
  <c r="H60" i="97"/>
  <c r="AF59" i="97"/>
  <c r="AE59" i="97"/>
  <c r="AD59" i="97"/>
  <c r="AC59" i="97"/>
  <c r="AB59" i="97"/>
  <c r="AA59" i="97"/>
  <c r="Z59" i="97"/>
  <c r="Y59" i="97"/>
  <c r="V59" i="97"/>
  <c r="W59" i="97"/>
  <c r="X59" i="97"/>
  <c r="S59" i="97"/>
  <c r="R59" i="97"/>
  <c r="Q59" i="97"/>
  <c r="P59" i="97"/>
  <c r="O59" i="97"/>
  <c r="N59" i="97"/>
  <c r="M59" i="97"/>
  <c r="L59" i="97"/>
  <c r="K59" i="97"/>
  <c r="H59" i="97"/>
  <c r="AF58" i="97"/>
  <c r="AE58" i="97"/>
  <c r="AD58" i="97"/>
  <c r="AC58" i="97"/>
  <c r="AB58" i="97"/>
  <c r="AA58" i="97"/>
  <c r="Z58" i="97"/>
  <c r="Y58" i="97"/>
  <c r="V58" i="97"/>
  <c r="W58" i="97"/>
  <c r="X58" i="97"/>
  <c r="S58" i="97"/>
  <c r="R58" i="97"/>
  <c r="Q58" i="97"/>
  <c r="P58" i="97"/>
  <c r="O58" i="97"/>
  <c r="N58" i="97"/>
  <c r="M58" i="97"/>
  <c r="L58" i="97"/>
  <c r="K58" i="97"/>
  <c r="H58" i="97"/>
  <c r="AF57" i="97"/>
  <c r="AE57" i="97"/>
  <c r="AD57" i="97"/>
  <c r="AC57" i="97"/>
  <c r="AB57" i="97"/>
  <c r="AA57" i="97"/>
  <c r="Z57" i="97"/>
  <c r="Y57" i="97"/>
  <c r="V57" i="97"/>
  <c r="W57" i="97"/>
  <c r="X57" i="97"/>
  <c r="S57" i="97"/>
  <c r="R57" i="97"/>
  <c r="Q57" i="97"/>
  <c r="P57" i="97"/>
  <c r="O57" i="97"/>
  <c r="N57" i="97"/>
  <c r="M57" i="97"/>
  <c r="L57" i="97"/>
  <c r="K57" i="97"/>
  <c r="H57" i="97"/>
  <c r="AF56" i="97"/>
  <c r="AE56" i="97"/>
  <c r="AD56" i="97"/>
  <c r="AC56" i="97"/>
  <c r="AB56" i="97"/>
  <c r="AA56" i="97"/>
  <c r="Z56" i="97"/>
  <c r="Y56" i="97"/>
  <c r="V56" i="97"/>
  <c r="W56" i="97"/>
  <c r="X56" i="97"/>
  <c r="S56" i="97"/>
  <c r="R56" i="97"/>
  <c r="Q56" i="97"/>
  <c r="P56" i="97"/>
  <c r="O56" i="97"/>
  <c r="N56" i="97"/>
  <c r="M56" i="97"/>
  <c r="L56" i="97"/>
  <c r="K56" i="97"/>
  <c r="H56" i="97"/>
  <c r="AF55" i="97"/>
  <c r="AE55" i="97"/>
  <c r="AD55" i="97"/>
  <c r="AC55" i="97"/>
  <c r="AB55" i="97"/>
  <c r="AA55" i="97"/>
  <c r="Z55" i="97"/>
  <c r="Y55" i="97"/>
  <c r="V55" i="97"/>
  <c r="W55" i="97"/>
  <c r="X55" i="97"/>
  <c r="S55" i="97"/>
  <c r="R55" i="97"/>
  <c r="Q55" i="97"/>
  <c r="P55" i="97"/>
  <c r="O55" i="97"/>
  <c r="N55" i="97"/>
  <c r="M55" i="97"/>
  <c r="L55" i="97"/>
  <c r="K55" i="97"/>
  <c r="D55" i="97"/>
  <c r="E55" i="97"/>
  <c r="AF54" i="97"/>
  <c r="AE54" i="97"/>
  <c r="AD54" i="97"/>
  <c r="AC54" i="97"/>
  <c r="AB54" i="97"/>
  <c r="AA54" i="97"/>
  <c r="Z54" i="97"/>
  <c r="Y54" i="97"/>
  <c r="V54" i="97"/>
  <c r="W54" i="97"/>
  <c r="X54" i="97"/>
  <c r="S54" i="97"/>
  <c r="R54" i="97"/>
  <c r="Q54" i="97"/>
  <c r="P54" i="97"/>
  <c r="O54" i="97"/>
  <c r="N54" i="97"/>
  <c r="M54" i="97"/>
  <c r="L54" i="97"/>
  <c r="K54" i="97"/>
  <c r="D54" i="97"/>
  <c r="E54" i="97"/>
  <c r="AF53" i="97"/>
  <c r="AE53" i="97"/>
  <c r="AD53" i="97"/>
  <c r="AC53" i="97"/>
  <c r="AB53" i="97"/>
  <c r="AA53" i="97"/>
  <c r="Z53" i="97"/>
  <c r="Y53" i="97"/>
  <c r="V53" i="97"/>
  <c r="W53" i="97"/>
  <c r="X53" i="97"/>
  <c r="S53" i="97"/>
  <c r="R53" i="97"/>
  <c r="Q53" i="97"/>
  <c r="P53" i="97"/>
  <c r="O53" i="97"/>
  <c r="N53" i="97"/>
  <c r="M53" i="97"/>
  <c r="L53" i="97"/>
  <c r="K53" i="97"/>
  <c r="D53" i="97"/>
  <c r="E53" i="97"/>
  <c r="Y52" i="97"/>
  <c r="Z52" i="97"/>
  <c r="AA52" i="97"/>
  <c r="AB52" i="97"/>
  <c r="AC52" i="97"/>
  <c r="AD52" i="97"/>
  <c r="AE52" i="97"/>
  <c r="AF52" i="97"/>
  <c r="V52" i="97"/>
  <c r="W52" i="97"/>
  <c r="X52" i="97"/>
  <c r="AG52" i="97"/>
  <c r="S52" i="97"/>
  <c r="R52" i="97"/>
  <c r="Q52" i="97"/>
  <c r="P52" i="97"/>
  <c r="O52" i="97"/>
  <c r="N52" i="97"/>
  <c r="M52" i="97"/>
  <c r="L52" i="97"/>
  <c r="K52" i="97"/>
  <c r="B51" i="97"/>
  <c r="A51" i="96"/>
  <c r="B101" i="96"/>
  <c r="B96" i="96"/>
  <c r="B97" i="96"/>
  <c r="B98" i="96"/>
  <c r="B99" i="96"/>
  <c r="B100" i="96"/>
  <c r="D101" i="96"/>
  <c r="E101" i="96"/>
  <c r="B94" i="96"/>
  <c r="C101" i="96"/>
  <c r="F101" i="96"/>
  <c r="D100" i="96"/>
  <c r="E100" i="96"/>
  <c r="C100" i="96"/>
  <c r="F100" i="96"/>
  <c r="D99" i="96"/>
  <c r="E99" i="96"/>
  <c r="C99" i="96"/>
  <c r="F99" i="96"/>
  <c r="D98" i="96"/>
  <c r="E98" i="96"/>
  <c r="C98" i="96"/>
  <c r="F98" i="96"/>
  <c r="D97" i="96"/>
  <c r="E97" i="96"/>
  <c r="C97" i="96"/>
  <c r="F97" i="96"/>
  <c r="D96" i="96"/>
  <c r="E96" i="96"/>
  <c r="G96" i="96"/>
  <c r="C96" i="96"/>
  <c r="F96" i="96"/>
  <c r="B95" i="96"/>
  <c r="C77" i="96"/>
  <c r="E77" i="96"/>
  <c r="F77" i="96"/>
  <c r="G77" i="96"/>
  <c r="D77" i="96"/>
  <c r="B79" i="96"/>
  <c r="H77" i="96"/>
  <c r="B78" i="96"/>
  <c r="C78" i="96"/>
  <c r="C79" i="96"/>
  <c r="D79" i="96"/>
  <c r="D80" i="96"/>
  <c r="B81" i="96"/>
  <c r="B80" i="96"/>
  <c r="C80" i="96"/>
  <c r="C81" i="96"/>
  <c r="D81" i="96"/>
  <c r="B83" i="96"/>
  <c r="B82" i="96"/>
  <c r="C82" i="96"/>
  <c r="C83" i="96"/>
  <c r="D83" i="96"/>
  <c r="B85" i="96"/>
  <c r="B84" i="96"/>
  <c r="C84" i="96"/>
  <c r="C85" i="96"/>
  <c r="D85" i="96"/>
  <c r="B87" i="96"/>
  <c r="B86" i="96"/>
  <c r="C86" i="96"/>
  <c r="C87" i="96"/>
  <c r="D87" i="96"/>
  <c r="D92" i="96"/>
  <c r="B89" i="96"/>
  <c r="B88" i="96"/>
  <c r="C88" i="96"/>
  <c r="C89" i="96"/>
  <c r="D89" i="96"/>
  <c r="B91" i="96"/>
  <c r="B90" i="96"/>
  <c r="C90" i="96"/>
  <c r="C91" i="96"/>
  <c r="D91" i="96"/>
  <c r="E92" i="96"/>
  <c r="C92" i="96"/>
  <c r="F92" i="96"/>
  <c r="S91" i="96"/>
  <c r="R91" i="96"/>
  <c r="Q91" i="96"/>
  <c r="P91" i="96"/>
  <c r="O91" i="96"/>
  <c r="N91" i="96"/>
  <c r="M91" i="96"/>
  <c r="L91" i="96"/>
  <c r="K91" i="96"/>
  <c r="H91" i="96"/>
  <c r="G91" i="96"/>
  <c r="S90" i="96"/>
  <c r="R90" i="96"/>
  <c r="Q90" i="96"/>
  <c r="P90" i="96"/>
  <c r="O90" i="96"/>
  <c r="N90" i="96"/>
  <c r="M90" i="96"/>
  <c r="L90" i="96"/>
  <c r="K90" i="96"/>
  <c r="S89" i="96"/>
  <c r="R89" i="96"/>
  <c r="Q89" i="96"/>
  <c r="P89" i="96"/>
  <c r="O89" i="96"/>
  <c r="N89" i="96"/>
  <c r="M89" i="96"/>
  <c r="L89" i="96"/>
  <c r="K89" i="96"/>
  <c r="H89" i="96"/>
  <c r="H88" i="96"/>
  <c r="G89" i="96"/>
  <c r="S88" i="96"/>
  <c r="R88" i="96"/>
  <c r="Q88" i="96"/>
  <c r="P88" i="96"/>
  <c r="O88" i="96"/>
  <c r="N88" i="96"/>
  <c r="M88" i="96"/>
  <c r="L88" i="96"/>
  <c r="K88" i="96"/>
  <c r="S87" i="96"/>
  <c r="R87" i="96"/>
  <c r="Q87" i="96"/>
  <c r="P87" i="96"/>
  <c r="O87" i="96"/>
  <c r="N87" i="96"/>
  <c r="M87" i="96"/>
  <c r="L87" i="96"/>
  <c r="K87" i="96"/>
  <c r="H87" i="96"/>
  <c r="G87" i="96"/>
  <c r="S86" i="96"/>
  <c r="R86" i="96"/>
  <c r="Q86" i="96"/>
  <c r="P86" i="96"/>
  <c r="O86" i="96"/>
  <c r="N86" i="96"/>
  <c r="M86" i="96"/>
  <c r="L86" i="96"/>
  <c r="K86" i="96"/>
  <c r="S85" i="96"/>
  <c r="R85" i="96"/>
  <c r="Q85" i="96"/>
  <c r="P85" i="96"/>
  <c r="O85" i="96"/>
  <c r="N85" i="96"/>
  <c r="M85" i="96"/>
  <c r="L85" i="96"/>
  <c r="K85" i="96"/>
  <c r="H85" i="96"/>
  <c r="E85" i="96"/>
  <c r="G85" i="96"/>
  <c r="S84" i="96"/>
  <c r="R84" i="96"/>
  <c r="Q84" i="96"/>
  <c r="P84" i="96"/>
  <c r="O84" i="96"/>
  <c r="N84" i="96"/>
  <c r="M84" i="96"/>
  <c r="L84" i="96"/>
  <c r="K84" i="96"/>
  <c r="S83" i="96"/>
  <c r="R83" i="96"/>
  <c r="Q83" i="96"/>
  <c r="P83" i="96"/>
  <c r="O83" i="96"/>
  <c r="N83" i="96"/>
  <c r="M83" i="96"/>
  <c r="L83" i="96"/>
  <c r="K83" i="96"/>
  <c r="H83" i="96"/>
  <c r="G83" i="96"/>
  <c r="S82" i="96"/>
  <c r="R82" i="96"/>
  <c r="Q82" i="96"/>
  <c r="P82" i="96"/>
  <c r="O82" i="96"/>
  <c r="N82" i="96"/>
  <c r="M82" i="96"/>
  <c r="L82" i="96"/>
  <c r="K82" i="96"/>
  <c r="S81" i="96"/>
  <c r="R81" i="96"/>
  <c r="Q81" i="96"/>
  <c r="P81" i="96"/>
  <c r="O81" i="96"/>
  <c r="N81" i="96"/>
  <c r="M81" i="96"/>
  <c r="L81" i="96"/>
  <c r="K81" i="96"/>
  <c r="H81" i="96"/>
  <c r="G81" i="96"/>
  <c r="H63" i="96"/>
  <c r="AF80" i="96"/>
  <c r="AE80" i="96"/>
  <c r="AD80" i="96"/>
  <c r="AC80" i="96"/>
  <c r="AB80" i="96"/>
  <c r="AA80" i="96"/>
  <c r="Z80" i="96"/>
  <c r="Y80" i="96"/>
  <c r="V80" i="96"/>
  <c r="W80" i="96"/>
  <c r="X80" i="96"/>
  <c r="S80" i="96"/>
  <c r="R80" i="96"/>
  <c r="Q80" i="96"/>
  <c r="P80" i="96"/>
  <c r="O80" i="96"/>
  <c r="N80" i="96"/>
  <c r="M80" i="96"/>
  <c r="L80" i="96"/>
  <c r="K80" i="96"/>
  <c r="AF79" i="96"/>
  <c r="AE79" i="96"/>
  <c r="AD79" i="96"/>
  <c r="AC79" i="96"/>
  <c r="AB79" i="96"/>
  <c r="AA79" i="96"/>
  <c r="Z79" i="96"/>
  <c r="Y79" i="96"/>
  <c r="V79" i="96"/>
  <c r="W79" i="96"/>
  <c r="X79" i="96"/>
  <c r="S79" i="96"/>
  <c r="R79" i="96"/>
  <c r="Q79" i="96"/>
  <c r="P79" i="96"/>
  <c r="O79" i="96"/>
  <c r="N79" i="96"/>
  <c r="M79" i="96"/>
  <c r="L79" i="96"/>
  <c r="K79" i="96"/>
  <c r="H79" i="96"/>
  <c r="G79" i="96"/>
  <c r="AF78" i="96"/>
  <c r="AE78" i="96"/>
  <c r="AD78" i="96"/>
  <c r="AC78" i="96"/>
  <c r="AB78" i="96"/>
  <c r="AA78" i="96"/>
  <c r="Z78" i="96"/>
  <c r="Y78" i="96"/>
  <c r="V78" i="96"/>
  <c r="W78" i="96"/>
  <c r="X78" i="96"/>
  <c r="S78" i="96"/>
  <c r="R78" i="96"/>
  <c r="Q78" i="96"/>
  <c r="P78" i="96"/>
  <c r="O78" i="96"/>
  <c r="N78" i="96"/>
  <c r="M78" i="96"/>
  <c r="L78" i="96"/>
  <c r="K78" i="96"/>
  <c r="AF77" i="96"/>
  <c r="AE77" i="96"/>
  <c r="AD77" i="96"/>
  <c r="AC77" i="96"/>
  <c r="AB77" i="96"/>
  <c r="AA77" i="96"/>
  <c r="Z77" i="96"/>
  <c r="Y77" i="96"/>
  <c r="V77" i="96"/>
  <c r="W77" i="96"/>
  <c r="X77" i="96"/>
  <c r="S77" i="96"/>
  <c r="R77" i="96"/>
  <c r="Q77" i="96"/>
  <c r="P77" i="96"/>
  <c r="O77" i="96"/>
  <c r="N77" i="96"/>
  <c r="M77" i="96"/>
  <c r="L77" i="96"/>
  <c r="K77" i="96"/>
  <c r="B77" i="96"/>
  <c r="AF76" i="96"/>
  <c r="AE76" i="96"/>
  <c r="AD76" i="96"/>
  <c r="AC76" i="96"/>
  <c r="AB76" i="96"/>
  <c r="AA76" i="96"/>
  <c r="Z76" i="96"/>
  <c r="Y76" i="96"/>
  <c r="V76" i="96"/>
  <c r="W76" i="96"/>
  <c r="X76" i="96"/>
  <c r="S76" i="96"/>
  <c r="R76" i="96"/>
  <c r="Q76" i="96"/>
  <c r="P76" i="96"/>
  <c r="O76" i="96"/>
  <c r="N76" i="96"/>
  <c r="M76" i="96"/>
  <c r="L76" i="96"/>
  <c r="K76" i="96"/>
  <c r="G68" i="96"/>
  <c r="C54" i="96"/>
  <c r="C73" i="96"/>
  <c r="C55" i="96"/>
  <c r="C74" i="96"/>
  <c r="D73" i="96"/>
  <c r="H53" i="96"/>
  <c r="E72" i="96"/>
  <c r="F72" i="96"/>
  <c r="H54" i="96"/>
  <c r="E73" i="96"/>
  <c r="F73" i="96"/>
  <c r="B76" i="96"/>
  <c r="AF75" i="96"/>
  <c r="AE75" i="96"/>
  <c r="AD75" i="96"/>
  <c r="AC75" i="96"/>
  <c r="AB75" i="96"/>
  <c r="AA75" i="96"/>
  <c r="Z75" i="96"/>
  <c r="Y75" i="96"/>
  <c r="V75" i="96"/>
  <c r="W75" i="96"/>
  <c r="X75" i="96"/>
  <c r="S75" i="96"/>
  <c r="R75" i="96"/>
  <c r="Q75" i="96"/>
  <c r="P75" i="96"/>
  <c r="O75" i="96"/>
  <c r="N75" i="96"/>
  <c r="M75" i="96"/>
  <c r="L75" i="96"/>
  <c r="K75" i="96"/>
  <c r="B75" i="96"/>
  <c r="AF74" i="96"/>
  <c r="AE74" i="96"/>
  <c r="AD74" i="96"/>
  <c r="AC74" i="96"/>
  <c r="AB74" i="96"/>
  <c r="AA74" i="96"/>
  <c r="Z74" i="96"/>
  <c r="Y74" i="96"/>
  <c r="V74" i="96"/>
  <c r="W74" i="96"/>
  <c r="X74" i="96"/>
  <c r="S74" i="96"/>
  <c r="R74" i="96"/>
  <c r="Q74" i="96"/>
  <c r="P74" i="96"/>
  <c r="O74" i="96"/>
  <c r="N74" i="96"/>
  <c r="M74" i="96"/>
  <c r="L74" i="96"/>
  <c r="K74" i="96"/>
  <c r="H55" i="96"/>
  <c r="E74" i="96"/>
  <c r="B55" i="96"/>
  <c r="B74" i="96"/>
  <c r="AF73" i="96"/>
  <c r="AE73" i="96"/>
  <c r="AD73" i="96"/>
  <c r="AC73" i="96"/>
  <c r="AB73" i="96"/>
  <c r="AA73" i="96"/>
  <c r="Z73" i="96"/>
  <c r="Y73" i="96"/>
  <c r="V73" i="96"/>
  <c r="W73" i="96"/>
  <c r="X73" i="96"/>
  <c r="S73" i="96"/>
  <c r="R73" i="96"/>
  <c r="Q73" i="96"/>
  <c r="P73" i="96"/>
  <c r="O73" i="96"/>
  <c r="N73" i="96"/>
  <c r="M73" i="96"/>
  <c r="L73" i="96"/>
  <c r="K73" i="96"/>
  <c r="B54" i="96"/>
  <c r="B73" i="96"/>
  <c r="AF72" i="96"/>
  <c r="AE72" i="96"/>
  <c r="AD72" i="96"/>
  <c r="AC72" i="96"/>
  <c r="AB72" i="96"/>
  <c r="AA72" i="96"/>
  <c r="Z72" i="96"/>
  <c r="Y72" i="96"/>
  <c r="V72" i="96"/>
  <c r="W72" i="96"/>
  <c r="X72" i="96"/>
  <c r="S72" i="96"/>
  <c r="R72" i="96"/>
  <c r="Q72" i="96"/>
  <c r="P72" i="96"/>
  <c r="O72" i="96"/>
  <c r="N72" i="96"/>
  <c r="M72" i="96"/>
  <c r="L72" i="96"/>
  <c r="K72" i="96"/>
  <c r="C53" i="96"/>
  <c r="C72" i="96"/>
  <c r="D72" i="96"/>
  <c r="B53" i="96"/>
  <c r="B72" i="96"/>
  <c r="AF71" i="96"/>
  <c r="AE71" i="96"/>
  <c r="AD71" i="96"/>
  <c r="AC71" i="96"/>
  <c r="AB71" i="96"/>
  <c r="AA71" i="96"/>
  <c r="Z71" i="96"/>
  <c r="Y71" i="96"/>
  <c r="V71" i="96"/>
  <c r="W71" i="96"/>
  <c r="X71" i="96"/>
  <c r="S71" i="96"/>
  <c r="R71" i="96"/>
  <c r="Q71" i="96"/>
  <c r="P71" i="96"/>
  <c r="O71" i="96"/>
  <c r="N71" i="96"/>
  <c r="M71" i="96"/>
  <c r="L71" i="96"/>
  <c r="K71" i="96"/>
  <c r="AF70" i="96"/>
  <c r="AE70" i="96"/>
  <c r="AD70" i="96"/>
  <c r="AC70" i="96"/>
  <c r="AB70" i="96"/>
  <c r="AA70" i="96"/>
  <c r="Z70" i="96"/>
  <c r="Y70" i="96"/>
  <c r="V70" i="96"/>
  <c r="W70" i="96"/>
  <c r="X70" i="96"/>
  <c r="S70" i="96"/>
  <c r="R70" i="96"/>
  <c r="Q70" i="96"/>
  <c r="P70" i="96"/>
  <c r="O70" i="96"/>
  <c r="N70" i="96"/>
  <c r="M70" i="96"/>
  <c r="L70" i="96"/>
  <c r="K70" i="96"/>
  <c r="G66" i="96"/>
  <c r="AF69" i="96"/>
  <c r="AE69" i="96"/>
  <c r="AD69" i="96"/>
  <c r="AC69" i="96"/>
  <c r="AB69" i="96"/>
  <c r="AA69" i="96"/>
  <c r="Z69" i="96"/>
  <c r="Y69" i="96"/>
  <c r="V69" i="96"/>
  <c r="W69" i="96"/>
  <c r="X69" i="96"/>
  <c r="S69" i="96"/>
  <c r="R69" i="96"/>
  <c r="Q69" i="96"/>
  <c r="P69" i="96"/>
  <c r="O69" i="96"/>
  <c r="N69" i="96"/>
  <c r="M69" i="96"/>
  <c r="L69" i="96"/>
  <c r="K69" i="96"/>
  <c r="AF68" i="96"/>
  <c r="AE68" i="96"/>
  <c r="AD68" i="96"/>
  <c r="AC68" i="96"/>
  <c r="AB68" i="96"/>
  <c r="AA68" i="96"/>
  <c r="Z68" i="96"/>
  <c r="Y68" i="96"/>
  <c r="V68" i="96"/>
  <c r="W68" i="96"/>
  <c r="X68" i="96"/>
  <c r="S68" i="96"/>
  <c r="R68" i="96"/>
  <c r="Q68" i="96"/>
  <c r="P68" i="96"/>
  <c r="O68" i="96"/>
  <c r="N68" i="96"/>
  <c r="M68" i="96"/>
  <c r="L68" i="96"/>
  <c r="K68" i="96"/>
  <c r="AF67" i="96"/>
  <c r="AE67" i="96"/>
  <c r="AD67" i="96"/>
  <c r="AC67" i="96"/>
  <c r="AB67" i="96"/>
  <c r="AA67" i="96"/>
  <c r="Z67" i="96"/>
  <c r="Y67" i="96"/>
  <c r="V67" i="96"/>
  <c r="W67" i="96"/>
  <c r="X67" i="96"/>
  <c r="S67" i="96"/>
  <c r="R67" i="96"/>
  <c r="Q67" i="96"/>
  <c r="P67" i="96"/>
  <c r="O67" i="96"/>
  <c r="N67" i="96"/>
  <c r="M67" i="96"/>
  <c r="L67" i="96"/>
  <c r="K67" i="96"/>
  <c r="G53" i="96"/>
  <c r="C56" i="96"/>
  <c r="B56" i="96"/>
  <c r="C57" i="96"/>
  <c r="B57" i="96"/>
  <c r="C58" i="96"/>
  <c r="B58" i="96"/>
  <c r="C59" i="96"/>
  <c r="B59" i="96"/>
  <c r="C60" i="96"/>
  <c r="B60" i="96"/>
  <c r="C61" i="96"/>
  <c r="B61" i="96"/>
  <c r="E56" i="96"/>
  <c r="G56" i="96"/>
  <c r="E57" i="96"/>
  <c r="G57" i="96"/>
  <c r="E58" i="96"/>
  <c r="G58" i="96"/>
  <c r="E59" i="96"/>
  <c r="G59" i="96"/>
  <c r="E60" i="96"/>
  <c r="G60" i="96"/>
  <c r="E61" i="96"/>
  <c r="G61" i="96"/>
  <c r="F53" i="96"/>
  <c r="B62" i="96"/>
  <c r="B63" i="96"/>
  <c r="B64" i="96"/>
  <c r="F54" i="96"/>
  <c r="F55" i="96"/>
  <c r="H66" i="96"/>
  <c r="H67" i="96"/>
  <c r="G67" i="96"/>
  <c r="B65" i="96"/>
  <c r="B66" i="96"/>
  <c r="F65" i="96"/>
  <c r="F66" i="96"/>
  <c r="F67" i="96"/>
  <c r="B67" i="96"/>
  <c r="AF66" i="96"/>
  <c r="AE66" i="96"/>
  <c r="AD66" i="96"/>
  <c r="AC66" i="96"/>
  <c r="AB66" i="96"/>
  <c r="AA66" i="96"/>
  <c r="Z66" i="96"/>
  <c r="Y66" i="96"/>
  <c r="V66" i="96"/>
  <c r="W66" i="96"/>
  <c r="X66" i="96"/>
  <c r="S66" i="96"/>
  <c r="R66" i="96"/>
  <c r="Q66" i="96"/>
  <c r="P66" i="96"/>
  <c r="O66" i="96"/>
  <c r="N66" i="96"/>
  <c r="M66" i="96"/>
  <c r="L66" i="96"/>
  <c r="K66" i="96"/>
  <c r="C66" i="96"/>
  <c r="AF65" i="96"/>
  <c r="AE65" i="96"/>
  <c r="AD65" i="96"/>
  <c r="AC65" i="96"/>
  <c r="AB65" i="96"/>
  <c r="AA65" i="96"/>
  <c r="Z65" i="96"/>
  <c r="Y65" i="96"/>
  <c r="V65" i="96"/>
  <c r="W65" i="96"/>
  <c r="X65" i="96"/>
  <c r="S65" i="96"/>
  <c r="R65" i="96"/>
  <c r="Q65" i="96"/>
  <c r="P65" i="96"/>
  <c r="O65" i="96"/>
  <c r="N65" i="96"/>
  <c r="M65" i="96"/>
  <c r="L65" i="96"/>
  <c r="K65" i="96"/>
  <c r="H65" i="96"/>
  <c r="G65" i="96"/>
  <c r="C65" i="96"/>
  <c r="AF64" i="96"/>
  <c r="AE64" i="96"/>
  <c r="AD64" i="96"/>
  <c r="AC64" i="96"/>
  <c r="AB64" i="96"/>
  <c r="AA64" i="96"/>
  <c r="Z64" i="96"/>
  <c r="Y64" i="96"/>
  <c r="V64" i="96"/>
  <c r="W64" i="96"/>
  <c r="X64" i="96"/>
  <c r="S64" i="96"/>
  <c r="R64" i="96"/>
  <c r="Q64" i="96"/>
  <c r="P64" i="96"/>
  <c r="O64" i="96"/>
  <c r="N64" i="96"/>
  <c r="M64" i="96"/>
  <c r="L64" i="96"/>
  <c r="K64" i="96"/>
  <c r="G64" i="96"/>
  <c r="E64" i="96"/>
  <c r="C64" i="96"/>
  <c r="AF63" i="96"/>
  <c r="AE63" i="96"/>
  <c r="AD63" i="96"/>
  <c r="AC63" i="96"/>
  <c r="AB63" i="96"/>
  <c r="AA63" i="96"/>
  <c r="Z63" i="96"/>
  <c r="Y63" i="96"/>
  <c r="V63" i="96"/>
  <c r="W63" i="96"/>
  <c r="X63" i="96"/>
  <c r="S63" i="96"/>
  <c r="R63" i="96"/>
  <c r="Q63" i="96"/>
  <c r="P63" i="96"/>
  <c r="O63" i="96"/>
  <c r="N63" i="96"/>
  <c r="M63" i="96"/>
  <c r="L63" i="96"/>
  <c r="K63" i="96"/>
  <c r="D53" i="96"/>
  <c r="E53" i="96"/>
  <c r="D54" i="96"/>
  <c r="E54" i="96"/>
  <c r="D55" i="96"/>
  <c r="E55" i="96"/>
  <c r="D63" i="96"/>
  <c r="C63" i="96"/>
  <c r="AF62" i="96"/>
  <c r="AE62" i="96"/>
  <c r="AD62" i="96"/>
  <c r="AC62" i="96"/>
  <c r="AB62" i="96"/>
  <c r="AA62" i="96"/>
  <c r="Z62" i="96"/>
  <c r="Y62" i="96"/>
  <c r="V62" i="96"/>
  <c r="W62" i="96"/>
  <c r="X62" i="96"/>
  <c r="S62" i="96"/>
  <c r="R62" i="96"/>
  <c r="Q62" i="96"/>
  <c r="P62" i="96"/>
  <c r="O62" i="96"/>
  <c r="N62" i="96"/>
  <c r="M62" i="96"/>
  <c r="L62" i="96"/>
  <c r="K62" i="96"/>
  <c r="AF61" i="96"/>
  <c r="AE61" i="96"/>
  <c r="AD61" i="96"/>
  <c r="AC61" i="96"/>
  <c r="AB61" i="96"/>
  <c r="AA61" i="96"/>
  <c r="Z61" i="96"/>
  <c r="Y61" i="96"/>
  <c r="V61" i="96"/>
  <c r="W61" i="96"/>
  <c r="X61" i="96"/>
  <c r="S61" i="96"/>
  <c r="R61" i="96"/>
  <c r="Q61" i="96"/>
  <c r="P61" i="96"/>
  <c r="O61" i="96"/>
  <c r="N61" i="96"/>
  <c r="M61" i="96"/>
  <c r="L61" i="96"/>
  <c r="K61" i="96"/>
  <c r="H61" i="96"/>
  <c r="AF60" i="96"/>
  <c r="AE60" i="96"/>
  <c r="AD60" i="96"/>
  <c r="AC60" i="96"/>
  <c r="AB60" i="96"/>
  <c r="AA60" i="96"/>
  <c r="Z60" i="96"/>
  <c r="Y60" i="96"/>
  <c r="V60" i="96"/>
  <c r="W60" i="96"/>
  <c r="X60" i="96"/>
  <c r="S60" i="96"/>
  <c r="R60" i="96"/>
  <c r="Q60" i="96"/>
  <c r="P60" i="96"/>
  <c r="O60" i="96"/>
  <c r="N60" i="96"/>
  <c r="M60" i="96"/>
  <c r="L60" i="96"/>
  <c r="K60" i="96"/>
  <c r="H60" i="96"/>
  <c r="AF59" i="96"/>
  <c r="AE59" i="96"/>
  <c r="AD59" i="96"/>
  <c r="AC59" i="96"/>
  <c r="AB59" i="96"/>
  <c r="AA59" i="96"/>
  <c r="Z59" i="96"/>
  <c r="Y59" i="96"/>
  <c r="V59" i="96"/>
  <c r="W59" i="96"/>
  <c r="X59" i="96"/>
  <c r="S59" i="96"/>
  <c r="R59" i="96"/>
  <c r="Q59" i="96"/>
  <c r="P59" i="96"/>
  <c r="O59" i="96"/>
  <c r="N59" i="96"/>
  <c r="M59" i="96"/>
  <c r="L59" i="96"/>
  <c r="K59" i="96"/>
  <c r="H59" i="96"/>
  <c r="AF58" i="96"/>
  <c r="AE58" i="96"/>
  <c r="AD58" i="96"/>
  <c r="AC58" i="96"/>
  <c r="AB58" i="96"/>
  <c r="AA58" i="96"/>
  <c r="Z58" i="96"/>
  <c r="Y58" i="96"/>
  <c r="V58" i="96"/>
  <c r="W58" i="96"/>
  <c r="X58" i="96"/>
  <c r="S58" i="96"/>
  <c r="R58" i="96"/>
  <c r="Q58" i="96"/>
  <c r="P58" i="96"/>
  <c r="O58" i="96"/>
  <c r="N58" i="96"/>
  <c r="M58" i="96"/>
  <c r="L58" i="96"/>
  <c r="K58" i="96"/>
  <c r="H58" i="96"/>
  <c r="AF57" i="96"/>
  <c r="AE57" i="96"/>
  <c r="AD57" i="96"/>
  <c r="AC57" i="96"/>
  <c r="AB57" i="96"/>
  <c r="AA57" i="96"/>
  <c r="Z57" i="96"/>
  <c r="Y57" i="96"/>
  <c r="V57" i="96"/>
  <c r="W57" i="96"/>
  <c r="X57" i="96"/>
  <c r="S57" i="96"/>
  <c r="R57" i="96"/>
  <c r="Q57" i="96"/>
  <c r="P57" i="96"/>
  <c r="O57" i="96"/>
  <c r="N57" i="96"/>
  <c r="M57" i="96"/>
  <c r="L57" i="96"/>
  <c r="K57" i="96"/>
  <c r="H57" i="96"/>
  <c r="AF56" i="96"/>
  <c r="AE56" i="96"/>
  <c r="AD56" i="96"/>
  <c r="AC56" i="96"/>
  <c r="AB56" i="96"/>
  <c r="AA56" i="96"/>
  <c r="Z56" i="96"/>
  <c r="Y56" i="96"/>
  <c r="V56" i="96"/>
  <c r="W56" i="96"/>
  <c r="X56" i="96"/>
  <c r="S56" i="96"/>
  <c r="R56" i="96"/>
  <c r="Q56" i="96"/>
  <c r="P56" i="96"/>
  <c r="O56" i="96"/>
  <c r="N56" i="96"/>
  <c r="M56" i="96"/>
  <c r="L56" i="96"/>
  <c r="K56" i="96"/>
  <c r="H56" i="96"/>
  <c r="AF55" i="96"/>
  <c r="AE55" i="96"/>
  <c r="AD55" i="96"/>
  <c r="AC55" i="96"/>
  <c r="AB55" i="96"/>
  <c r="AA55" i="96"/>
  <c r="Z55" i="96"/>
  <c r="Y55" i="96"/>
  <c r="V55" i="96"/>
  <c r="W55" i="96"/>
  <c r="X55" i="96"/>
  <c r="S55" i="96"/>
  <c r="R55" i="96"/>
  <c r="Q55" i="96"/>
  <c r="P55" i="96"/>
  <c r="O55" i="96"/>
  <c r="N55" i="96"/>
  <c r="M55" i="96"/>
  <c r="L55" i="96"/>
  <c r="K55" i="96"/>
  <c r="AF54" i="96"/>
  <c r="AE54" i="96"/>
  <c r="AD54" i="96"/>
  <c r="AC54" i="96"/>
  <c r="AB54" i="96"/>
  <c r="AA54" i="96"/>
  <c r="Z54" i="96"/>
  <c r="Y54" i="96"/>
  <c r="V54" i="96"/>
  <c r="W54" i="96"/>
  <c r="X54" i="96"/>
  <c r="S54" i="96"/>
  <c r="R54" i="96"/>
  <c r="Q54" i="96"/>
  <c r="P54" i="96"/>
  <c r="O54" i="96"/>
  <c r="N54" i="96"/>
  <c r="M54" i="96"/>
  <c r="L54" i="96"/>
  <c r="K54" i="96"/>
  <c r="AF53" i="96"/>
  <c r="AE53" i="96"/>
  <c r="AD53" i="96"/>
  <c r="AC53" i="96"/>
  <c r="AB53" i="96"/>
  <c r="AA53" i="96"/>
  <c r="Z53" i="96"/>
  <c r="Y53" i="96"/>
  <c r="V53" i="96"/>
  <c r="W53" i="96"/>
  <c r="X53" i="96"/>
  <c r="S53" i="96"/>
  <c r="R53" i="96"/>
  <c r="Q53" i="96"/>
  <c r="P53" i="96"/>
  <c r="O53" i="96"/>
  <c r="N53" i="96"/>
  <c r="M53" i="96"/>
  <c r="L53" i="96"/>
  <c r="K53" i="96"/>
  <c r="Y52" i="96"/>
  <c r="Z52" i="96"/>
  <c r="AA52" i="96"/>
  <c r="AB52" i="96"/>
  <c r="AC52" i="96"/>
  <c r="AD52" i="96"/>
  <c r="AE52" i="96"/>
  <c r="AF52" i="96"/>
  <c r="V52" i="96"/>
  <c r="W52" i="96"/>
  <c r="X52" i="96"/>
  <c r="AG52" i="96"/>
  <c r="S52" i="96"/>
  <c r="R52" i="96"/>
  <c r="Q52" i="96"/>
  <c r="P52" i="96"/>
  <c r="O52" i="96"/>
  <c r="N52" i="96"/>
  <c r="M52" i="96"/>
  <c r="L52" i="96"/>
  <c r="K52" i="96"/>
  <c r="B51" i="96"/>
  <c r="A51" i="95"/>
  <c r="B101" i="95"/>
  <c r="B96" i="95"/>
  <c r="B97" i="95"/>
  <c r="B98" i="95"/>
  <c r="B99" i="95"/>
  <c r="B100" i="95"/>
  <c r="D101" i="95"/>
  <c r="E101" i="95"/>
  <c r="B94" i="95"/>
  <c r="C60" i="95"/>
  <c r="B60" i="95"/>
  <c r="C101" i="95"/>
  <c r="F101" i="95"/>
  <c r="D100" i="95"/>
  <c r="E100" i="95"/>
  <c r="C100" i="95"/>
  <c r="F100" i="95"/>
  <c r="D99" i="95"/>
  <c r="E99" i="95"/>
  <c r="C99" i="95"/>
  <c r="F99" i="95"/>
  <c r="D98" i="95"/>
  <c r="E98" i="95"/>
  <c r="C98" i="95"/>
  <c r="F98" i="95"/>
  <c r="D97" i="95"/>
  <c r="E97" i="95"/>
  <c r="C97" i="95"/>
  <c r="F97" i="95"/>
  <c r="D96" i="95"/>
  <c r="E96" i="95"/>
  <c r="G96" i="95"/>
  <c r="C96" i="95"/>
  <c r="F96" i="95"/>
  <c r="B95" i="95"/>
  <c r="C77" i="95"/>
  <c r="E77" i="95"/>
  <c r="F77" i="95"/>
  <c r="G77" i="95"/>
  <c r="D77" i="95"/>
  <c r="B79" i="95"/>
  <c r="H77" i="95"/>
  <c r="B78" i="95"/>
  <c r="C78" i="95"/>
  <c r="C79" i="95"/>
  <c r="D79" i="95"/>
  <c r="D80" i="95"/>
  <c r="B81" i="95"/>
  <c r="B80" i="95"/>
  <c r="C80" i="95"/>
  <c r="C81" i="95"/>
  <c r="D81" i="95"/>
  <c r="B83" i="95"/>
  <c r="B82" i="95"/>
  <c r="C82" i="95"/>
  <c r="C83" i="95"/>
  <c r="D83" i="95"/>
  <c r="B85" i="95"/>
  <c r="B84" i="95"/>
  <c r="C84" i="95"/>
  <c r="C85" i="95"/>
  <c r="D85" i="95"/>
  <c r="B87" i="95"/>
  <c r="B86" i="95"/>
  <c r="C86" i="95"/>
  <c r="C87" i="95"/>
  <c r="D87" i="95"/>
  <c r="D92" i="95"/>
  <c r="B89" i="95"/>
  <c r="B88" i="95"/>
  <c r="C88" i="95"/>
  <c r="C89" i="95"/>
  <c r="D89" i="95"/>
  <c r="B91" i="95"/>
  <c r="B90" i="95"/>
  <c r="C90" i="95"/>
  <c r="C91" i="95"/>
  <c r="D91" i="95"/>
  <c r="E92" i="95"/>
  <c r="C92" i="95"/>
  <c r="F92" i="95"/>
  <c r="S91" i="95"/>
  <c r="R91" i="95"/>
  <c r="Q91" i="95"/>
  <c r="P91" i="95"/>
  <c r="O91" i="95"/>
  <c r="N91" i="95"/>
  <c r="M91" i="95"/>
  <c r="L91" i="95"/>
  <c r="K91" i="95"/>
  <c r="H91" i="95"/>
  <c r="G91" i="95"/>
  <c r="S90" i="95"/>
  <c r="R90" i="95"/>
  <c r="Q90" i="95"/>
  <c r="P90" i="95"/>
  <c r="O90" i="95"/>
  <c r="N90" i="95"/>
  <c r="M90" i="95"/>
  <c r="L90" i="95"/>
  <c r="K90" i="95"/>
  <c r="S89" i="95"/>
  <c r="R89" i="95"/>
  <c r="Q89" i="95"/>
  <c r="P89" i="95"/>
  <c r="O89" i="95"/>
  <c r="N89" i="95"/>
  <c r="M89" i="95"/>
  <c r="L89" i="95"/>
  <c r="K89" i="95"/>
  <c r="H89" i="95"/>
  <c r="G89" i="95"/>
  <c r="S88" i="95"/>
  <c r="R88" i="95"/>
  <c r="Q88" i="95"/>
  <c r="P88" i="95"/>
  <c r="O88" i="95"/>
  <c r="N88" i="95"/>
  <c r="M88" i="95"/>
  <c r="L88" i="95"/>
  <c r="K88" i="95"/>
  <c r="H88" i="95"/>
  <c r="S87" i="95"/>
  <c r="R87" i="95"/>
  <c r="Q87" i="95"/>
  <c r="P87" i="95"/>
  <c r="O87" i="95"/>
  <c r="N87" i="95"/>
  <c r="M87" i="95"/>
  <c r="L87" i="95"/>
  <c r="K87" i="95"/>
  <c r="H87" i="95"/>
  <c r="G87" i="95"/>
  <c r="S86" i="95"/>
  <c r="R86" i="95"/>
  <c r="Q86" i="95"/>
  <c r="P86" i="95"/>
  <c r="O86" i="95"/>
  <c r="N86" i="95"/>
  <c r="M86" i="95"/>
  <c r="L86" i="95"/>
  <c r="K86" i="95"/>
  <c r="S85" i="95"/>
  <c r="R85" i="95"/>
  <c r="Q85" i="95"/>
  <c r="P85" i="95"/>
  <c r="O85" i="95"/>
  <c r="N85" i="95"/>
  <c r="M85" i="95"/>
  <c r="L85" i="95"/>
  <c r="K85" i="95"/>
  <c r="H85" i="95"/>
  <c r="E85" i="95"/>
  <c r="G85" i="95"/>
  <c r="S84" i="95"/>
  <c r="R84" i="95"/>
  <c r="Q84" i="95"/>
  <c r="P84" i="95"/>
  <c r="O84" i="95"/>
  <c r="N84" i="95"/>
  <c r="M84" i="95"/>
  <c r="L84" i="95"/>
  <c r="K84" i="95"/>
  <c r="S83" i="95"/>
  <c r="R83" i="95"/>
  <c r="Q83" i="95"/>
  <c r="P83" i="95"/>
  <c r="O83" i="95"/>
  <c r="N83" i="95"/>
  <c r="M83" i="95"/>
  <c r="L83" i="95"/>
  <c r="K83" i="95"/>
  <c r="H83" i="95"/>
  <c r="G83" i="95"/>
  <c r="S82" i="95"/>
  <c r="R82" i="95"/>
  <c r="Q82" i="95"/>
  <c r="P82" i="95"/>
  <c r="O82" i="95"/>
  <c r="N82" i="95"/>
  <c r="M82" i="95"/>
  <c r="L82" i="95"/>
  <c r="K82" i="95"/>
  <c r="S81" i="95"/>
  <c r="R81" i="95"/>
  <c r="Q81" i="95"/>
  <c r="P81" i="95"/>
  <c r="O81" i="95"/>
  <c r="N81" i="95"/>
  <c r="M81" i="95"/>
  <c r="L81" i="95"/>
  <c r="K81" i="95"/>
  <c r="H81" i="95"/>
  <c r="G81" i="95"/>
  <c r="H63" i="95"/>
  <c r="AF80" i="95"/>
  <c r="AE80" i="95"/>
  <c r="AD80" i="95"/>
  <c r="AC80" i="95"/>
  <c r="AB80" i="95"/>
  <c r="AA80" i="95"/>
  <c r="Z80" i="95"/>
  <c r="Y80" i="95"/>
  <c r="V80" i="95"/>
  <c r="W80" i="95"/>
  <c r="X80" i="95"/>
  <c r="S80" i="95"/>
  <c r="R80" i="95"/>
  <c r="Q80" i="95"/>
  <c r="P80" i="95"/>
  <c r="O80" i="95"/>
  <c r="N80" i="95"/>
  <c r="M80" i="95"/>
  <c r="L80" i="95"/>
  <c r="K80" i="95"/>
  <c r="AF79" i="95"/>
  <c r="AE79" i="95"/>
  <c r="AD79" i="95"/>
  <c r="AC79" i="95"/>
  <c r="AB79" i="95"/>
  <c r="AA79" i="95"/>
  <c r="Z79" i="95"/>
  <c r="Y79" i="95"/>
  <c r="V79" i="95"/>
  <c r="W79" i="95"/>
  <c r="X79" i="95"/>
  <c r="S79" i="95"/>
  <c r="R79" i="95"/>
  <c r="Q79" i="95"/>
  <c r="P79" i="95"/>
  <c r="O79" i="95"/>
  <c r="N79" i="95"/>
  <c r="M79" i="95"/>
  <c r="L79" i="95"/>
  <c r="K79" i="95"/>
  <c r="H79" i="95"/>
  <c r="G79" i="95"/>
  <c r="AF78" i="95"/>
  <c r="AE78" i="95"/>
  <c r="AD78" i="95"/>
  <c r="AC78" i="95"/>
  <c r="AB78" i="95"/>
  <c r="AA78" i="95"/>
  <c r="Z78" i="95"/>
  <c r="Y78" i="95"/>
  <c r="V78" i="95"/>
  <c r="W78" i="95"/>
  <c r="X78" i="95"/>
  <c r="S78" i="95"/>
  <c r="R78" i="95"/>
  <c r="Q78" i="95"/>
  <c r="P78" i="95"/>
  <c r="O78" i="95"/>
  <c r="N78" i="95"/>
  <c r="M78" i="95"/>
  <c r="L78" i="95"/>
  <c r="K78" i="95"/>
  <c r="AF77" i="95"/>
  <c r="AE77" i="95"/>
  <c r="AD77" i="95"/>
  <c r="AC77" i="95"/>
  <c r="AB77" i="95"/>
  <c r="AA77" i="95"/>
  <c r="Z77" i="95"/>
  <c r="Y77" i="95"/>
  <c r="V77" i="95"/>
  <c r="W77" i="95"/>
  <c r="X77" i="95"/>
  <c r="S77" i="95"/>
  <c r="R77" i="95"/>
  <c r="Q77" i="95"/>
  <c r="P77" i="95"/>
  <c r="O77" i="95"/>
  <c r="N77" i="95"/>
  <c r="M77" i="95"/>
  <c r="L77" i="95"/>
  <c r="K77" i="95"/>
  <c r="B77" i="95"/>
  <c r="AF76" i="95"/>
  <c r="AE76" i="95"/>
  <c r="AD76" i="95"/>
  <c r="AC76" i="95"/>
  <c r="AB76" i="95"/>
  <c r="AA76" i="95"/>
  <c r="Z76" i="95"/>
  <c r="Y76" i="95"/>
  <c r="V76" i="95"/>
  <c r="W76" i="95"/>
  <c r="X76" i="95"/>
  <c r="S76" i="95"/>
  <c r="R76" i="95"/>
  <c r="Q76" i="95"/>
  <c r="P76" i="95"/>
  <c r="O76" i="95"/>
  <c r="N76" i="95"/>
  <c r="M76" i="95"/>
  <c r="L76" i="95"/>
  <c r="K76" i="95"/>
  <c r="G68" i="95"/>
  <c r="C54" i="95"/>
  <c r="C73" i="95"/>
  <c r="C55" i="95"/>
  <c r="C74" i="95"/>
  <c r="D73" i="95"/>
  <c r="H53" i="95"/>
  <c r="E72" i="95"/>
  <c r="F72" i="95"/>
  <c r="H54" i="95"/>
  <c r="E73" i="95"/>
  <c r="F73" i="95"/>
  <c r="B76" i="95"/>
  <c r="AF75" i="95"/>
  <c r="AE75" i="95"/>
  <c r="AD75" i="95"/>
  <c r="AC75" i="95"/>
  <c r="AB75" i="95"/>
  <c r="AA75" i="95"/>
  <c r="Z75" i="95"/>
  <c r="Y75" i="95"/>
  <c r="V75" i="95"/>
  <c r="W75" i="95"/>
  <c r="X75" i="95"/>
  <c r="S75" i="95"/>
  <c r="R75" i="95"/>
  <c r="Q75" i="95"/>
  <c r="P75" i="95"/>
  <c r="O75" i="95"/>
  <c r="N75" i="95"/>
  <c r="M75" i="95"/>
  <c r="L75" i="95"/>
  <c r="K75" i="95"/>
  <c r="B75" i="95"/>
  <c r="AF74" i="95"/>
  <c r="AE74" i="95"/>
  <c r="AD74" i="95"/>
  <c r="AC74" i="95"/>
  <c r="AB74" i="95"/>
  <c r="AA74" i="95"/>
  <c r="Z74" i="95"/>
  <c r="Y74" i="95"/>
  <c r="V74" i="95"/>
  <c r="W74" i="95"/>
  <c r="X74" i="95"/>
  <c r="S74" i="95"/>
  <c r="R74" i="95"/>
  <c r="Q74" i="95"/>
  <c r="P74" i="95"/>
  <c r="O74" i="95"/>
  <c r="N74" i="95"/>
  <c r="M74" i="95"/>
  <c r="L74" i="95"/>
  <c r="K74" i="95"/>
  <c r="H55" i="95"/>
  <c r="E74" i="95"/>
  <c r="B55" i="95"/>
  <c r="B74" i="95"/>
  <c r="AF73" i="95"/>
  <c r="AE73" i="95"/>
  <c r="AD73" i="95"/>
  <c r="AC73" i="95"/>
  <c r="AB73" i="95"/>
  <c r="AA73" i="95"/>
  <c r="Z73" i="95"/>
  <c r="Y73" i="95"/>
  <c r="V73" i="95"/>
  <c r="W73" i="95"/>
  <c r="X73" i="95"/>
  <c r="S73" i="95"/>
  <c r="R73" i="95"/>
  <c r="Q73" i="95"/>
  <c r="P73" i="95"/>
  <c r="O73" i="95"/>
  <c r="N73" i="95"/>
  <c r="M73" i="95"/>
  <c r="L73" i="95"/>
  <c r="K73" i="95"/>
  <c r="B54" i="95"/>
  <c r="B73" i="95"/>
  <c r="AF72" i="95"/>
  <c r="AE72" i="95"/>
  <c r="AD72" i="95"/>
  <c r="AC72" i="95"/>
  <c r="AB72" i="95"/>
  <c r="AA72" i="95"/>
  <c r="Z72" i="95"/>
  <c r="Y72" i="95"/>
  <c r="V72" i="95"/>
  <c r="W72" i="95"/>
  <c r="X72" i="95"/>
  <c r="S72" i="95"/>
  <c r="R72" i="95"/>
  <c r="Q72" i="95"/>
  <c r="P72" i="95"/>
  <c r="O72" i="95"/>
  <c r="N72" i="95"/>
  <c r="M72" i="95"/>
  <c r="L72" i="95"/>
  <c r="K72" i="95"/>
  <c r="C53" i="95"/>
  <c r="C72" i="95"/>
  <c r="D72" i="95"/>
  <c r="B53" i="95"/>
  <c r="B72" i="95"/>
  <c r="AF71" i="95"/>
  <c r="AE71" i="95"/>
  <c r="AD71" i="95"/>
  <c r="AC71" i="95"/>
  <c r="AB71" i="95"/>
  <c r="AA71" i="95"/>
  <c r="Z71" i="95"/>
  <c r="Y71" i="95"/>
  <c r="V71" i="95"/>
  <c r="W71" i="95"/>
  <c r="X71" i="95"/>
  <c r="S71" i="95"/>
  <c r="R71" i="95"/>
  <c r="Q71" i="95"/>
  <c r="P71" i="95"/>
  <c r="O71" i="95"/>
  <c r="N71" i="95"/>
  <c r="M71" i="95"/>
  <c r="L71" i="95"/>
  <c r="K71" i="95"/>
  <c r="AF70" i="95"/>
  <c r="AE70" i="95"/>
  <c r="AD70" i="95"/>
  <c r="AC70" i="95"/>
  <c r="AB70" i="95"/>
  <c r="AA70" i="95"/>
  <c r="Z70" i="95"/>
  <c r="Y70" i="95"/>
  <c r="V70" i="95"/>
  <c r="W70" i="95"/>
  <c r="X70" i="95"/>
  <c r="S70" i="95"/>
  <c r="R70" i="95"/>
  <c r="Q70" i="95"/>
  <c r="P70" i="95"/>
  <c r="O70" i="95"/>
  <c r="N70" i="95"/>
  <c r="M70" i="95"/>
  <c r="L70" i="95"/>
  <c r="K70" i="95"/>
  <c r="G66" i="95"/>
  <c r="AF69" i="95"/>
  <c r="AE69" i="95"/>
  <c r="AD69" i="95"/>
  <c r="AC69" i="95"/>
  <c r="AB69" i="95"/>
  <c r="AA69" i="95"/>
  <c r="Z69" i="95"/>
  <c r="Y69" i="95"/>
  <c r="V69" i="95"/>
  <c r="W69" i="95"/>
  <c r="X69" i="95"/>
  <c r="S69" i="95"/>
  <c r="R69" i="95"/>
  <c r="Q69" i="95"/>
  <c r="P69" i="95"/>
  <c r="O69" i="95"/>
  <c r="N69" i="95"/>
  <c r="M69" i="95"/>
  <c r="L69" i="95"/>
  <c r="K69" i="95"/>
  <c r="AF68" i="95"/>
  <c r="AE68" i="95"/>
  <c r="AD68" i="95"/>
  <c r="AC68" i="95"/>
  <c r="AB68" i="95"/>
  <c r="AA68" i="95"/>
  <c r="Z68" i="95"/>
  <c r="Y68" i="95"/>
  <c r="V68" i="95"/>
  <c r="W68" i="95"/>
  <c r="X68" i="95"/>
  <c r="S68" i="95"/>
  <c r="R68" i="95"/>
  <c r="Q68" i="95"/>
  <c r="P68" i="95"/>
  <c r="O68" i="95"/>
  <c r="N68" i="95"/>
  <c r="M68" i="95"/>
  <c r="L68" i="95"/>
  <c r="K68" i="95"/>
  <c r="AF67" i="95"/>
  <c r="AE67" i="95"/>
  <c r="AD67" i="95"/>
  <c r="AC67" i="95"/>
  <c r="AB67" i="95"/>
  <c r="AA67" i="95"/>
  <c r="Z67" i="95"/>
  <c r="Y67" i="95"/>
  <c r="V67" i="95"/>
  <c r="W67" i="95"/>
  <c r="X67" i="95"/>
  <c r="S67" i="95"/>
  <c r="R67" i="95"/>
  <c r="Q67" i="95"/>
  <c r="P67" i="95"/>
  <c r="O67" i="95"/>
  <c r="N67" i="95"/>
  <c r="M67" i="95"/>
  <c r="L67" i="95"/>
  <c r="K67" i="95"/>
  <c r="G53" i="95"/>
  <c r="C56" i="95"/>
  <c r="B56" i="95"/>
  <c r="E56" i="95"/>
  <c r="G56" i="95"/>
  <c r="C57" i="95"/>
  <c r="B57" i="95"/>
  <c r="C58" i="95"/>
  <c r="B58" i="95"/>
  <c r="C59" i="95"/>
  <c r="B59" i="95"/>
  <c r="C61" i="95"/>
  <c r="B61" i="95"/>
  <c r="E57" i="95"/>
  <c r="G57" i="95"/>
  <c r="E58" i="95"/>
  <c r="G58" i="95"/>
  <c r="E59" i="95"/>
  <c r="G59" i="95"/>
  <c r="E60" i="95"/>
  <c r="G60" i="95"/>
  <c r="E61" i="95"/>
  <c r="G61" i="95"/>
  <c r="F53" i="95"/>
  <c r="B62" i="95"/>
  <c r="B63" i="95"/>
  <c r="B64" i="95"/>
  <c r="F54" i="95"/>
  <c r="F55" i="95"/>
  <c r="H66" i="95"/>
  <c r="H67" i="95"/>
  <c r="G67" i="95"/>
  <c r="B65" i="95"/>
  <c r="B66" i="95"/>
  <c r="F65" i="95"/>
  <c r="F66" i="95"/>
  <c r="F67" i="95"/>
  <c r="B67" i="95"/>
  <c r="AF66" i="95"/>
  <c r="AE66" i="95"/>
  <c r="AD66" i="95"/>
  <c r="AC66" i="95"/>
  <c r="AB66" i="95"/>
  <c r="AA66" i="95"/>
  <c r="Z66" i="95"/>
  <c r="Y66" i="95"/>
  <c r="V66" i="95"/>
  <c r="W66" i="95"/>
  <c r="X66" i="95"/>
  <c r="S66" i="95"/>
  <c r="R66" i="95"/>
  <c r="Q66" i="95"/>
  <c r="P66" i="95"/>
  <c r="O66" i="95"/>
  <c r="N66" i="95"/>
  <c r="M66" i="95"/>
  <c r="L66" i="95"/>
  <c r="K66" i="95"/>
  <c r="C66" i="95"/>
  <c r="AF65" i="95"/>
  <c r="AE65" i="95"/>
  <c r="AD65" i="95"/>
  <c r="AC65" i="95"/>
  <c r="AB65" i="95"/>
  <c r="AA65" i="95"/>
  <c r="Z65" i="95"/>
  <c r="Y65" i="95"/>
  <c r="V65" i="95"/>
  <c r="W65" i="95"/>
  <c r="X65" i="95"/>
  <c r="S65" i="95"/>
  <c r="R65" i="95"/>
  <c r="Q65" i="95"/>
  <c r="P65" i="95"/>
  <c r="O65" i="95"/>
  <c r="N65" i="95"/>
  <c r="M65" i="95"/>
  <c r="L65" i="95"/>
  <c r="K65" i="95"/>
  <c r="H65" i="95"/>
  <c r="G65" i="95"/>
  <c r="C65" i="95"/>
  <c r="AF64" i="95"/>
  <c r="AE64" i="95"/>
  <c r="AD64" i="95"/>
  <c r="AC64" i="95"/>
  <c r="AB64" i="95"/>
  <c r="AA64" i="95"/>
  <c r="Z64" i="95"/>
  <c r="Y64" i="95"/>
  <c r="V64" i="95"/>
  <c r="W64" i="95"/>
  <c r="X64" i="95"/>
  <c r="S64" i="95"/>
  <c r="R64" i="95"/>
  <c r="Q64" i="95"/>
  <c r="P64" i="95"/>
  <c r="O64" i="95"/>
  <c r="N64" i="95"/>
  <c r="M64" i="95"/>
  <c r="L64" i="95"/>
  <c r="K64" i="95"/>
  <c r="G64" i="95"/>
  <c r="E64" i="95"/>
  <c r="C64" i="95"/>
  <c r="AF63" i="95"/>
  <c r="AE63" i="95"/>
  <c r="AD63" i="95"/>
  <c r="AC63" i="95"/>
  <c r="AB63" i="95"/>
  <c r="AA63" i="95"/>
  <c r="Z63" i="95"/>
  <c r="Y63" i="95"/>
  <c r="V63" i="95"/>
  <c r="W63" i="95"/>
  <c r="X63" i="95"/>
  <c r="S63" i="95"/>
  <c r="R63" i="95"/>
  <c r="Q63" i="95"/>
  <c r="P63" i="95"/>
  <c r="O63" i="95"/>
  <c r="N63" i="95"/>
  <c r="M63" i="95"/>
  <c r="L63" i="95"/>
  <c r="K63" i="95"/>
  <c r="D53" i="95"/>
  <c r="E53" i="95"/>
  <c r="D54" i="95"/>
  <c r="E54" i="95"/>
  <c r="D55" i="95"/>
  <c r="E55" i="95"/>
  <c r="D63" i="95"/>
  <c r="C63" i="95"/>
  <c r="AF62" i="95"/>
  <c r="AE62" i="95"/>
  <c r="AD62" i="95"/>
  <c r="AC62" i="95"/>
  <c r="AB62" i="95"/>
  <c r="AA62" i="95"/>
  <c r="Z62" i="95"/>
  <c r="Y62" i="95"/>
  <c r="V62" i="95"/>
  <c r="W62" i="95"/>
  <c r="X62" i="95"/>
  <c r="S62" i="95"/>
  <c r="R62" i="95"/>
  <c r="Q62" i="95"/>
  <c r="P62" i="95"/>
  <c r="O62" i="95"/>
  <c r="N62" i="95"/>
  <c r="M62" i="95"/>
  <c r="L62" i="95"/>
  <c r="K62" i="95"/>
  <c r="AF61" i="95"/>
  <c r="AE61" i="95"/>
  <c r="AD61" i="95"/>
  <c r="AC61" i="95"/>
  <c r="AB61" i="95"/>
  <c r="AA61" i="95"/>
  <c r="Z61" i="95"/>
  <c r="Y61" i="95"/>
  <c r="V61" i="95"/>
  <c r="W61" i="95"/>
  <c r="X61" i="95"/>
  <c r="S61" i="95"/>
  <c r="R61" i="95"/>
  <c r="Q61" i="95"/>
  <c r="P61" i="95"/>
  <c r="O61" i="95"/>
  <c r="N61" i="95"/>
  <c r="M61" i="95"/>
  <c r="L61" i="95"/>
  <c r="K61" i="95"/>
  <c r="H61" i="95"/>
  <c r="AF60" i="95"/>
  <c r="AE60" i="95"/>
  <c r="AD60" i="95"/>
  <c r="AC60" i="95"/>
  <c r="AB60" i="95"/>
  <c r="AA60" i="95"/>
  <c r="Z60" i="95"/>
  <c r="Y60" i="95"/>
  <c r="V60" i="95"/>
  <c r="W60" i="95"/>
  <c r="X60" i="95"/>
  <c r="S60" i="95"/>
  <c r="R60" i="95"/>
  <c r="Q60" i="95"/>
  <c r="P60" i="95"/>
  <c r="O60" i="95"/>
  <c r="N60" i="95"/>
  <c r="M60" i="95"/>
  <c r="L60" i="95"/>
  <c r="K60" i="95"/>
  <c r="H60" i="95"/>
  <c r="AF59" i="95"/>
  <c r="AE59" i="95"/>
  <c r="AD59" i="95"/>
  <c r="AC59" i="95"/>
  <c r="AB59" i="95"/>
  <c r="AA59" i="95"/>
  <c r="Z59" i="95"/>
  <c r="Y59" i="95"/>
  <c r="V59" i="95"/>
  <c r="W59" i="95"/>
  <c r="X59" i="95"/>
  <c r="S59" i="95"/>
  <c r="R59" i="95"/>
  <c r="Q59" i="95"/>
  <c r="P59" i="95"/>
  <c r="O59" i="95"/>
  <c r="N59" i="95"/>
  <c r="M59" i="95"/>
  <c r="L59" i="95"/>
  <c r="K59" i="95"/>
  <c r="H59" i="95"/>
  <c r="AF58" i="95"/>
  <c r="AE58" i="95"/>
  <c r="AD58" i="95"/>
  <c r="AC58" i="95"/>
  <c r="AB58" i="95"/>
  <c r="AA58" i="95"/>
  <c r="Z58" i="95"/>
  <c r="Y58" i="95"/>
  <c r="V58" i="95"/>
  <c r="W58" i="95"/>
  <c r="X58" i="95"/>
  <c r="S58" i="95"/>
  <c r="R58" i="95"/>
  <c r="Q58" i="95"/>
  <c r="P58" i="95"/>
  <c r="O58" i="95"/>
  <c r="N58" i="95"/>
  <c r="M58" i="95"/>
  <c r="L58" i="95"/>
  <c r="K58" i="95"/>
  <c r="H58" i="95"/>
  <c r="AF57" i="95"/>
  <c r="AE57" i="95"/>
  <c r="AD57" i="95"/>
  <c r="AC57" i="95"/>
  <c r="AB57" i="95"/>
  <c r="AA57" i="95"/>
  <c r="Z57" i="95"/>
  <c r="Y57" i="95"/>
  <c r="V57" i="95"/>
  <c r="W57" i="95"/>
  <c r="X57" i="95"/>
  <c r="S57" i="95"/>
  <c r="R57" i="95"/>
  <c r="Q57" i="95"/>
  <c r="P57" i="95"/>
  <c r="O57" i="95"/>
  <c r="N57" i="95"/>
  <c r="M57" i="95"/>
  <c r="L57" i="95"/>
  <c r="K57" i="95"/>
  <c r="H57" i="95"/>
  <c r="AF56" i="95"/>
  <c r="AE56" i="95"/>
  <c r="AD56" i="95"/>
  <c r="AC56" i="95"/>
  <c r="AB56" i="95"/>
  <c r="AA56" i="95"/>
  <c r="Z56" i="95"/>
  <c r="Y56" i="95"/>
  <c r="V56" i="95"/>
  <c r="W56" i="95"/>
  <c r="X56" i="95"/>
  <c r="S56" i="95"/>
  <c r="R56" i="95"/>
  <c r="Q56" i="95"/>
  <c r="P56" i="95"/>
  <c r="O56" i="95"/>
  <c r="N56" i="95"/>
  <c r="M56" i="95"/>
  <c r="L56" i="95"/>
  <c r="K56" i="95"/>
  <c r="H56" i="95"/>
  <c r="AF55" i="95"/>
  <c r="AE55" i="95"/>
  <c r="AD55" i="95"/>
  <c r="AC55" i="95"/>
  <c r="AB55" i="95"/>
  <c r="AA55" i="95"/>
  <c r="Z55" i="95"/>
  <c r="Y55" i="95"/>
  <c r="V55" i="95"/>
  <c r="W55" i="95"/>
  <c r="X55" i="95"/>
  <c r="S55" i="95"/>
  <c r="R55" i="95"/>
  <c r="Q55" i="95"/>
  <c r="P55" i="95"/>
  <c r="O55" i="95"/>
  <c r="N55" i="95"/>
  <c r="M55" i="95"/>
  <c r="L55" i="95"/>
  <c r="K55" i="95"/>
  <c r="AF54" i="95"/>
  <c r="AE54" i="95"/>
  <c r="AD54" i="95"/>
  <c r="AC54" i="95"/>
  <c r="AB54" i="95"/>
  <c r="AA54" i="95"/>
  <c r="Z54" i="95"/>
  <c r="Y54" i="95"/>
  <c r="V54" i="95"/>
  <c r="W54" i="95"/>
  <c r="X54" i="95"/>
  <c r="S54" i="95"/>
  <c r="R54" i="95"/>
  <c r="Q54" i="95"/>
  <c r="P54" i="95"/>
  <c r="O54" i="95"/>
  <c r="N54" i="95"/>
  <c r="M54" i="95"/>
  <c r="L54" i="95"/>
  <c r="K54" i="95"/>
  <c r="AF53" i="95"/>
  <c r="AE53" i="95"/>
  <c r="AD53" i="95"/>
  <c r="AC53" i="95"/>
  <c r="AB53" i="95"/>
  <c r="AA53" i="95"/>
  <c r="Z53" i="95"/>
  <c r="Y53" i="95"/>
  <c r="V53" i="95"/>
  <c r="W53" i="95"/>
  <c r="X53" i="95"/>
  <c r="S53" i="95"/>
  <c r="R53" i="95"/>
  <c r="Q53" i="95"/>
  <c r="P53" i="95"/>
  <c r="O53" i="95"/>
  <c r="N53" i="95"/>
  <c r="M53" i="95"/>
  <c r="L53" i="95"/>
  <c r="K53" i="95"/>
  <c r="Y52" i="95"/>
  <c r="Z52" i="95"/>
  <c r="AA52" i="95"/>
  <c r="AB52" i="95"/>
  <c r="AC52" i="95"/>
  <c r="AD52" i="95"/>
  <c r="AE52" i="95"/>
  <c r="AF52" i="95"/>
  <c r="V52" i="95"/>
  <c r="W52" i="95"/>
  <c r="X52" i="95"/>
  <c r="AG52" i="95"/>
  <c r="S52" i="95"/>
  <c r="R52" i="95"/>
  <c r="Q52" i="95"/>
  <c r="P52" i="95"/>
  <c r="O52" i="95"/>
  <c r="N52" i="95"/>
  <c r="M52" i="95"/>
  <c r="L52" i="95"/>
  <c r="K52" i="95"/>
  <c r="B51" i="95"/>
  <c r="A51" i="94"/>
  <c r="B101" i="94"/>
  <c r="B96" i="94"/>
  <c r="B97" i="94"/>
  <c r="B98" i="94"/>
  <c r="B99" i="94"/>
  <c r="B100" i="94"/>
  <c r="D101" i="94"/>
  <c r="E101" i="94"/>
  <c r="B94" i="94"/>
  <c r="C60" i="94"/>
  <c r="B60" i="94"/>
  <c r="C101" i="94"/>
  <c r="F101" i="94"/>
  <c r="D100" i="94"/>
  <c r="E100" i="94"/>
  <c r="C100" i="94"/>
  <c r="F100" i="94"/>
  <c r="D99" i="94"/>
  <c r="E99" i="94"/>
  <c r="C99" i="94"/>
  <c r="F99" i="94"/>
  <c r="D98" i="94"/>
  <c r="E98" i="94"/>
  <c r="C98" i="94"/>
  <c r="F98" i="94"/>
  <c r="D97" i="94"/>
  <c r="E97" i="94"/>
  <c r="C97" i="94"/>
  <c r="F97" i="94"/>
  <c r="D96" i="94"/>
  <c r="E96" i="94"/>
  <c r="G96" i="94"/>
  <c r="C96" i="94"/>
  <c r="F96" i="94"/>
  <c r="B95" i="94"/>
  <c r="C77" i="94"/>
  <c r="E77" i="94"/>
  <c r="F77" i="94"/>
  <c r="G77" i="94"/>
  <c r="D77" i="94"/>
  <c r="B79" i="94"/>
  <c r="H77" i="94"/>
  <c r="B78" i="94"/>
  <c r="C78" i="94"/>
  <c r="C79" i="94"/>
  <c r="D79" i="94"/>
  <c r="D80" i="94"/>
  <c r="B81" i="94"/>
  <c r="B80" i="94"/>
  <c r="C80" i="94"/>
  <c r="C81" i="94"/>
  <c r="D81" i="94"/>
  <c r="B83" i="94"/>
  <c r="B82" i="94"/>
  <c r="C82" i="94"/>
  <c r="C83" i="94"/>
  <c r="D83" i="94"/>
  <c r="B85" i="94"/>
  <c r="B84" i="94"/>
  <c r="C84" i="94"/>
  <c r="C85" i="94"/>
  <c r="D85" i="94"/>
  <c r="B87" i="94"/>
  <c r="B86" i="94"/>
  <c r="C86" i="94"/>
  <c r="C87" i="94"/>
  <c r="D87" i="94"/>
  <c r="D92" i="94"/>
  <c r="B89" i="94"/>
  <c r="B88" i="94"/>
  <c r="C88" i="94"/>
  <c r="C89" i="94"/>
  <c r="D89" i="94"/>
  <c r="B91" i="94"/>
  <c r="B90" i="94"/>
  <c r="C90" i="94"/>
  <c r="C91" i="94"/>
  <c r="D91" i="94"/>
  <c r="E92" i="94"/>
  <c r="C92" i="94"/>
  <c r="F92" i="94"/>
  <c r="S91" i="94"/>
  <c r="R91" i="94"/>
  <c r="Q91" i="94"/>
  <c r="P91" i="94"/>
  <c r="O91" i="94"/>
  <c r="N91" i="94"/>
  <c r="M91" i="94"/>
  <c r="L91" i="94"/>
  <c r="K91" i="94"/>
  <c r="H91" i="94"/>
  <c r="G91" i="94"/>
  <c r="S90" i="94"/>
  <c r="R90" i="94"/>
  <c r="Q90" i="94"/>
  <c r="P90" i="94"/>
  <c r="O90" i="94"/>
  <c r="N90" i="94"/>
  <c r="M90" i="94"/>
  <c r="L90" i="94"/>
  <c r="K90" i="94"/>
  <c r="S89" i="94"/>
  <c r="R89" i="94"/>
  <c r="Q89" i="94"/>
  <c r="P89" i="94"/>
  <c r="O89" i="94"/>
  <c r="N89" i="94"/>
  <c r="M89" i="94"/>
  <c r="L89" i="94"/>
  <c r="K89" i="94"/>
  <c r="H89" i="94"/>
  <c r="G89" i="94"/>
  <c r="S88" i="94"/>
  <c r="R88" i="94"/>
  <c r="Q88" i="94"/>
  <c r="P88" i="94"/>
  <c r="O88" i="94"/>
  <c r="N88" i="94"/>
  <c r="M88" i="94"/>
  <c r="L88" i="94"/>
  <c r="K88" i="94"/>
  <c r="H88" i="94"/>
  <c r="S87" i="94"/>
  <c r="R87" i="94"/>
  <c r="Q87" i="94"/>
  <c r="P87" i="94"/>
  <c r="O87" i="94"/>
  <c r="N87" i="94"/>
  <c r="M87" i="94"/>
  <c r="L87" i="94"/>
  <c r="K87" i="94"/>
  <c r="H87" i="94"/>
  <c r="G87" i="94"/>
  <c r="S86" i="94"/>
  <c r="R86" i="94"/>
  <c r="Q86" i="94"/>
  <c r="P86" i="94"/>
  <c r="O86" i="94"/>
  <c r="N86" i="94"/>
  <c r="M86" i="94"/>
  <c r="L86" i="94"/>
  <c r="K86" i="94"/>
  <c r="S85" i="94"/>
  <c r="R85" i="94"/>
  <c r="Q85" i="94"/>
  <c r="P85" i="94"/>
  <c r="O85" i="94"/>
  <c r="N85" i="94"/>
  <c r="M85" i="94"/>
  <c r="L85" i="94"/>
  <c r="K85" i="94"/>
  <c r="H85" i="94"/>
  <c r="E85" i="94"/>
  <c r="G85" i="94"/>
  <c r="S84" i="94"/>
  <c r="R84" i="94"/>
  <c r="Q84" i="94"/>
  <c r="P84" i="94"/>
  <c r="O84" i="94"/>
  <c r="N84" i="94"/>
  <c r="M84" i="94"/>
  <c r="L84" i="94"/>
  <c r="K84" i="94"/>
  <c r="S83" i="94"/>
  <c r="R83" i="94"/>
  <c r="Q83" i="94"/>
  <c r="P83" i="94"/>
  <c r="O83" i="94"/>
  <c r="N83" i="94"/>
  <c r="M83" i="94"/>
  <c r="L83" i="94"/>
  <c r="K83" i="94"/>
  <c r="H83" i="94"/>
  <c r="G83" i="94"/>
  <c r="S82" i="94"/>
  <c r="R82" i="94"/>
  <c r="Q82" i="94"/>
  <c r="P82" i="94"/>
  <c r="O82" i="94"/>
  <c r="N82" i="94"/>
  <c r="M82" i="94"/>
  <c r="L82" i="94"/>
  <c r="K82" i="94"/>
  <c r="S81" i="94"/>
  <c r="R81" i="94"/>
  <c r="Q81" i="94"/>
  <c r="P81" i="94"/>
  <c r="O81" i="94"/>
  <c r="N81" i="94"/>
  <c r="M81" i="94"/>
  <c r="L81" i="94"/>
  <c r="K81" i="94"/>
  <c r="H81" i="94"/>
  <c r="G81" i="94"/>
  <c r="H63" i="94"/>
  <c r="AF80" i="94"/>
  <c r="AE80" i="94"/>
  <c r="AD80" i="94"/>
  <c r="AC80" i="94"/>
  <c r="AB80" i="94"/>
  <c r="AA80" i="94"/>
  <c r="Z80" i="94"/>
  <c r="Y80" i="94"/>
  <c r="V80" i="94"/>
  <c r="W80" i="94"/>
  <c r="X80" i="94"/>
  <c r="S80" i="94"/>
  <c r="R80" i="94"/>
  <c r="Q80" i="94"/>
  <c r="P80" i="94"/>
  <c r="O80" i="94"/>
  <c r="N80" i="94"/>
  <c r="M80" i="94"/>
  <c r="L80" i="94"/>
  <c r="K80" i="94"/>
  <c r="AF79" i="94"/>
  <c r="AE79" i="94"/>
  <c r="AD79" i="94"/>
  <c r="AC79" i="94"/>
  <c r="AB79" i="94"/>
  <c r="AA79" i="94"/>
  <c r="Z79" i="94"/>
  <c r="Y79" i="94"/>
  <c r="V79" i="94"/>
  <c r="W79" i="94"/>
  <c r="X79" i="94"/>
  <c r="S79" i="94"/>
  <c r="R79" i="94"/>
  <c r="Q79" i="94"/>
  <c r="P79" i="94"/>
  <c r="O79" i="94"/>
  <c r="N79" i="94"/>
  <c r="M79" i="94"/>
  <c r="L79" i="94"/>
  <c r="K79" i="94"/>
  <c r="H79" i="94"/>
  <c r="G79" i="94"/>
  <c r="AF78" i="94"/>
  <c r="AE78" i="94"/>
  <c r="AD78" i="94"/>
  <c r="AC78" i="94"/>
  <c r="AB78" i="94"/>
  <c r="AA78" i="94"/>
  <c r="Z78" i="94"/>
  <c r="Y78" i="94"/>
  <c r="V78" i="94"/>
  <c r="W78" i="94"/>
  <c r="X78" i="94"/>
  <c r="S78" i="94"/>
  <c r="R78" i="94"/>
  <c r="Q78" i="94"/>
  <c r="P78" i="94"/>
  <c r="O78" i="94"/>
  <c r="N78" i="94"/>
  <c r="M78" i="94"/>
  <c r="L78" i="94"/>
  <c r="K78" i="94"/>
  <c r="AF77" i="94"/>
  <c r="AE77" i="94"/>
  <c r="AD77" i="94"/>
  <c r="AC77" i="94"/>
  <c r="AB77" i="94"/>
  <c r="AA77" i="94"/>
  <c r="Z77" i="94"/>
  <c r="Y77" i="94"/>
  <c r="V77" i="94"/>
  <c r="W77" i="94"/>
  <c r="X77" i="94"/>
  <c r="S77" i="94"/>
  <c r="R77" i="94"/>
  <c r="Q77" i="94"/>
  <c r="P77" i="94"/>
  <c r="O77" i="94"/>
  <c r="N77" i="94"/>
  <c r="M77" i="94"/>
  <c r="L77" i="94"/>
  <c r="K77" i="94"/>
  <c r="B77" i="94"/>
  <c r="AF76" i="94"/>
  <c r="AE76" i="94"/>
  <c r="AD76" i="94"/>
  <c r="AC76" i="94"/>
  <c r="AB76" i="94"/>
  <c r="AA76" i="94"/>
  <c r="Z76" i="94"/>
  <c r="Y76" i="94"/>
  <c r="V76" i="94"/>
  <c r="W76" i="94"/>
  <c r="X76" i="94"/>
  <c r="S76" i="94"/>
  <c r="R76" i="94"/>
  <c r="Q76" i="94"/>
  <c r="P76" i="94"/>
  <c r="O76" i="94"/>
  <c r="N76" i="94"/>
  <c r="M76" i="94"/>
  <c r="L76" i="94"/>
  <c r="K76" i="94"/>
  <c r="G68" i="94"/>
  <c r="C54" i="94"/>
  <c r="C73" i="94"/>
  <c r="C55" i="94"/>
  <c r="C74" i="94"/>
  <c r="D73" i="94"/>
  <c r="H53" i="94"/>
  <c r="E72" i="94"/>
  <c r="F72" i="94"/>
  <c r="H54" i="94"/>
  <c r="E73" i="94"/>
  <c r="F73" i="94"/>
  <c r="B76" i="94"/>
  <c r="AF75" i="94"/>
  <c r="AE75" i="94"/>
  <c r="AD75" i="94"/>
  <c r="AC75" i="94"/>
  <c r="AB75" i="94"/>
  <c r="AA75" i="94"/>
  <c r="Z75" i="94"/>
  <c r="Y75" i="94"/>
  <c r="V75" i="94"/>
  <c r="W75" i="94"/>
  <c r="X75" i="94"/>
  <c r="S75" i="94"/>
  <c r="R75" i="94"/>
  <c r="Q75" i="94"/>
  <c r="P75" i="94"/>
  <c r="O75" i="94"/>
  <c r="N75" i="94"/>
  <c r="M75" i="94"/>
  <c r="L75" i="94"/>
  <c r="K75" i="94"/>
  <c r="B75" i="94"/>
  <c r="AF74" i="94"/>
  <c r="AE74" i="94"/>
  <c r="AD74" i="94"/>
  <c r="AC74" i="94"/>
  <c r="AB74" i="94"/>
  <c r="AA74" i="94"/>
  <c r="Z74" i="94"/>
  <c r="Y74" i="94"/>
  <c r="V74" i="94"/>
  <c r="W74" i="94"/>
  <c r="X74" i="94"/>
  <c r="S74" i="94"/>
  <c r="R74" i="94"/>
  <c r="Q74" i="94"/>
  <c r="P74" i="94"/>
  <c r="O74" i="94"/>
  <c r="N74" i="94"/>
  <c r="M74" i="94"/>
  <c r="L74" i="94"/>
  <c r="K74" i="94"/>
  <c r="H55" i="94"/>
  <c r="E74" i="94"/>
  <c r="B55" i="94"/>
  <c r="B74" i="94"/>
  <c r="AF73" i="94"/>
  <c r="AE73" i="94"/>
  <c r="AD73" i="94"/>
  <c r="AC73" i="94"/>
  <c r="AB73" i="94"/>
  <c r="AA73" i="94"/>
  <c r="Z73" i="94"/>
  <c r="Y73" i="94"/>
  <c r="V73" i="94"/>
  <c r="W73" i="94"/>
  <c r="X73" i="94"/>
  <c r="S73" i="94"/>
  <c r="R73" i="94"/>
  <c r="Q73" i="94"/>
  <c r="P73" i="94"/>
  <c r="O73" i="94"/>
  <c r="N73" i="94"/>
  <c r="M73" i="94"/>
  <c r="L73" i="94"/>
  <c r="K73" i="94"/>
  <c r="B54" i="94"/>
  <c r="B73" i="94"/>
  <c r="AF72" i="94"/>
  <c r="AE72" i="94"/>
  <c r="AD72" i="94"/>
  <c r="AC72" i="94"/>
  <c r="AB72" i="94"/>
  <c r="AA72" i="94"/>
  <c r="Z72" i="94"/>
  <c r="Y72" i="94"/>
  <c r="V72" i="94"/>
  <c r="W72" i="94"/>
  <c r="X72" i="94"/>
  <c r="S72" i="94"/>
  <c r="R72" i="94"/>
  <c r="Q72" i="94"/>
  <c r="P72" i="94"/>
  <c r="O72" i="94"/>
  <c r="N72" i="94"/>
  <c r="M72" i="94"/>
  <c r="L72" i="94"/>
  <c r="K72" i="94"/>
  <c r="C53" i="94"/>
  <c r="C72" i="94"/>
  <c r="D72" i="94"/>
  <c r="B53" i="94"/>
  <c r="B72" i="94"/>
  <c r="AF71" i="94"/>
  <c r="AE71" i="94"/>
  <c r="AD71" i="94"/>
  <c r="AC71" i="94"/>
  <c r="AB71" i="94"/>
  <c r="AA71" i="94"/>
  <c r="Z71" i="94"/>
  <c r="Y71" i="94"/>
  <c r="V71" i="94"/>
  <c r="W71" i="94"/>
  <c r="X71" i="94"/>
  <c r="S71" i="94"/>
  <c r="R71" i="94"/>
  <c r="Q71" i="94"/>
  <c r="P71" i="94"/>
  <c r="O71" i="94"/>
  <c r="N71" i="94"/>
  <c r="M71" i="94"/>
  <c r="L71" i="94"/>
  <c r="K71" i="94"/>
  <c r="AF70" i="94"/>
  <c r="AE70" i="94"/>
  <c r="AD70" i="94"/>
  <c r="AC70" i="94"/>
  <c r="AB70" i="94"/>
  <c r="AA70" i="94"/>
  <c r="Z70" i="94"/>
  <c r="Y70" i="94"/>
  <c r="V70" i="94"/>
  <c r="W70" i="94"/>
  <c r="X70" i="94"/>
  <c r="S70" i="94"/>
  <c r="R70" i="94"/>
  <c r="Q70" i="94"/>
  <c r="P70" i="94"/>
  <c r="O70" i="94"/>
  <c r="N70" i="94"/>
  <c r="M70" i="94"/>
  <c r="L70" i="94"/>
  <c r="K70" i="94"/>
  <c r="G66" i="94"/>
  <c r="AF69" i="94"/>
  <c r="AE69" i="94"/>
  <c r="AD69" i="94"/>
  <c r="AC69" i="94"/>
  <c r="AB69" i="94"/>
  <c r="AA69" i="94"/>
  <c r="Z69" i="94"/>
  <c r="Y69" i="94"/>
  <c r="V69" i="94"/>
  <c r="W69" i="94"/>
  <c r="X69" i="94"/>
  <c r="S69" i="94"/>
  <c r="R69" i="94"/>
  <c r="Q69" i="94"/>
  <c r="P69" i="94"/>
  <c r="O69" i="94"/>
  <c r="N69" i="94"/>
  <c r="M69" i="94"/>
  <c r="L69" i="94"/>
  <c r="K69" i="94"/>
  <c r="AF68" i="94"/>
  <c r="AE68" i="94"/>
  <c r="AD68" i="94"/>
  <c r="AC68" i="94"/>
  <c r="AB68" i="94"/>
  <c r="AA68" i="94"/>
  <c r="Z68" i="94"/>
  <c r="Y68" i="94"/>
  <c r="V68" i="94"/>
  <c r="W68" i="94"/>
  <c r="X68" i="94"/>
  <c r="S68" i="94"/>
  <c r="R68" i="94"/>
  <c r="Q68" i="94"/>
  <c r="P68" i="94"/>
  <c r="O68" i="94"/>
  <c r="N68" i="94"/>
  <c r="M68" i="94"/>
  <c r="L68" i="94"/>
  <c r="K68" i="94"/>
  <c r="AF67" i="94"/>
  <c r="AE67" i="94"/>
  <c r="AD67" i="94"/>
  <c r="AC67" i="94"/>
  <c r="AB67" i="94"/>
  <c r="AA67" i="94"/>
  <c r="Z67" i="94"/>
  <c r="Y67" i="94"/>
  <c r="V67" i="94"/>
  <c r="W67" i="94"/>
  <c r="X67" i="94"/>
  <c r="S67" i="94"/>
  <c r="R67" i="94"/>
  <c r="Q67" i="94"/>
  <c r="P67" i="94"/>
  <c r="O67" i="94"/>
  <c r="N67" i="94"/>
  <c r="M67" i="94"/>
  <c r="L67" i="94"/>
  <c r="K67" i="94"/>
  <c r="G53" i="94"/>
  <c r="C56" i="94"/>
  <c r="B56" i="94"/>
  <c r="E56" i="94"/>
  <c r="G56" i="94"/>
  <c r="C57" i="94"/>
  <c r="B57" i="94"/>
  <c r="C58" i="94"/>
  <c r="B58" i="94"/>
  <c r="C59" i="94"/>
  <c r="B59" i="94"/>
  <c r="C61" i="94"/>
  <c r="B61" i="94"/>
  <c r="E57" i="94"/>
  <c r="G57" i="94"/>
  <c r="E58" i="94"/>
  <c r="G58" i="94"/>
  <c r="E59" i="94"/>
  <c r="G59" i="94"/>
  <c r="E60" i="94"/>
  <c r="G60" i="94"/>
  <c r="E61" i="94"/>
  <c r="G61" i="94"/>
  <c r="F53" i="94"/>
  <c r="B62" i="94"/>
  <c r="B63" i="94"/>
  <c r="B64" i="94"/>
  <c r="F54" i="94"/>
  <c r="F55" i="94"/>
  <c r="H66" i="94"/>
  <c r="H67" i="94"/>
  <c r="G67" i="94"/>
  <c r="B65" i="94"/>
  <c r="B66" i="94"/>
  <c r="F65" i="94"/>
  <c r="F66" i="94"/>
  <c r="F67" i="94"/>
  <c r="B67" i="94"/>
  <c r="AF66" i="94"/>
  <c r="AE66" i="94"/>
  <c r="AD66" i="94"/>
  <c r="AC66" i="94"/>
  <c r="AB66" i="94"/>
  <c r="AA66" i="94"/>
  <c r="Z66" i="94"/>
  <c r="Y66" i="94"/>
  <c r="V66" i="94"/>
  <c r="W66" i="94"/>
  <c r="X66" i="94"/>
  <c r="S66" i="94"/>
  <c r="R66" i="94"/>
  <c r="Q66" i="94"/>
  <c r="P66" i="94"/>
  <c r="O66" i="94"/>
  <c r="N66" i="94"/>
  <c r="M66" i="94"/>
  <c r="L66" i="94"/>
  <c r="K66" i="94"/>
  <c r="C66" i="94"/>
  <c r="AF65" i="94"/>
  <c r="AE65" i="94"/>
  <c r="AD65" i="94"/>
  <c r="AC65" i="94"/>
  <c r="AB65" i="94"/>
  <c r="AA65" i="94"/>
  <c r="Z65" i="94"/>
  <c r="Y65" i="94"/>
  <c r="V65" i="94"/>
  <c r="W65" i="94"/>
  <c r="X65" i="94"/>
  <c r="S65" i="94"/>
  <c r="R65" i="94"/>
  <c r="Q65" i="94"/>
  <c r="P65" i="94"/>
  <c r="O65" i="94"/>
  <c r="N65" i="94"/>
  <c r="M65" i="94"/>
  <c r="L65" i="94"/>
  <c r="K65" i="94"/>
  <c r="H65" i="94"/>
  <c r="G65" i="94"/>
  <c r="C65" i="94"/>
  <c r="AF64" i="94"/>
  <c r="AE64" i="94"/>
  <c r="AD64" i="94"/>
  <c r="AC64" i="94"/>
  <c r="AB64" i="94"/>
  <c r="AA64" i="94"/>
  <c r="Z64" i="94"/>
  <c r="Y64" i="94"/>
  <c r="V64" i="94"/>
  <c r="W64" i="94"/>
  <c r="X64" i="94"/>
  <c r="S64" i="94"/>
  <c r="R64" i="94"/>
  <c r="Q64" i="94"/>
  <c r="P64" i="94"/>
  <c r="O64" i="94"/>
  <c r="N64" i="94"/>
  <c r="M64" i="94"/>
  <c r="L64" i="94"/>
  <c r="K64" i="94"/>
  <c r="G64" i="94"/>
  <c r="E64" i="94"/>
  <c r="C64" i="94"/>
  <c r="AF63" i="94"/>
  <c r="AE63" i="94"/>
  <c r="AD63" i="94"/>
  <c r="AC63" i="94"/>
  <c r="AB63" i="94"/>
  <c r="AA63" i="94"/>
  <c r="Z63" i="94"/>
  <c r="Y63" i="94"/>
  <c r="V63" i="94"/>
  <c r="W63" i="94"/>
  <c r="X63" i="94"/>
  <c r="S63" i="94"/>
  <c r="R63" i="94"/>
  <c r="Q63" i="94"/>
  <c r="P63" i="94"/>
  <c r="O63" i="94"/>
  <c r="N63" i="94"/>
  <c r="M63" i="94"/>
  <c r="L63" i="94"/>
  <c r="K63" i="94"/>
  <c r="D63" i="94"/>
  <c r="C63" i="94"/>
  <c r="AF62" i="94"/>
  <c r="AE62" i="94"/>
  <c r="AD62" i="94"/>
  <c r="AC62" i="94"/>
  <c r="AB62" i="94"/>
  <c r="AA62" i="94"/>
  <c r="Z62" i="94"/>
  <c r="Y62" i="94"/>
  <c r="V62" i="94"/>
  <c r="W62" i="94"/>
  <c r="X62" i="94"/>
  <c r="S62" i="94"/>
  <c r="R62" i="94"/>
  <c r="Q62" i="94"/>
  <c r="P62" i="94"/>
  <c r="O62" i="94"/>
  <c r="N62" i="94"/>
  <c r="M62" i="94"/>
  <c r="L62" i="94"/>
  <c r="K62" i="94"/>
  <c r="AF61" i="94"/>
  <c r="AE61" i="94"/>
  <c r="AD61" i="94"/>
  <c r="AC61" i="94"/>
  <c r="AB61" i="94"/>
  <c r="AA61" i="94"/>
  <c r="Z61" i="94"/>
  <c r="Y61" i="94"/>
  <c r="V61" i="94"/>
  <c r="W61" i="94"/>
  <c r="X61" i="94"/>
  <c r="S61" i="94"/>
  <c r="R61" i="94"/>
  <c r="Q61" i="94"/>
  <c r="P61" i="94"/>
  <c r="O61" i="94"/>
  <c r="N61" i="94"/>
  <c r="M61" i="94"/>
  <c r="L61" i="94"/>
  <c r="K61" i="94"/>
  <c r="H61" i="94"/>
  <c r="AF60" i="94"/>
  <c r="AE60" i="94"/>
  <c r="AD60" i="94"/>
  <c r="AC60" i="94"/>
  <c r="AB60" i="94"/>
  <c r="AA60" i="94"/>
  <c r="Z60" i="94"/>
  <c r="Y60" i="94"/>
  <c r="V60" i="94"/>
  <c r="W60" i="94"/>
  <c r="X60" i="94"/>
  <c r="S60" i="94"/>
  <c r="R60" i="94"/>
  <c r="Q60" i="94"/>
  <c r="P60" i="94"/>
  <c r="O60" i="94"/>
  <c r="N60" i="94"/>
  <c r="M60" i="94"/>
  <c r="L60" i="94"/>
  <c r="K60" i="94"/>
  <c r="H60" i="94"/>
  <c r="AF59" i="94"/>
  <c r="AE59" i="94"/>
  <c r="AD59" i="94"/>
  <c r="AC59" i="94"/>
  <c r="AB59" i="94"/>
  <c r="AA59" i="94"/>
  <c r="Z59" i="94"/>
  <c r="Y59" i="94"/>
  <c r="V59" i="94"/>
  <c r="W59" i="94"/>
  <c r="X59" i="94"/>
  <c r="S59" i="94"/>
  <c r="R59" i="94"/>
  <c r="Q59" i="94"/>
  <c r="P59" i="94"/>
  <c r="O59" i="94"/>
  <c r="N59" i="94"/>
  <c r="M59" i="94"/>
  <c r="L59" i="94"/>
  <c r="K59" i="94"/>
  <c r="H59" i="94"/>
  <c r="AF58" i="94"/>
  <c r="AE58" i="94"/>
  <c r="AD58" i="94"/>
  <c r="AC58" i="94"/>
  <c r="AB58" i="94"/>
  <c r="AA58" i="94"/>
  <c r="Z58" i="94"/>
  <c r="Y58" i="94"/>
  <c r="V58" i="94"/>
  <c r="W58" i="94"/>
  <c r="X58" i="94"/>
  <c r="S58" i="94"/>
  <c r="R58" i="94"/>
  <c r="Q58" i="94"/>
  <c r="P58" i="94"/>
  <c r="O58" i="94"/>
  <c r="N58" i="94"/>
  <c r="M58" i="94"/>
  <c r="L58" i="94"/>
  <c r="K58" i="94"/>
  <c r="H58" i="94"/>
  <c r="AF57" i="94"/>
  <c r="AE57" i="94"/>
  <c r="AD57" i="94"/>
  <c r="AC57" i="94"/>
  <c r="AB57" i="94"/>
  <c r="AA57" i="94"/>
  <c r="Z57" i="94"/>
  <c r="Y57" i="94"/>
  <c r="V57" i="94"/>
  <c r="W57" i="94"/>
  <c r="X57" i="94"/>
  <c r="S57" i="94"/>
  <c r="R57" i="94"/>
  <c r="Q57" i="94"/>
  <c r="P57" i="94"/>
  <c r="O57" i="94"/>
  <c r="N57" i="94"/>
  <c r="M57" i="94"/>
  <c r="L57" i="94"/>
  <c r="K57" i="94"/>
  <c r="H57" i="94"/>
  <c r="AF56" i="94"/>
  <c r="AE56" i="94"/>
  <c r="AD56" i="94"/>
  <c r="AC56" i="94"/>
  <c r="AB56" i="94"/>
  <c r="AA56" i="94"/>
  <c r="Z56" i="94"/>
  <c r="Y56" i="94"/>
  <c r="V56" i="94"/>
  <c r="W56" i="94"/>
  <c r="X56" i="94"/>
  <c r="S56" i="94"/>
  <c r="R56" i="94"/>
  <c r="Q56" i="94"/>
  <c r="P56" i="94"/>
  <c r="O56" i="94"/>
  <c r="N56" i="94"/>
  <c r="M56" i="94"/>
  <c r="L56" i="94"/>
  <c r="K56" i="94"/>
  <c r="H56" i="94"/>
  <c r="AF55" i="94"/>
  <c r="AE55" i="94"/>
  <c r="AD55" i="94"/>
  <c r="AC55" i="94"/>
  <c r="AB55" i="94"/>
  <c r="AA55" i="94"/>
  <c r="Z55" i="94"/>
  <c r="Y55" i="94"/>
  <c r="V55" i="94"/>
  <c r="W55" i="94"/>
  <c r="X55" i="94"/>
  <c r="S55" i="94"/>
  <c r="R55" i="94"/>
  <c r="Q55" i="94"/>
  <c r="P55" i="94"/>
  <c r="O55" i="94"/>
  <c r="N55" i="94"/>
  <c r="M55" i="94"/>
  <c r="L55" i="94"/>
  <c r="K55" i="94"/>
  <c r="D55" i="94"/>
  <c r="E55" i="94"/>
  <c r="AF54" i="94"/>
  <c r="AE54" i="94"/>
  <c r="AD54" i="94"/>
  <c r="AC54" i="94"/>
  <c r="AB54" i="94"/>
  <c r="AA54" i="94"/>
  <c r="Z54" i="94"/>
  <c r="Y54" i="94"/>
  <c r="V54" i="94"/>
  <c r="W54" i="94"/>
  <c r="X54" i="94"/>
  <c r="S54" i="94"/>
  <c r="R54" i="94"/>
  <c r="Q54" i="94"/>
  <c r="P54" i="94"/>
  <c r="O54" i="94"/>
  <c r="N54" i="94"/>
  <c r="M54" i="94"/>
  <c r="L54" i="94"/>
  <c r="K54" i="94"/>
  <c r="D54" i="94"/>
  <c r="E54" i="94"/>
  <c r="AF53" i="94"/>
  <c r="AE53" i="94"/>
  <c r="AD53" i="94"/>
  <c r="AC53" i="94"/>
  <c r="AB53" i="94"/>
  <c r="AA53" i="94"/>
  <c r="Z53" i="94"/>
  <c r="Y53" i="94"/>
  <c r="V53" i="94"/>
  <c r="W53" i="94"/>
  <c r="X53" i="94"/>
  <c r="S53" i="94"/>
  <c r="R53" i="94"/>
  <c r="Q53" i="94"/>
  <c r="P53" i="94"/>
  <c r="O53" i="94"/>
  <c r="N53" i="94"/>
  <c r="M53" i="94"/>
  <c r="L53" i="94"/>
  <c r="K53" i="94"/>
  <c r="D53" i="94"/>
  <c r="E53" i="94"/>
  <c r="Y52" i="94"/>
  <c r="Z52" i="94"/>
  <c r="AA52" i="94"/>
  <c r="AB52" i="94"/>
  <c r="AC52" i="94"/>
  <c r="AD52" i="94"/>
  <c r="AE52" i="94"/>
  <c r="AF52" i="94"/>
  <c r="V52" i="94"/>
  <c r="W52" i="94"/>
  <c r="X52" i="94"/>
  <c r="AG52" i="94"/>
  <c r="S52" i="94"/>
  <c r="R52" i="94"/>
  <c r="Q52" i="94"/>
  <c r="P52" i="94"/>
  <c r="O52" i="94"/>
  <c r="N52" i="94"/>
  <c r="M52" i="94"/>
  <c r="L52" i="94"/>
  <c r="K52" i="94"/>
  <c r="B51" i="94"/>
  <c r="A51" i="93"/>
  <c r="B101" i="93"/>
  <c r="B96" i="93"/>
  <c r="B97" i="93"/>
  <c r="B98" i="93"/>
  <c r="B99" i="93"/>
  <c r="B100" i="93"/>
  <c r="D101" i="93"/>
  <c r="E101" i="93"/>
  <c r="B94" i="93"/>
  <c r="C101" i="93"/>
  <c r="F101" i="93"/>
  <c r="D100" i="93"/>
  <c r="E100" i="93"/>
  <c r="C58" i="93"/>
  <c r="B58" i="93"/>
  <c r="C100" i="93"/>
  <c r="F100" i="93"/>
  <c r="D99" i="93"/>
  <c r="E99" i="93"/>
  <c r="C99" i="93"/>
  <c r="F99" i="93"/>
  <c r="D98" i="93"/>
  <c r="E98" i="93"/>
  <c r="C98" i="93"/>
  <c r="F98" i="93"/>
  <c r="D97" i="93"/>
  <c r="E97" i="93"/>
  <c r="C97" i="93"/>
  <c r="F97" i="93"/>
  <c r="D96" i="93"/>
  <c r="E96" i="93"/>
  <c r="G96" i="93"/>
  <c r="C96" i="93"/>
  <c r="F96" i="93"/>
  <c r="B95" i="93"/>
  <c r="C77" i="93"/>
  <c r="E77" i="93"/>
  <c r="F77" i="93"/>
  <c r="G77" i="93"/>
  <c r="D77" i="93"/>
  <c r="B79" i="93"/>
  <c r="H77" i="93"/>
  <c r="B78" i="93"/>
  <c r="C78" i="93"/>
  <c r="C79" i="93"/>
  <c r="D79" i="93"/>
  <c r="D80" i="93"/>
  <c r="B81" i="93"/>
  <c r="B80" i="93"/>
  <c r="C80" i="93"/>
  <c r="C81" i="93"/>
  <c r="D81" i="93"/>
  <c r="B83" i="93"/>
  <c r="B82" i="93"/>
  <c r="C82" i="93"/>
  <c r="C83" i="93"/>
  <c r="D83" i="93"/>
  <c r="B85" i="93"/>
  <c r="B84" i="93"/>
  <c r="C84" i="93"/>
  <c r="C85" i="93"/>
  <c r="D85" i="93"/>
  <c r="B87" i="93"/>
  <c r="B86" i="93"/>
  <c r="C86" i="93"/>
  <c r="C87" i="93"/>
  <c r="D87" i="93"/>
  <c r="D92" i="93"/>
  <c r="C92" i="93"/>
  <c r="B89" i="93"/>
  <c r="B88" i="93"/>
  <c r="C88" i="93"/>
  <c r="C89" i="93"/>
  <c r="D89" i="93"/>
  <c r="B91" i="93"/>
  <c r="B90" i="93"/>
  <c r="C90" i="93"/>
  <c r="C91" i="93"/>
  <c r="D91" i="93"/>
  <c r="E92" i="93"/>
  <c r="F92" i="93"/>
  <c r="S91" i="93"/>
  <c r="R91" i="93"/>
  <c r="Q91" i="93"/>
  <c r="P91" i="93"/>
  <c r="O91" i="93"/>
  <c r="N91" i="93"/>
  <c r="M91" i="93"/>
  <c r="L91" i="93"/>
  <c r="K91" i="93"/>
  <c r="H91" i="93"/>
  <c r="G91" i="93"/>
  <c r="S90" i="93"/>
  <c r="R90" i="93"/>
  <c r="Q90" i="93"/>
  <c r="P90" i="93"/>
  <c r="O90" i="93"/>
  <c r="N90" i="93"/>
  <c r="M90" i="93"/>
  <c r="L90" i="93"/>
  <c r="K90" i="93"/>
  <c r="S89" i="93"/>
  <c r="R89" i="93"/>
  <c r="Q89" i="93"/>
  <c r="P89" i="93"/>
  <c r="O89" i="93"/>
  <c r="N89" i="93"/>
  <c r="M89" i="93"/>
  <c r="L89" i="93"/>
  <c r="K89" i="93"/>
  <c r="H89" i="93"/>
  <c r="H88" i="93"/>
  <c r="G89" i="93"/>
  <c r="S88" i="93"/>
  <c r="R88" i="93"/>
  <c r="Q88" i="93"/>
  <c r="P88" i="93"/>
  <c r="O88" i="93"/>
  <c r="N88" i="93"/>
  <c r="M88" i="93"/>
  <c r="L88" i="93"/>
  <c r="K88" i="93"/>
  <c r="S87" i="93"/>
  <c r="R87" i="93"/>
  <c r="Q87" i="93"/>
  <c r="P87" i="93"/>
  <c r="O87" i="93"/>
  <c r="N87" i="93"/>
  <c r="M87" i="93"/>
  <c r="L87" i="93"/>
  <c r="K87" i="93"/>
  <c r="H87" i="93"/>
  <c r="G87" i="93"/>
  <c r="S86" i="93"/>
  <c r="R86" i="93"/>
  <c r="Q86" i="93"/>
  <c r="P86" i="93"/>
  <c r="O86" i="93"/>
  <c r="N86" i="93"/>
  <c r="M86" i="93"/>
  <c r="L86" i="93"/>
  <c r="K86" i="93"/>
  <c r="S85" i="93"/>
  <c r="R85" i="93"/>
  <c r="Q85" i="93"/>
  <c r="P85" i="93"/>
  <c r="O85" i="93"/>
  <c r="N85" i="93"/>
  <c r="M85" i="93"/>
  <c r="L85" i="93"/>
  <c r="K85" i="93"/>
  <c r="H85" i="93"/>
  <c r="E85" i="93"/>
  <c r="G85" i="93"/>
  <c r="S84" i="93"/>
  <c r="R84" i="93"/>
  <c r="Q84" i="93"/>
  <c r="P84" i="93"/>
  <c r="O84" i="93"/>
  <c r="N84" i="93"/>
  <c r="M84" i="93"/>
  <c r="L84" i="93"/>
  <c r="K84" i="93"/>
  <c r="S83" i="93"/>
  <c r="R83" i="93"/>
  <c r="Q83" i="93"/>
  <c r="P83" i="93"/>
  <c r="O83" i="93"/>
  <c r="N83" i="93"/>
  <c r="M83" i="93"/>
  <c r="L83" i="93"/>
  <c r="K83" i="93"/>
  <c r="H83" i="93"/>
  <c r="G83" i="93"/>
  <c r="S82" i="93"/>
  <c r="R82" i="93"/>
  <c r="Q82" i="93"/>
  <c r="P82" i="93"/>
  <c r="O82" i="93"/>
  <c r="N82" i="93"/>
  <c r="M82" i="93"/>
  <c r="L82" i="93"/>
  <c r="K82" i="93"/>
  <c r="S81" i="93"/>
  <c r="R81" i="93"/>
  <c r="Q81" i="93"/>
  <c r="P81" i="93"/>
  <c r="O81" i="93"/>
  <c r="N81" i="93"/>
  <c r="M81" i="93"/>
  <c r="L81" i="93"/>
  <c r="K81" i="93"/>
  <c r="H81" i="93"/>
  <c r="G81" i="93"/>
  <c r="H63" i="93"/>
  <c r="AF80" i="93"/>
  <c r="AE80" i="93"/>
  <c r="AD80" i="93"/>
  <c r="AC80" i="93"/>
  <c r="AB80" i="93"/>
  <c r="AA80" i="93"/>
  <c r="Z80" i="93"/>
  <c r="Y80" i="93"/>
  <c r="V80" i="93"/>
  <c r="W80" i="93"/>
  <c r="X80" i="93"/>
  <c r="S80" i="93"/>
  <c r="R80" i="93"/>
  <c r="Q80" i="93"/>
  <c r="P80" i="93"/>
  <c r="O80" i="93"/>
  <c r="N80" i="93"/>
  <c r="M80" i="93"/>
  <c r="L80" i="93"/>
  <c r="K80" i="93"/>
  <c r="AF79" i="93"/>
  <c r="AE79" i="93"/>
  <c r="AD79" i="93"/>
  <c r="AC79" i="93"/>
  <c r="AB79" i="93"/>
  <c r="AA79" i="93"/>
  <c r="Z79" i="93"/>
  <c r="Y79" i="93"/>
  <c r="V79" i="93"/>
  <c r="W79" i="93"/>
  <c r="X79" i="93"/>
  <c r="S79" i="93"/>
  <c r="R79" i="93"/>
  <c r="Q79" i="93"/>
  <c r="P79" i="93"/>
  <c r="O79" i="93"/>
  <c r="N79" i="93"/>
  <c r="M79" i="93"/>
  <c r="L79" i="93"/>
  <c r="K79" i="93"/>
  <c r="H79" i="93"/>
  <c r="G79" i="93"/>
  <c r="AF78" i="93"/>
  <c r="AE78" i="93"/>
  <c r="AD78" i="93"/>
  <c r="AC78" i="93"/>
  <c r="AB78" i="93"/>
  <c r="AA78" i="93"/>
  <c r="Z78" i="93"/>
  <c r="Y78" i="93"/>
  <c r="V78" i="93"/>
  <c r="W78" i="93"/>
  <c r="X78" i="93"/>
  <c r="S78" i="93"/>
  <c r="R78" i="93"/>
  <c r="Q78" i="93"/>
  <c r="P78" i="93"/>
  <c r="O78" i="93"/>
  <c r="N78" i="93"/>
  <c r="M78" i="93"/>
  <c r="L78" i="93"/>
  <c r="K78" i="93"/>
  <c r="AF77" i="93"/>
  <c r="AE77" i="93"/>
  <c r="AD77" i="93"/>
  <c r="AC77" i="93"/>
  <c r="AB77" i="93"/>
  <c r="AA77" i="93"/>
  <c r="Z77" i="93"/>
  <c r="Y77" i="93"/>
  <c r="V77" i="93"/>
  <c r="W77" i="93"/>
  <c r="X77" i="93"/>
  <c r="S77" i="93"/>
  <c r="R77" i="93"/>
  <c r="Q77" i="93"/>
  <c r="P77" i="93"/>
  <c r="O77" i="93"/>
  <c r="N77" i="93"/>
  <c r="M77" i="93"/>
  <c r="L77" i="93"/>
  <c r="K77" i="93"/>
  <c r="B77" i="93"/>
  <c r="AF76" i="93"/>
  <c r="AE76" i="93"/>
  <c r="AD76" i="93"/>
  <c r="AC76" i="93"/>
  <c r="AB76" i="93"/>
  <c r="AA76" i="93"/>
  <c r="Z76" i="93"/>
  <c r="Y76" i="93"/>
  <c r="V76" i="93"/>
  <c r="W76" i="93"/>
  <c r="X76" i="93"/>
  <c r="S76" i="93"/>
  <c r="R76" i="93"/>
  <c r="Q76" i="93"/>
  <c r="P76" i="93"/>
  <c r="O76" i="93"/>
  <c r="N76" i="93"/>
  <c r="M76" i="93"/>
  <c r="L76" i="93"/>
  <c r="K76" i="93"/>
  <c r="G68" i="93"/>
  <c r="C54" i="93"/>
  <c r="C73" i="93"/>
  <c r="C55" i="93"/>
  <c r="C74" i="93"/>
  <c r="D73" i="93"/>
  <c r="H53" i="93"/>
  <c r="E72" i="93"/>
  <c r="F72" i="93"/>
  <c r="H54" i="93"/>
  <c r="E73" i="93"/>
  <c r="F73" i="93"/>
  <c r="B76" i="93"/>
  <c r="AF75" i="93"/>
  <c r="AE75" i="93"/>
  <c r="AD75" i="93"/>
  <c r="AC75" i="93"/>
  <c r="AB75" i="93"/>
  <c r="AA75" i="93"/>
  <c r="Z75" i="93"/>
  <c r="Y75" i="93"/>
  <c r="V75" i="93"/>
  <c r="W75" i="93"/>
  <c r="X75" i="93"/>
  <c r="S75" i="93"/>
  <c r="R75" i="93"/>
  <c r="Q75" i="93"/>
  <c r="P75" i="93"/>
  <c r="O75" i="93"/>
  <c r="N75" i="93"/>
  <c r="M75" i="93"/>
  <c r="L75" i="93"/>
  <c r="K75" i="93"/>
  <c r="B75" i="93"/>
  <c r="AF74" i="93"/>
  <c r="AE74" i="93"/>
  <c r="AD74" i="93"/>
  <c r="AC74" i="93"/>
  <c r="AB74" i="93"/>
  <c r="AA74" i="93"/>
  <c r="Z74" i="93"/>
  <c r="Y74" i="93"/>
  <c r="V74" i="93"/>
  <c r="W74" i="93"/>
  <c r="X74" i="93"/>
  <c r="S74" i="93"/>
  <c r="R74" i="93"/>
  <c r="Q74" i="93"/>
  <c r="P74" i="93"/>
  <c r="O74" i="93"/>
  <c r="N74" i="93"/>
  <c r="M74" i="93"/>
  <c r="L74" i="93"/>
  <c r="K74" i="93"/>
  <c r="H55" i="93"/>
  <c r="E74" i="93"/>
  <c r="B55" i="93"/>
  <c r="B74" i="93"/>
  <c r="AF73" i="93"/>
  <c r="AE73" i="93"/>
  <c r="AD73" i="93"/>
  <c r="AC73" i="93"/>
  <c r="AB73" i="93"/>
  <c r="AA73" i="93"/>
  <c r="Z73" i="93"/>
  <c r="Y73" i="93"/>
  <c r="V73" i="93"/>
  <c r="W73" i="93"/>
  <c r="X73" i="93"/>
  <c r="S73" i="93"/>
  <c r="R73" i="93"/>
  <c r="Q73" i="93"/>
  <c r="P73" i="93"/>
  <c r="O73" i="93"/>
  <c r="N73" i="93"/>
  <c r="M73" i="93"/>
  <c r="L73" i="93"/>
  <c r="K73" i="93"/>
  <c r="B54" i="93"/>
  <c r="B73" i="93"/>
  <c r="AF72" i="93"/>
  <c r="AE72" i="93"/>
  <c r="AD72" i="93"/>
  <c r="AC72" i="93"/>
  <c r="AB72" i="93"/>
  <c r="AA72" i="93"/>
  <c r="Z72" i="93"/>
  <c r="Y72" i="93"/>
  <c r="V72" i="93"/>
  <c r="W72" i="93"/>
  <c r="X72" i="93"/>
  <c r="S72" i="93"/>
  <c r="R72" i="93"/>
  <c r="Q72" i="93"/>
  <c r="P72" i="93"/>
  <c r="O72" i="93"/>
  <c r="N72" i="93"/>
  <c r="M72" i="93"/>
  <c r="L72" i="93"/>
  <c r="K72" i="93"/>
  <c r="C53" i="93"/>
  <c r="C72" i="93"/>
  <c r="D72" i="93"/>
  <c r="B53" i="93"/>
  <c r="B72" i="93"/>
  <c r="AF71" i="93"/>
  <c r="AE71" i="93"/>
  <c r="AD71" i="93"/>
  <c r="AC71" i="93"/>
  <c r="AB71" i="93"/>
  <c r="AA71" i="93"/>
  <c r="Z71" i="93"/>
  <c r="Y71" i="93"/>
  <c r="V71" i="93"/>
  <c r="W71" i="93"/>
  <c r="X71" i="93"/>
  <c r="S71" i="93"/>
  <c r="R71" i="93"/>
  <c r="Q71" i="93"/>
  <c r="P71" i="93"/>
  <c r="O71" i="93"/>
  <c r="N71" i="93"/>
  <c r="M71" i="93"/>
  <c r="L71" i="93"/>
  <c r="K71" i="93"/>
  <c r="AF70" i="93"/>
  <c r="AE70" i="93"/>
  <c r="AD70" i="93"/>
  <c r="AC70" i="93"/>
  <c r="AB70" i="93"/>
  <c r="AA70" i="93"/>
  <c r="Z70" i="93"/>
  <c r="Y70" i="93"/>
  <c r="V70" i="93"/>
  <c r="W70" i="93"/>
  <c r="X70" i="93"/>
  <c r="S70" i="93"/>
  <c r="R70" i="93"/>
  <c r="Q70" i="93"/>
  <c r="P70" i="93"/>
  <c r="O70" i="93"/>
  <c r="N70" i="93"/>
  <c r="M70" i="93"/>
  <c r="L70" i="93"/>
  <c r="K70" i="93"/>
  <c r="G66" i="93"/>
  <c r="AF69" i="93"/>
  <c r="AE69" i="93"/>
  <c r="AD69" i="93"/>
  <c r="AC69" i="93"/>
  <c r="AB69" i="93"/>
  <c r="AA69" i="93"/>
  <c r="Z69" i="93"/>
  <c r="Y69" i="93"/>
  <c r="V69" i="93"/>
  <c r="W69" i="93"/>
  <c r="X69" i="93"/>
  <c r="S69" i="93"/>
  <c r="R69" i="93"/>
  <c r="Q69" i="93"/>
  <c r="P69" i="93"/>
  <c r="O69" i="93"/>
  <c r="N69" i="93"/>
  <c r="M69" i="93"/>
  <c r="L69" i="93"/>
  <c r="K69" i="93"/>
  <c r="AF68" i="93"/>
  <c r="AE68" i="93"/>
  <c r="AD68" i="93"/>
  <c r="AC68" i="93"/>
  <c r="AB68" i="93"/>
  <c r="AA68" i="93"/>
  <c r="Z68" i="93"/>
  <c r="Y68" i="93"/>
  <c r="V68" i="93"/>
  <c r="W68" i="93"/>
  <c r="X68" i="93"/>
  <c r="S68" i="93"/>
  <c r="R68" i="93"/>
  <c r="Q68" i="93"/>
  <c r="P68" i="93"/>
  <c r="O68" i="93"/>
  <c r="N68" i="93"/>
  <c r="M68" i="93"/>
  <c r="L68" i="93"/>
  <c r="K68" i="93"/>
  <c r="AF67" i="93"/>
  <c r="AE67" i="93"/>
  <c r="AD67" i="93"/>
  <c r="AC67" i="93"/>
  <c r="AB67" i="93"/>
  <c r="AA67" i="93"/>
  <c r="Z67" i="93"/>
  <c r="Y67" i="93"/>
  <c r="V67" i="93"/>
  <c r="W67" i="93"/>
  <c r="X67" i="93"/>
  <c r="S67" i="93"/>
  <c r="R67" i="93"/>
  <c r="Q67" i="93"/>
  <c r="P67" i="93"/>
  <c r="O67" i="93"/>
  <c r="N67" i="93"/>
  <c r="M67" i="93"/>
  <c r="L67" i="93"/>
  <c r="K67" i="93"/>
  <c r="G53" i="93"/>
  <c r="C56" i="93"/>
  <c r="B56" i="93"/>
  <c r="E56" i="93"/>
  <c r="G56" i="93"/>
  <c r="C57" i="93"/>
  <c r="B57" i="93"/>
  <c r="C59" i="93"/>
  <c r="B59" i="93"/>
  <c r="C60" i="93"/>
  <c r="B60" i="93"/>
  <c r="C61" i="93"/>
  <c r="B61" i="93"/>
  <c r="E57" i="93"/>
  <c r="G57" i="93"/>
  <c r="E58" i="93"/>
  <c r="G58" i="93"/>
  <c r="E59" i="93"/>
  <c r="G59" i="93"/>
  <c r="E60" i="93"/>
  <c r="G60" i="93"/>
  <c r="E61" i="93"/>
  <c r="G61" i="93"/>
  <c r="F53" i="93"/>
  <c r="B62" i="93"/>
  <c r="B63" i="93"/>
  <c r="B64" i="93"/>
  <c r="F54" i="93"/>
  <c r="F55" i="93"/>
  <c r="H66" i="93"/>
  <c r="H67" i="93"/>
  <c r="G67" i="93"/>
  <c r="B65" i="93"/>
  <c r="B66" i="93"/>
  <c r="F65" i="93"/>
  <c r="F66" i="93"/>
  <c r="F67" i="93"/>
  <c r="B67" i="93"/>
  <c r="AF66" i="93"/>
  <c r="AE66" i="93"/>
  <c r="AD66" i="93"/>
  <c r="AC66" i="93"/>
  <c r="AB66" i="93"/>
  <c r="AA66" i="93"/>
  <c r="Z66" i="93"/>
  <c r="Y66" i="93"/>
  <c r="V66" i="93"/>
  <c r="W66" i="93"/>
  <c r="X66" i="93"/>
  <c r="S66" i="93"/>
  <c r="R66" i="93"/>
  <c r="Q66" i="93"/>
  <c r="P66" i="93"/>
  <c r="O66" i="93"/>
  <c r="N66" i="93"/>
  <c r="M66" i="93"/>
  <c r="L66" i="93"/>
  <c r="K66" i="93"/>
  <c r="C66" i="93"/>
  <c r="AF65" i="93"/>
  <c r="AE65" i="93"/>
  <c r="AD65" i="93"/>
  <c r="AC65" i="93"/>
  <c r="AB65" i="93"/>
  <c r="AA65" i="93"/>
  <c r="Z65" i="93"/>
  <c r="Y65" i="93"/>
  <c r="V65" i="93"/>
  <c r="W65" i="93"/>
  <c r="X65" i="93"/>
  <c r="S65" i="93"/>
  <c r="R65" i="93"/>
  <c r="Q65" i="93"/>
  <c r="P65" i="93"/>
  <c r="O65" i="93"/>
  <c r="N65" i="93"/>
  <c r="M65" i="93"/>
  <c r="L65" i="93"/>
  <c r="K65" i="93"/>
  <c r="H65" i="93"/>
  <c r="G65" i="93"/>
  <c r="C65" i="93"/>
  <c r="AF64" i="93"/>
  <c r="AE64" i="93"/>
  <c r="AD64" i="93"/>
  <c r="AC64" i="93"/>
  <c r="AB64" i="93"/>
  <c r="AA64" i="93"/>
  <c r="Z64" i="93"/>
  <c r="Y64" i="93"/>
  <c r="V64" i="93"/>
  <c r="W64" i="93"/>
  <c r="X64" i="93"/>
  <c r="S64" i="93"/>
  <c r="R64" i="93"/>
  <c r="Q64" i="93"/>
  <c r="P64" i="93"/>
  <c r="O64" i="93"/>
  <c r="N64" i="93"/>
  <c r="M64" i="93"/>
  <c r="L64" i="93"/>
  <c r="K64" i="93"/>
  <c r="G64" i="93"/>
  <c r="E64" i="93"/>
  <c r="C64" i="93"/>
  <c r="AF63" i="93"/>
  <c r="AE63" i="93"/>
  <c r="AD63" i="93"/>
  <c r="AC63" i="93"/>
  <c r="AB63" i="93"/>
  <c r="AA63" i="93"/>
  <c r="Z63" i="93"/>
  <c r="Y63" i="93"/>
  <c r="V63" i="93"/>
  <c r="W63" i="93"/>
  <c r="X63" i="93"/>
  <c r="S63" i="93"/>
  <c r="R63" i="93"/>
  <c r="Q63" i="93"/>
  <c r="P63" i="93"/>
  <c r="O63" i="93"/>
  <c r="N63" i="93"/>
  <c r="M63" i="93"/>
  <c r="L63" i="93"/>
  <c r="K63" i="93"/>
  <c r="D53" i="93"/>
  <c r="E53" i="93"/>
  <c r="D54" i="93"/>
  <c r="E54" i="93"/>
  <c r="D55" i="93"/>
  <c r="E55" i="93"/>
  <c r="D63" i="93"/>
  <c r="C63" i="93"/>
  <c r="AF62" i="93"/>
  <c r="AE62" i="93"/>
  <c r="AD62" i="93"/>
  <c r="AC62" i="93"/>
  <c r="AB62" i="93"/>
  <c r="AA62" i="93"/>
  <c r="Z62" i="93"/>
  <c r="Y62" i="93"/>
  <c r="V62" i="93"/>
  <c r="W62" i="93"/>
  <c r="X62" i="93"/>
  <c r="S62" i="93"/>
  <c r="R62" i="93"/>
  <c r="Q62" i="93"/>
  <c r="P62" i="93"/>
  <c r="O62" i="93"/>
  <c r="N62" i="93"/>
  <c r="M62" i="93"/>
  <c r="L62" i="93"/>
  <c r="K62" i="93"/>
  <c r="AF61" i="93"/>
  <c r="AE61" i="93"/>
  <c r="AD61" i="93"/>
  <c r="AC61" i="93"/>
  <c r="AB61" i="93"/>
  <c r="AA61" i="93"/>
  <c r="Z61" i="93"/>
  <c r="Y61" i="93"/>
  <c r="V61" i="93"/>
  <c r="W61" i="93"/>
  <c r="X61" i="93"/>
  <c r="S61" i="93"/>
  <c r="R61" i="93"/>
  <c r="Q61" i="93"/>
  <c r="P61" i="93"/>
  <c r="O61" i="93"/>
  <c r="N61" i="93"/>
  <c r="M61" i="93"/>
  <c r="L61" i="93"/>
  <c r="K61" i="93"/>
  <c r="H61" i="93"/>
  <c r="AF60" i="93"/>
  <c r="AE60" i="93"/>
  <c r="AD60" i="93"/>
  <c r="AC60" i="93"/>
  <c r="AB60" i="93"/>
  <c r="AA60" i="93"/>
  <c r="Z60" i="93"/>
  <c r="Y60" i="93"/>
  <c r="V60" i="93"/>
  <c r="W60" i="93"/>
  <c r="X60" i="93"/>
  <c r="S60" i="93"/>
  <c r="R60" i="93"/>
  <c r="Q60" i="93"/>
  <c r="P60" i="93"/>
  <c r="O60" i="93"/>
  <c r="N60" i="93"/>
  <c r="M60" i="93"/>
  <c r="L60" i="93"/>
  <c r="K60" i="93"/>
  <c r="H60" i="93"/>
  <c r="AF59" i="93"/>
  <c r="AE59" i="93"/>
  <c r="AD59" i="93"/>
  <c r="AC59" i="93"/>
  <c r="AB59" i="93"/>
  <c r="AA59" i="93"/>
  <c r="Z59" i="93"/>
  <c r="Y59" i="93"/>
  <c r="V59" i="93"/>
  <c r="W59" i="93"/>
  <c r="X59" i="93"/>
  <c r="S59" i="93"/>
  <c r="R59" i="93"/>
  <c r="Q59" i="93"/>
  <c r="P59" i="93"/>
  <c r="O59" i="93"/>
  <c r="N59" i="93"/>
  <c r="M59" i="93"/>
  <c r="L59" i="93"/>
  <c r="K59" i="93"/>
  <c r="H59" i="93"/>
  <c r="AF58" i="93"/>
  <c r="AE58" i="93"/>
  <c r="AD58" i="93"/>
  <c r="AC58" i="93"/>
  <c r="AB58" i="93"/>
  <c r="AA58" i="93"/>
  <c r="Z58" i="93"/>
  <c r="Y58" i="93"/>
  <c r="V58" i="93"/>
  <c r="W58" i="93"/>
  <c r="X58" i="93"/>
  <c r="S58" i="93"/>
  <c r="R58" i="93"/>
  <c r="Q58" i="93"/>
  <c r="P58" i="93"/>
  <c r="O58" i="93"/>
  <c r="N58" i="93"/>
  <c r="M58" i="93"/>
  <c r="L58" i="93"/>
  <c r="K58" i="93"/>
  <c r="H58" i="93"/>
  <c r="AF57" i="93"/>
  <c r="AE57" i="93"/>
  <c r="AD57" i="93"/>
  <c r="AC57" i="93"/>
  <c r="AB57" i="93"/>
  <c r="AA57" i="93"/>
  <c r="Z57" i="93"/>
  <c r="Y57" i="93"/>
  <c r="V57" i="93"/>
  <c r="W57" i="93"/>
  <c r="X57" i="93"/>
  <c r="S57" i="93"/>
  <c r="R57" i="93"/>
  <c r="Q57" i="93"/>
  <c r="P57" i="93"/>
  <c r="O57" i="93"/>
  <c r="N57" i="93"/>
  <c r="M57" i="93"/>
  <c r="L57" i="93"/>
  <c r="K57" i="93"/>
  <c r="H57" i="93"/>
  <c r="AF56" i="93"/>
  <c r="AE56" i="93"/>
  <c r="AD56" i="93"/>
  <c r="AC56" i="93"/>
  <c r="AB56" i="93"/>
  <c r="AA56" i="93"/>
  <c r="Z56" i="93"/>
  <c r="Y56" i="93"/>
  <c r="V56" i="93"/>
  <c r="W56" i="93"/>
  <c r="X56" i="93"/>
  <c r="S56" i="93"/>
  <c r="R56" i="93"/>
  <c r="Q56" i="93"/>
  <c r="P56" i="93"/>
  <c r="O56" i="93"/>
  <c r="N56" i="93"/>
  <c r="M56" i="93"/>
  <c r="L56" i="93"/>
  <c r="K56" i="93"/>
  <c r="H56" i="93"/>
  <c r="AF55" i="93"/>
  <c r="AE55" i="93"/>
  <c r="AD55" i="93"/>
  <c r="AC55" i="93"/>
  <c r="AB55" i="93"/>
  <c r="AA55" i="93"/>
  <c r="Z55" i="93"/>
  <c r="Y55" i="93"/>
  <c r="V55" i="93"/>
  <c r="W55" i="93"/>
  <c r="X55" i="93"/>
  <c r="S55" i="93"/>
  <c r="R55" i="93"/>
  <c r="Q55" i="93"/>
  <c r="P55" i="93"/>
  <c r="O55" i="93"/>
  <c r="N55" i="93"/>
  <c r="M55" i="93"/>
  <c r="L55" i="93"/>
  <c r="K55" i="93"/>
  <c r="AF54" i="93"/>
  <c r="AE54" i="93"/>
  <c r="AD54" i="93"/>
  <c r="AC54" i="93"/>
  <c r="AB54" i="93"/>
  <c r="AA54" i="93"/>
  <c r="Z54" i="93"/>
  <c r="Y54" i="93"/>
  <c r="V54" i="93"/>
  <c r="W54" i="93"/>
  <c r="X54" i="93"/>
  <c r="S54" i="93"/>
  <c r="R54" i="93"/>
  <c r="Q54" i="93"/>
  <c r="P54" i="93"/>
  <c r="O54" i="93"/>
  <c r="N54" i="93"/>
  <c r="M54" i="93"/>
  <c r="L54" i="93"/>
  <c r="K54" i="93"/>
  <c r="AF53" i="93"/>
  <c r="AE53" i="93"/>
  <c r="AD53" i="93"/>
  <c r="AC53" i="93"/>
  <c r="AB53" i="93"/>
  <c r="AA53" i="93"/>
  <c r="Z53" i="93"/>
  <c r="Y53" i="93"/>
  <c r="V53" i="93"/>
  <c r="W53" i="93"/>
  <c r="X53" i="93"/>
  <c r="S53" i="93"/>
  <c r="R53" i="93"/>
  <c r="Q53" i="93"/>
  <c r="P53" i="93"/>
  <c r="O53" i="93"/>
  <c r="N53" i="93"/>
  <c r="M53" i="93"/>
  <c r="L53" i="93"/>
  <c r="K53" i="93"/>
  <c r="Y52" i="93"/>
  <c r="Z52" i="93"/>
  <c r="AA52" i="93"/>
  <c r="AB52" i="93"/>
  <c r="AC52" i="93"/>
  <c r="AD52" i="93"/>
  <c r="AE52" i="93"/>
  <c r="AF52" i="93"/>
  <c r="V52" i="93"/>
  <c r="W52" i="93"/>
  <c r="X52" i="93"/>
  <c r="AG52" i="93"/>
  <c r="S52" i="93"/>
  <c r="R52" i="93"/>
  <c r="Q52" i="93"/>
  <c r="P52" i="93"/>
  <c r="O52" i="93"/>
  <c r="N52" i="93"/>
  <c r="M52" i="93"/>
  <c r="L52" i="93"/>
  <c r="K52" i="93"/>
  <c r="B51" i="93"/>
  <c r="A51" i="92"/>
  <c r="B101" i="92"/>
  <c r="B96" i="92"/>
  <c r="B97" i="92"/>
  <c r="B98" i="92"/>
  <c r="B99" i="92"/>
  <c r="B100" i="92"/>
  <c r="D101" i="92"/>
  <c r="E101" i="92"/>
  <c r="B94" i="92"/>
  <c r="C101" i="92"/>
  <c r="F101" i="92"/>
  <c r="D100" i="92"/>
  <c r="E100" i="92"/>
  <c r="C100" i="92"/>
  <c r="F100" i="92"/>
  <c r="D99" i="92"/>
  <c r="E99" i="92"/>
  <c r="C99" i="92"/>
  <c r="F99" i="92"/>
  <c r="D98" i="92"/>
  <c r="E98" i="92"/>
  <c r="C98" i="92"/>
  <c r="F98" i="92"/>
  <c r="D97" i="92"/>
  <c r="E97" i="92"/>
  <c r="C97" i="92"/>
  <c r="F97" i="92"/>
  <c r="D96" i="92"/>
  <c r="E96" i="92"/>
  <c r="G96" i="92"/>
  <c r="C96" i="92"/>
  <c r="F96" i="92"/>
  <c r="B95" i="92"/>
  <c r="C77" i="92"/>
  <c r="E77" i="92"/>
  <c r="F77" i="92"/>
  <c r="G77" i="92"/>
  <c r="D77" i="92"/>
  <c r="B79" i="92"/>
  <c r="H77" i="92"/>
  <c r="B78" i="92"/>
  <c r="C78" i="92"/>
  <c r="C79" i="92"/>
  <c r="D79" i="92"/>
  <c r="D80" i="92"/>
  <c r="B81" i="92"/>
  <c r="B80" i="92"/>
  <c r="C80" i="92"/>
  <c r="C81" i="92"/>
  <c r="D81" i="92"/>
  <c r="B83" i="92"/>
  <c r="B82" i="92"/>
  <c r="C82" i="92"/>
  <c r="C83" i="92"/>
  <c r="D83" i="92"/>
  <c r="B85" i="92"/>
  <c r="B84" i="92"/>
  <c r="C84" i="92"/>
  <c r="C85" i="92"/>
  <c r="D85" i="92"/>
  <c r="B87" i="92"/>
  <c r="B86" i="92"/>
  <c r="C86" i="92"/>
  <c r="C87" i="92"/>
  <c r="D87" i="92"/>
  <c r="D92" i="92"/>
  <c r="B89" i="92"/>
  <c r="B88" i="92"/>
  <c r="C88" i="92"/>
  <c r="C89" i="92"/>
  <c r="D89" i="92"/>
  <c r="B91" i="92"/>
  <c r="B90" i="92"/>
  <c r="C90" i="92"/>
  <c r="C91" i="92"/>
  <c r="D91" i="92"/>
  <c r="E92" i="92"/>
  <c r="C92" i="92"/>
  <c r="F92" i="92"/>
  <c r="S91" i="92"/>
  <c r="R91" i="92"/>
  <c r="Q91" i="92"/>
  <c r="P91" i="92"/>
  <c r="O91" i="92"/>
  <c r="N91" i="92"/>
  <c r="M91" i="92"/>
  <c r="L91" i="92"/>
  <c r="K91" i="92"/>
  <c r="H91" i="92"/>
  <c r="G91" i="92"/>
  <c r="S90" i="92"/>
  <c r="R90" i="92"/>
  <c r="Q90" i="92"/>
  <c r="P90" i="92"/>
  <c r="O90" i="92"/>
  <c r="N90" i="92"/>
  <c r="M90" i="92"/>
  <c r="L90" i="92"/>
  <c r="K90" i="92"/>
  <c r="S89" i="92"/>
  <c r="R89" i="92"/>
  <c r="Q89" i="92"/>
  <c r="P89" i="92"/>
  <c r="O89" i="92"/>
  <c r="N89" i="92"/>
  <c r="M89" i="92"/>
  <c r="L89" i="92"/>
  <c r="K89" i="92"/>
  <c r="H89" i="92"/>
  <c r="H88" i="92"/>
  <c r="G89" i="92"/>
  <c r="S88" i="92"/>
  <c r="R88" i="92"/>
  <c r="Q88" i="92"/>
  <c r="P88" i="92"/>
  <c r="O88" i="92"/>
  <c r="N88" i="92"/>
  <c r="M88" i="92"/>
  <c r="L88" i="92"/>
  <c r="K88" i="92"/>
  <c r="S87" i="92"/>
  <c r="R87" i="92"/>
  <c r="Q87" i="92"/>
  <c r="P87" i="92"/>
  <c r="O87" i="92"/>
  <c r="N87" i="92"/>
  <c r="M87" i="92"/>
  <c r="L87" i="92"/>
  <c r="K87" i="92"/>
  <c r="H87" i="92"/>
  <c r="G87" i="92"/>
  <c r="S86" i="92"/>
  <c r="R86" i="92"/>
  <c r="Q86" i="92"/>
  <c r="P86" i="92"/>
  <c r="O86" i="92"/>
  <c r="N86" i="92"/>
  <c r="M86" i="92"/>
  <c r="L86" i="92"/>
  <c r="K86" i="92"/>
  <c r="S85" i="92"/>
  <c r="R85" i="92"/>
  <c r="Q85" i="92"/>
  <c r="P85" i="92"/>
  <c r="O85" i="92"/>
  <c r="N85" i="92"/>
  <c r="M85" i="92"/>
  <c r="L85" i="92"/>
  <c r="K85" i="92"/>
  <c r="H85" i="92"/>
  <c r="E85" i="92"/>
  <c r="G85" i="92"/>
  <c r="S84" i="92"/>
  <c r="R84" i="92"/>
  <c r="Q84" i="92"/>
  <c r="P84" i="92"/>
  <c r="O84" i="92"/>
  <c r="N84" i="92"/>
  <c r="M84" i="92"/>
  <c r="L84" i="92"/>
  <c r="K84" i="92"/>
  <c r="S83" i="92"/>
  <c r="R83" i="92"/>
  <c r="Q83" i="92"/>
  <c r="P83" i="92"/>
  <c r="O83" i="92"/>
  <c r="N83" i="92"/>
  <c r="M83" i="92"/>
  <c r="L83" i="92"/>
  <c r="K83" i="92"/>
  <c r="H83" i="92"/>
  <c r="G83" i="92"/>
  <c r="S82" i="92"/>
  <c r="R82" i="92"/>
  <c r="Q82" i="92"/>
  <c r="P82" i="92"/>
  <c r="O82" i="92"/>
  <c r="N82" i="92"/>
  <c r="M82" i="92"/>
  <c r="L82" i="92"/>
  <c r="K82" i="92"/>
  <c r="S81" i="92"/>
  <c r="R81" i="92"/>
  <c r="Q81" i="92"/>
  <c r="P81" i="92"/>
  <c r="O81" i="92"/>
  <c r="N81" i="92"/>
  <c r="M81" i="92"/>
  <c r="L81" i="92"/>
  <c r="K81" i="92"/>
  <c r="H81" i="92"/>
  <c r="G81" i="92"/>
  <c r="H63" i="92"/>
  <c r="AF80" i="92"/>
  <c r="AE80" i="92"/>
  <c r="AD80" i="92"/>
  <c r="AC80" i="92"/>
  <c r="AB80" i="92"/>
  <c r="AA80" i="92"/>
  <c r="Z80" i="92"/>
  <c r="Y80" i="92"/>
  <c r="V80" i="92"/>
  <c r="W80" i="92"/>
  <c r="X80" i="92"/>
  <c r="S80" i="92"/>
  <c r="R80" i="92"/>
  <c r="Q80" i="92"/>
  <c r="P80" i="92"/>
  <c r="O80" i="92"/>
  <c r="N80" i="92"/>
  <c r="M80" i="92"/>
  <c r="L80" i="92"/>
  <c r="K80" i="92"/>
  <c r="AF79" i="92"/>
  <c r="AE79" i="92"/>
  <c r="AD79" i="92"/>
  <c r="AC79" i="92"/>
  <c r="AB79" i="92"/>
  <c r="AA79" i="92"/>
  <c r="Z79" i="92"/>
  <c r="Y79" i="92"/>
  <c r="V79" i="92"/>
  <c r="W79" i="92"/>
  <c r="X79" i="92"/>
  <c r="S79" i="92"/>
  <c r="R79" i="92"/>
  <c r="Q79" i="92"/>
  <c r="P79" i="92"/>
  <c r="O79" i="92"/>
  <c r="N79" i="92"/>
  <c r="M79" i="92"/>
  <c r="L79" i="92"/>
  <c r="K79" i="92"/>
  <c r="H79" i="92"/>
  <c r="G79" i="92"/>
  <c r="AF78" i="92"/>
  <c r="AE78" i="92"/>
  <c r="AD78" i="92"/>
  <c r="AC78" i="92"/>
  <c r="AB78" i="92"/>
  <c r="AA78" i="92"/>
  <c r="Z78" i="92"/>
  <c r="Y78" i="92"/>
  <c r="V78" i="92"/>
  <c r="W78" i="92"/>
  <c r="X78" i="92"/>
  <c r="S78" i="92"/>
  <c r="R78" i="92"/>
  <c r="Q78" i="92"/>
  <c r="P78" i="92"/>
  <c r="O78" i="92"/>
  <c r="N78" i="92"/>
  <c r="M78" i="92"/>
  <c r="L78" i="92"/>
  <c r="K78" i="92"/>
  <c r="AF77" i="92"/>
  <c r="AE77" i="92"/>
  <c r="AD77" i="92"/>
  <c r="AC77" i="92"/>
  <c r="AB77" i="92"/>
  <c r="AA77" i="92"/>
  <c r="Z77" i="92"/>
  <c r="Y77" i="92"/>
  <c r="V77" i="92"/>
  <c r="W77" i="92"/>
  <c r="X77" i="92"/>
  <c r="S77" i="92"/>
  <c r="R77" i="92"/>
  <c r="Q77" i="92"/>
  <c r="P77" i="92"/>
  <c r="O77" i="92"/>
  <c r="N77" i="92"/>
  <c r="M77" i="92"/>
  <c r="L77" i="92"/>
  <c r="K77" i="92"/>
  <c r="B77" i="92"/>
  <c r="AF76" i="92"/>
  <c r="AE76" i="92"/>
  <c r="AD76" i="92"/>
  <c r="AC76" i="92"/>
  <c r="AB76" i="92"/>
  <c r="AA76" i="92"/>
  <c r="Z76" i="92"/>
  <c r="Y76" i="92"/>
  <c r="V76" i="92"/>
  <c r="W76" i="92"/>
  <c r="X76" i="92"/>
  <c r="S76" i="92"/>
  <c r="R76" i="92"/>
  <c r="Q76" i="92"/>
  <c r="P76" i="92"/>
  <c r="O76" i="92"/>
  <c r="N76" i="92"/>
  <c r="M76" i="92"/>
  <c r="L76" i="92"/>
  <c r="K76" i="92"/>
  <c r="G68" i="92"/>
  <c r="C54" i="92"/>
  <c r="C73" i="92"/>
  <c r="C55" i="92"/>
  <c r="C74" i="92"/>
  <c r="D73" i="92"/>
  <c r="H53" i="92"/>
  <c r="E72" i="92"/>
  <c r="F72" i="92"/>
  <c r="H54" i="92"/>
  <c r="E73" i="92"/>
  <c r="F73" i="92"/>
  <c r="B76" i="92"/>
  <c r="AF75" i="92"/>
  <c r="AE75" i="92"/>
  <c r="AD75" i="92"/>
  <c r="AC75" i="92"/>
  <c r="AB75" i="92"/>
  <c r="AA75" i="92"/>
  <c r="Z75" i="92"/>
  <c r="Y75" i="92"/>
  <c r="V75" i="92"/>
  <c r="W75" i="92"/>
  <c r="X75" i="92"/>
  <c r="S75" i="92"/>
  <c r="R75" i="92"/>
  <c r="Q75" i="92"/>
  <c r="P75" i="92"/>
  <c r="O75" i="92"/>
  <c r="N75" i="92"/>
  <c r="M75" i="92"/>
  <c r="L75" i="92"/>
  <c r="K75" i="92"/>
  <c r="B75" i="92"/>
  <c r="AF74" i="92"/>
  <c r="AE74" i="92"/>
  <c r="AD74" i="92"/>
  <c r="AC74" i="92"/>
  <c r="AB74" i="92"/>
  <c r="AA74" i="92"/>
  <c r="Z74" i="92"/>
  <c r="Y74" i="92"/>
  <c r="V74" i="92"/>
  <c r="W74" i="92"/>
  <c r="X74" i="92"/>
  <c r="S74" i="92"/>
  <c r="R74" i="92"/>
  <c r="Q74" i="92"/>
  <c r="P74" i="92"/>
  <c r="O74" i="92"/>
  <c r="N74" i="92"/>
  <c r="M74" i="92"/>
  <c r="L74" i="92"/>
  <c r="K74" i="92"/>
  <c r="H55" i="92"/>
  <c r="E74" i="92"/>
  <c r="B55" i="92"/>
  <c r="B74" i="92"/>
  <c r="AF73" i="92"/>
  <c r="AE73" i="92"/>
  <c r="AD73" i="92"/>
  <c r="AC73" i="92"/>
  <c r="AB73" i="92"/>
  <c r="AA73" i="92"/>
  <c r="Z73" i="92"/>
  <c r="Y73" i="92"/>
  <c r="V73" i="92"/>
  <c r="W73" i="92"/>
  <c r="X73" i="92"/>
  <c r="S73" i="92"/>
  <c r="R73" i="92"/>
  <c r="Q73" i="92"/>
  <c r="P73" i="92"/>
  <c r="O73" i="92"/>
  <c r="N73" i="92"/>
  <c r="M73" i="92"/>
  <c r="L73" i="92"/>
  <c r="K73" i="92"/>
  <c r="B54" i="92"/>
  <c r="B73" i="92"/>
  <c r="AF72" i="92"/>
  <c r="AE72" i="92"/>
  <c r="AD72" i="92"/>
  <c r="AC72" i="92"/>
  <c r="AB72" i="92"/>
  <c r="AA72" i="92"/>
  <c r="Z72" i="92"/>
  <c r="Y72" i="92"/>
  <c r="V72" i="92"/>
  <c r="W72" i="92"/>
  <c r="X72" i="92"/>
  <c r="S72" i="92"/>
  <c r="R72" i="92"/>
  <c r="Q72" i="92"/>
  <c r="P72" i="92"/>
  <c r="O72" i="92"/>
  <c r="N72" i="92"/>
  <c r="M72" i="92"/>
  <c r="L72" i="92"/>
  <c r="K72" i="92"/>
  <c r="C53" i="92"/>
  <c r="C72" i="92"/>
  <c r="D72" i="92"/>
  <c r="B53" i="92"/>
  <c r="B72" i="92"/>
  <c r="AF71" i="92"/>
  <c r="AE71" i="92"/>
  <c r="AD71" i="92"/>
  <c r="AC71" i="92"/>
  <c r="AB71" i="92"/>
  <c r="AA71" i="92"/>
  <c r="Z71" i="92"/>
  <c r="Y71" i="92"/>
  <c r="V71" i="92"/>
  <c r="W71" i="92"/>
  <c r="X71" i="92"/>
  <c r="S71" i="92"/>
  <c r="R71" i="92"/>
  <c r="Q71" i="92"/>
  <c r="P71" i="92"/>
  <c r="O71" i="92"/>
  <c r="N71" i="92"/>
  <c r="M71" i="92"/>
  <c r="L71" i="92"/>
  <c r="K71" i="92"/>
  <c r="AF70" i="92"/>
  <c r="AE70" i="92"/>
  <c r="AD70" i="92"/>
  <c r="AC70" i="92"/>
  <c r="AB70" i="92"/>
  <c r="AA70" i="92"/>
  <c r="Z70" i="92"/>
  <c r="Y70" i="92"/>
  <c r="V70" i="92"/>
  <c r="W70" i="92"/>
  <c r="X70" i="92"/>
  <c r="S70" i="92"/>
  <c r="R70" i="92"/>
  <c r="Q70" i="92"/>
  <c r="P70" i="92"/>
  <c r="O70" i="92"/>
  <c r="N70" i="92"/>
  <c r="M70" i="92"/>
  <c r="L70" i="92"/>
  <c r="K70" i="92"/>
  <c r="G66" i="92"/>
  <c r="AF69" i="92"/>
  <c r="AE69" i="92"/>
  <c r="AD69" i="92"/>
  <c r="AC69" i="92"/>
  <c r="AB69" i="92"/>
  <c r="AA69" i="92"/>
  <c r="Z69" i="92"/>
  <c r="Y69" i="92"/>
  <c r="V69" i="92"/>
  <c r="W69" i="92"/>
  <c r="X69" i="92"/>
  <c r="S69" i="92"/>
  <c r="R69" i="92"/>
  <c r="Q69" i="92"/>
  <c r="P69" i="92"/>
  <c r="O69" i="92"/>
  <c r="N69" i="92"/>
  <c r="M69" i="92"/>
  <c r="L69" i="92"/>
  <c r="K69" i="92"/>
  <c r="AF68" i="92"/>
  <c r="AE68" i="92"/>
  <c r="AD68" i="92"/>
  <c r="AC68" i="92"/>
  <c r="AB68" i="92"/>
  <c r="AA68" i="92"/>
  <c r="Z68" i="92"/>
  <c r="Y68" i="92"/>
  <c r="V68" i="92"/>
  <c r="W68" i="92"/>
  <c r="X68" i="92"/>
  <c r="S68" i="92"/>
  <c r="R68" i="92"/>
  <c r="Q68" i="92"/>
  <c r="P68" i="92"/>
  <c r="O68" i="92"/>
  <c r="N68" i="92"/>
  <c r="M68" i="92"/>
  <c r="L68" i="92"/>
  <c r="K68" i="92"/>
  <c r="AF67" i="92"/>
  <c r="AE67" i="92"/>
  <c r="AD67" i="92"/>
  <c r="AC67" i="92"/>
  <c r="AB67" i="92"/>
  <c r="AA67" i="92"/>
  <c r="Z67" i="92"/>
  <c r="Y67" i="92"/>
  <c r="V67" i="92"/>
  <c r="W67" i="92"/>
  <c r="X67" i="92"/>
  <c r="S67" i="92"/>
  <c r="R67" i="92"/>
  <c r="Q67" i="92"/>
  <c r="P67" i="92"/>
  <c r="O67" i="92"/>
  <c r="N67" i="92"/>
  <c r="M67" i="92"/>
  <c r="L67" i="92"/>
  <c r="K67" i="92"/>
  <c r="G53" i="92"/>
  <c r="C56" i="92"/>
  <c r="B56" i="92"/>
  <c r="C57" i="92"/>
  <c r="B57" i="92"/>
  <c r="E57" i="92"/>
  <c r="G57" i="92"/>
  <c r="C58" i="92"/>
  <c r="B58" i="92"/>
  <c r="C59" i="92"/>
  <c r="B59" i="92"/>
  <c r="C60" i="92"/>
  <c r="B60" i="92"/>
  <c r="C61" i="92"/>
  <c r="B61" i="92"/>
  <c r="E56" i="92"/>
  <c r="G56" i="92"/>
  <c r="E58" i="92"/>
  <c r="G58" i="92"/>
  <c r="E59" i="92"/>
  <c r="G59" i="92"/>
  <c r="E60" i="92"/>
  <c r="G60" i="92"/>
  <c r="E61" i="92"/>
  <c r="G61" i="92"/>
  <c r="F53" i="92"/>
  <c r="B62" i="92"/>
  <c r="B63" i="92"/>
  <c r="B64" i="92"/>
  <c r="G64" i="92"/>
  <c r="F54" i="92"/>
  <c r="F55" i="92"/>
  <c r="H66" i="92"/>
  <c r="H67" i="92"/>
  <c r="G67" i="92"/>
  <c r="B65" i="92"/>
  <c r="B66" i="92"/>
  <c r="F65" i="92"/>
  <c r="F66" i="92"/>
  <c r="F67" i="92"/>
  <c r="B67" i="92"/>
  <c r="AF66" i="92"/>
  <c r="AE66" i="92"/>
  <c r="AD66" i="92"/>
  <c r="AC66" i="92"/>
  <c r="AB66" i="92"/>
  <c r="AA66" i="92"/>
  <c r="Z66" i="92"/>
  <c r="Y66" i="92"/>
  <c r="V66" i="92"/>
  <c r="W66" i="92"/>
  <c r="X66" i="92"/>
  <c r="S66" i="92"/>
  <c r="R66" i="92"/>
  <c r="Q66" i="92"/>
  <c r="P66" i="92"/>
  <c r="O66" i="92"/>
  <c r="N66" i="92"/>
  <c r="M66" i="92"/>
  <c r="L66" i="92"/>
  <c r="K66" i="92"/>
  <c r="C66" i="92"/>
  <c r="AF65" i="92"/>
  <c r="AE65" i="92"/>
  <c r="AD65" i="92"/>
  <c r="AC65" i="92"/>
  <c r="AB65" i="92"/>
  <c r="AA65" i="92"/>
  <c r="Z65" i="92"/>
  <c r="Y65" i="92"/>
  <c r="V65" i="92"/>
  <c r="W65" i="92"/>
  <c r="X65" i="92"/>
  <c r="S65" i="92"/>
  <c r="R65" i="92"/>
  <c r="Q65" i="92"/>
  <c r="P65" i="92"/>
  <c r="O65" i="92"/>
  <c r="N65" i="92"/>
  <c r="M65" i="92"/>
  <c r="L65" i="92"/>
  <c r="K65" i="92"/>
  <c r="H65" i="92"/>
  <c r="G65" i="92"/>
  <c r="C65" i="92"/>
  <c r="AF64" i="92"/>
  <c r="AE64" i="92"/>
  <c r="AD64" i="92"/>
  <c r="AC64" i="92"/>
  <c r="AB64" i="92"/>
  <c r="AA64" i="92"/>
  <c r="Z64" i="92"/>
  <c r="Y64" i="92"/>
  <c r="V64" i="92"/>
  <c r="W64" i="92"/>
  <c r="X64" i="92"/>
  <c r="S64" i="92"/>
  <c r="R64" i="92"/>
  <c r="Q64" i="92"/>
  <c r="P64" i="92"/>
  <c r="O64" i="92"/>
  <c r="N64" i="92"/>
  <c r="M64" i="92"/>
  <c r="L64" i="92"/>
  <c r="K64" i="92"/>
  <c r="E64" i="92"/>
  <c r="C64" i="92"/>
  <c r="AF63" i="92"/>
  <c r="AE63" i="92"/>
  <c r="AD63" i="92"/>
  <c r="AC63" i="92"/>
  <c r="AB63" i="92"/>
  <c r="AA63" i="92"/>
  <c r="Z63" i="92"/>
  <c r="Y63" i="92"/>
  <c r="V63" i="92"/>
  <c r="W63" i="92"/>
  <c r="X63" i="92"/>
  <c r="S63" i="92"/>
  <c r="R63" i="92"/>
  <c r="Q63" i="92"/>
  <c r="P63" i="92"/>
  <c r="O63" i="92"/>
  <c r="N63" i="92"/>
  <c r="M63" i="92"/>
  <c r="L63" i="92"/>
  <c r="K63" i="92"/>
  <c r="D63" i="92"/>
  <c r="C63" i="92"/>
  <c r="AF62" i="92"/>
  <c r="AE62" i="92"/>
  <c r="AD62" i="92"/>
  <c r="AC62" i="92"/>
  <c r="AB62" i="92"/>
  <c r="AA62" i="92"/>
  <c r="Z62" i="92"/>
  <c r="Y62" i="92"/>
  <c r="V62" i="92"/>
  <c r="W62" i="92"/>
  <c r="X62" i="92"/>
  <c r="S62" i="92"/>
  <c r="R62" i="92"/>
  <c r="Q62" i="92"/>
  <c r="P62" i="92"/>
  <c r="O62" i="92"/>
  <c r="N62" i="92"/>
  <c r="M62" i="92"/>
  <c r="L62" i="92"/>
  <c r="K62" i="92"/>
  <c r="AF61" i="92"/>
  <c r="AE61" i="92"/>
  <c r="AD61" i="92"/>
  <c r="AC61" i="92"/>
  <c r="AB61" i="92"/>
  <c r="AA61" i="92"/>
  <c r="Z61" i="92"/>
  <c r="Y61" i="92"/>
  <c r="V61" i="92"/>
  <c r="W61" i="92"/>
  <c r="X61" i="92"/>
  <c r="S61" i="92"/>
  <c r="R61" i="92"/>
  <c r="Q61" i="92"/>
  <c r="P61" i="92"/>
  <c r="O61" i="92"/>
  <c r="N61" i="92"/>
  <c r="M61" i="92"/>
  <c r="L61" i="92"/>
  <c r="K61" i="92"/>
  <c r="H61" i="92"/>
  <c r="AF60" i="92"/>
  <c r="AE60" i="92"/>
  <c r="AD60" i="92"/>
  <c r="AC60" i="92"/>
  <c r="AB60" i="92"/>
  <c r="AA60" i="92"/>
  <c r="Z60" i="92"/>
  <c r="Y60" i="92"/>
  <c r="V60" i="92"/>
  <c r="W60" i="92"/>
  <c r="X60" i="92"/>
  <c r="S60" i="92"/>
  <c r="R60" i="92"/>
  <c r="Q60" i="92"/>
  <c r="P60" i="92"/>
  <c r="O60" i="92"/>
  <c r="N60" i="92"/>
  <c r="M60" i="92"/>
  <c r="L60" i="92"/>
  <c r="K60" i="92"/>
  <c r="H60" i="92"/>
  <c r="AF59" i="92"/>
  <c r="AE59" i="92"/>
  <c r="AD59" i="92"/>
  <c r="AC59" i="92"/>
  <c r="AB59" i="92"/>
  <c r="AA59" i="92"/>
  <c r="Z59" i="92"/>
  <c r="Y59" i="92"/>
  <c r="V59" i="92"/>
  <c r="W59" i="92"/>
  <c r="X59" i="92"/>
  <c r="S59" i="92"/>
  <c r="R59" i="92"/>
  <c r="Q59" i="92"/>
  <c r="P59" i="92"/>
  <c r="O59" i="92"/>
  <c r="N59" i="92"/>
  <c r="M59" i="92"/>
  <c r="L59" i="92"/>
  <c r="K59" i="92"/>
  <c r="H59" i="92"/>
  <c r="AF58" i="92"/>
  <c r="AE58" i="92"/>
  <c r="AD58" i="92"/>
  <c r="AC58" i="92"/>
  <c r="AB58" i="92"/>
  <c r="AA58" i="92"/>
  <c r="Z58" i="92"/>
  <c r="Y58" i="92"/>
  <c r="V58" i="92"/>
  <c r="W58" i="92"/>
  <c r="X58" i="92"/>
  <c r="S58" i="92"/>
  <c r="R58" i="92"/>
  <c r="Q58" i="92"/>
  <c r="P58" i="92"/>
  <c r="O58" i="92"/>
  <c r="N58" i="92"/>
  <c r="M58" i="92"/>
  <c r="L58" i="92"/>
  <c r="K58" i="92"/>
  <c r="H58" i="92"/>
  <c r="AF57" i="92"/>
  <c r="AE57" i="92"/>
  <c r="AD57" i="92"/>
  <c r="AC57" i="92"/>
  <c r="AB57" i="92"/>
  <c r="AA57" i="92"/>
  <c r="Z57" i="92"/>
  <c r="Y57" i="92"/>
  <c r="V57" i="92"/>
  <c r="W57" i="92"/>
  <c r="X57" i="92"/>
  <c r="S57" i="92"/>
  <c r="R57" i="92"/>
  <c r="Q57" i="92"/>
  <c r="P57" i="92"/>
  <c r="O57" i="92"/>
  <c r="N57" i="92"/>
  <c r="M57" i="92"/>
  <c r="L57" i="92"/>
  <c r="K57" i="92"/>
  <c r="H57" i="92"/>
  <c r="AF56" i="92"/>
  <c r="AE56" i="92"/>
  <c r="AD56" i="92"/>
  <c r="AC56" i="92"/>
  <c r="AB56" i="92"/>
  <c r="AA56" i="92"/>
  <c r="Z56" i="92"/>
  <c r="Y56" i="92"/>
  <c r="V56" i="92"/>
  <c r="W56" i="92"/>
  <c r="X56" i="92"/>
  <c r="S56" i="92"/>
  <c r="R56" i="92"/>
  <c r="Q56" i="92"/>
  <c r="P56" i="92"/>
  <c r="O56" i="92"/>
  <c r="N56" i="92"/>
  <c r="M56" i="92"/>
  <c r="L56" i="92"/>
  <c r="K56" i="92"/>
  <c r="H56" i="92"/>
  <c r="AF55" i="92"/>
  <c r="AE55" i="92"/>
  <c r="AD55" i="92"/>
  <c r="AC55" i="92"/>
  <c r="AB55" i="92"/>
  <c r="AA55" i="92"/>
  <c r="Z55" i="92"/>
  <c r="Y55" i="92"/>
  <c r="V55" i="92"/>
  <c r="W55" i="92"/>
  <c r="X55" i="92"/>
  <c r="S55" i="92"/>
  <c r="R55" i="92"/>
  <c r="Q55" i="92"/>
  <c r="P55" i="92"/>
  <c r="O55" i="92"/>
  <c r="N55" i="92"/>
  <c r="M55" i="92"/>
  <c r="L55" i="92"/>
  <c r="K55" i="92"/>
  <c r="D55" i="92"/>
  <c r="E55" i="92"/>
  <c r="AF54" i="92"/>
  <c r="AE54" i="92"/>
  <c r="AD54" i="92"/>
  <c r="AC54" i="92"/>
  <c r="AB54" i="92"/>
  <c r="AA54" i="92"/>
  <c r="Z54" i="92"/>
  <c r="Y54" i="92"/>
  <c r="V54" i="92"/>
  <c r="W54" i="92"/>
  <c r="X54" i="92"/>
  <c r="S54" i="92"/>
  <c r="R54" i="92"/>
  <c r="Q54" i="92"/>
  <c r="P54" i="92"/>
  <c r="O54" i="92"/>
  <c r="N54" i="92"/>
  <c r="M54" i="92"/>
  <c r="L54" i="92"/>
  <c r="K54" i="92"/>
  <c r="D54" i="92"/>
  <c r="E54" i="92"/>
  <c r="AF53" i="92"/>
  <c r="AE53" i="92"/>
  <c r="AD53" i="92"/>
  <c r="AC53" i="92"/>
  <c r="AB53" i="92"/>
  <c r="AA53" i="92"/>
  <c r="Z53" i="92"/>
  <c r="Y53" i="92"/>
  <c r="V53" i="92"/>
  <c r="W53" i="92"/>
  <c r="X53" i="92"/>
  <c r="S53" i="92"/>
  <c r="R53" i="92"/>
  <c r="Q53" i="92"/>
  <c r="P53" i="92"/>
  <c r="O53" i="92"/>
  <c r="N53" i="92"/>
  <c r="M53" i="92"/>
  <c r="L53" i="92"/>
  <c r="K53" i="92"/>
  <c r="D53" i="92"/>
  <c r="E53" i="92"/>
  <c r="Y52" i="92"/>
  <c r="Z52" i="92"/>
  <c r="AA52" i="92"/>
  <c r="AB52" i="92"/>
  <c r="AC52" i="92"/>
  <c r="AD52" i="92"/>
  <c r="AE52" i="92"/>
  <c r="AF52" i="92"/>
  <c r="V52" i="92"/>
  <c r="W52" i="92"/>
  <c r="X52" i="92"/>
  <c r="S52" i="92"/>
  <c r="AG52" i="92"/>
  <c r="R52" i="92"/>
  <c r="Q52" i="92"/>
  <c r="P52" i="92"/>
  <c r="O52" i="92"/>
  <c r="N52" i="92"/>
  <c r="M52" i="92"/>
  <c r="L52" i="92"/>
  <c r="K52" i="92"/>
  <c r="B51" i="92"/>
  <c r="A51" i="91"/>
  <c r="B101" i="91"/>
  <c r="B96" i="91"/>
  <c r="B97" i="91"/>
  <c r="B98" i="91"/>
  <c r="B99" i="91"/>
  <c r="B100" i="91"/>
  <c r="D101" i="91"/>
  <c r="E101" i="91"/>
  <c r="B94" i="91"/>
  <c r="C101" i="91"/>
  <c r="F101" i="91"/>
  <c r="D100" i="91"/>
  <c r="E100" i="91"/>
  <c r="C100" i="91"/>
  <c r="F100" i="91"/>
  <c r="D99" i="91"/>
  <c r="E99" i="91"/>
  <c r="C99" i="91"/>
  <c r="F99" i="91"/>
  <c r="D98" i="91"/>
  <c r="E98" i="91"/>
  <c r="C98" i="91"/>
  <c r="F98" i="91"/>
  <c r="D97" i="91"/>
  <c r="E97" i="91"/>
  <c r="C97" i="91"/>
  <c r="F97" i="91"/>
  <c r="D96" i="91"/>
  <c r="E96" i="91"/>
  <c r="G96" i="91"/>
  <c r="C96" i="91"/>
  <c r="F96" i="91"/>
  <c r="B95" i="91"/>
  <c r="C77" i="91"/>
  <c r="E77" i="91"/>
  <c r="F77" i="91"/>
  <c r="G77" i="91"/>
  <c r="D77" i="91"/>
  <c r="B79" i="91"/>
  <c r="H77" i="91"/>
  <c r="B78" i="91"/>
  <c r="C78" i="91"/>
  <c r="C79" i="91"/>
  <c r="D79" i="91"/>
  <c r="D80" i="91"/>
  <c r="B81" i="91"/>
  <c r="B80" i="91"/>
  <c r="C80" i="91"/>
  <c r="C81" i="91"/>
  <c r="D81" i="91"/>
  <c r="B83" i="91"/>
  <c r="B82" i="91"/>
  <c r="C82" i="91"/>
  <c r="C83" i="91"/>
  <c r="D83" i="91"/>
  <c r="B85" i="91"/>
  <c r="B84" i="91"/>
  <c r="C84" i="91"/>
  <c r="C85" i="91"/>
  <c r="D85" i="91"/>
  <c r="B87" i="91"/>
  <c r="B86" i="91"/>
  <c r="C86" i="91"/>
  <c r="C87" i="91"/>
  <c r="D87" i="91"/>
  <c r="D92" i="91"/>
  <c r="B89" i="91"/>
  <c r="B88" i="91"/>
  <c r="C88" i="91"/>
  <c r="C89" i="91"/>
  <c r="D89" i="91"/>
  <c r="B91" i="91"/>
  <c r="B90" i="91"/>
  <c r="C90" i="91"/>
  <c r="C91" i="91"/>
  <c r="D91" i="91"/>
  <c r="E92" i="91"/>
  <c r="C92" i="91"/>
  <c r="F92" i="91"/>
  <c r="S91" i="91"/>
  <c r="R91" i="91"/>
  <c r="Q91" i="91"/>
  <c r="P91" i="91"/>
  <c r="O91" i="91"/>
  <c r="N91" i="91"/>
  <c r="M91" i="91"/>
  <c r="L91" i="91"/>
  <c r="K91" i="91"/>
  <c r="H91" i="91"/>
  <c r="G91" i="91"/>
  <c r="S90" i="91"/>
  <c r="R90" i="91"/>
  <c r="Q90" i="91"/>
  <c r="P90" i="91"/>
  <c r="O90" i="91"/>
  <c r="N90" i="91"/>
  <c r="M90" i="91"/>
  <c r="L90" i="91"/>
  <c r="K90" i="91"/>
  <c r="S89" i="91"/>
  <c r="R89" i="91"/>
  <c r="Q89" i="91"/>
  <c r="P89" i="91"/>
  <c r="O89" i="91"/>
  <c r="N89" i="91"/>
  <c r="M89" i="91"/>
  <c r="L89" i="91"/>
  <c r="K89" i="91"/>
  <c r="H89" i="91"/>
  <c r="H88" i="91"/>
  <c r="G89" i="91"/>
  <c r="S88" i="91"/>
  <c r="R88" i="91"/>
  <c r="Q88" i="91"/>
  <c r="P88" i="91"/>
  <c r="O88" i="91"/>
  <c r="N88" i="91"/>
  <c r="M88" i="91"/>
  <c r="L88" i="91"/>
  <c r="K88" i="91"/>
  <c r="S87" i="91"/>
  <c r="R87" i="91"/>
  <c r="Q87" i="91"/>
  <c r="P87" i="91"/>
  <c r="O87" i="91"/>
  <c r="N87" i="91"/>
  <c r="M87" i="91"/>
  <c r="L87" i="91"/>
  <c r="K87" i="91"/>
  <c r="H87" i="91"/>
  <c r="G87" i="91"/>
  <c r="S86" i="91"/>
  <c r="R86" i="91"/>
  <c r="Q86" i="91"/>
  <c r="P86" i="91"/>
  <c r="O86" i="91"/>
  <c r="N86" i="91"/>
  <c r="M86" i="91"/>
  <c r="L86" i="91"/>
  <c r="K86" i="91"/>
  <c r="S85" i="91"/>
  <c r="R85" i="91"/>
  <c r="Q85" i="91"/>
  <c r="P85" i="91"/>
  <c r="O85" i="91"/>
  <c r="N85" i="91"/>
  <c r="M85" i="91"/>
  <c r="L85" i="91"/>
  <c r="K85" i="91"/>
  <c r="H85" i="91"/>
  <c r="E85" i="91"/>
  <c r="G85" i="91"/>
  <c r="S84" i="91"/>
  <c r="R84" i="91"/>
  <c r="Q84" i="91"/>
  <c r="P84" i="91"/>
  <c r="O84" i="91"/>
  <c r="N84" i="91"/>
  <c r="M84" i="91"/>
  <c r="L84" i="91"/>
  <c r="K84" i="91"/>
  <c r="S83" i="91"/>
  <c r="R83" i="91"/>
  <c r="Q83" i="91"/>
  <c r="P83" i="91"/>
  <c r="O83" i="91"/>
  <c r="N83" i="91"/>
  <c r="M83" i="91"/>
  <c r="L83" i="91"/>
  <c r="K83" i="91"/>
  <c r="H83" i="91"/>
  <c r="G83" i="91"/>
  <c r="S82" i="91"/>
  <c r="R82" i="91"/>
  <c r="Q82" i="91"/>
  <c r="P82" i="91"/>
  <c r="O82" i="91"/>
  <c r="N82" i="91"/>
  <c r="M82" i="91"/>
  <c r="L82" i="91"/>
  <c r="K82" i="91"/>
  <c r="S81" i="91"/>
  <c r="R81" i="91"/>
  <c r="Q81" i="91"/>
  <c r="P81" i="91"/>
  <c r="O81" i="91"/>
  <c r="N81" i="91"/>
  <c r="M81" i="91"/>
  <c r="L81" i="91"/>
  <c r="K81" i="91"/>
  <c r="H81" i="91"/>
  <c r="G81" i="91"/>
  <c r="H63" i="91"/>
  <c r="AF80" i="91"/>
  <c r="AE80" i="91"/>
  <c r="AD80" i="91"/>
  <c r="AC80" i="91"/>
  <c r="AB80" i="91"/>
  <c r="AA80" i="91"/>
  <c r="Z80" i="91"/>
  <c r="Y80" i="91"/>
  <c r="V80" i="91"/>
  <c r="W80" i="91"/>
  <c r="X80" i="91"/>
  <c r="S80" i="91"/>
  <c r="R80" i="91"/>
  <c r="Q80" i="91"/>
  <c r="P80" i="91"/>
  <c r="O80" i="91"/>
  <c r="N80" i="91"/>
  <c r="M80" i="91"/>
  <c r="L80" i="91"/>
  <c r="K80" i="91"/>
  <c r="AF79" i="91"/>
  <c r="AE79" i="91"/>
  <c r="AD79" i="91"/>
  <c r="AC79" i="91"/>
  <c r="AB79" i="91"/>
  <c r="AA79" i="91"/>
  <c r="Z79" i="91"/>
  <c r="Y79" i="91"/>
  <c r="V79" i="91"/>
  <c r="W79" i="91"/>
  <c r="X79" i="91"/>
  <c r="S79" i="91"/>
  <c r="R79" i="91"/>
  <c r="Q79" i="91"/>
  <c r="P79" i="91"/>
  <c r="O79" i="91"/>
  <c r="N79" i="91"/>
  <c r="M79" i="91"/>
  <c r="L79" i="91"/>
  <c r="K79" i="91"/>
  <c r="H79" i="91"/>
  <c r="G79" i="91"/>
  <c r="AF78" i="91"/>
  <c r="AE78" i="91"/>
  <c r="AD78" i="91"/>
  <c r="AC78" i="91"/>
  <c r="AB78" i="91"/>
  <c r="AA78" i="91"/>
  <c r="Z78" i="91"/>
  <c r="Y78" i="91"/>
  <c r="V78" i="91"/>
  <c r="W78" i="91"/>
  <c r="X78" i="91"/>
  <c r="S78" i="91"/>
  <c r="R78" i="91"/>
  <c r="Q78" i="91"/>
  <c r="P78" i="91"/>
  <c r="O78" i="91"/>
  <c r="N78" i="91"/>
  <c r="M78" i="91"/>
  <c r="L78" i="91"/>
  <c r="K78" i="91"/>
  <c r="AF77" i="91"/>
  <c r="AE77" i="91"/>
  <c r="AD77" i="91"/>
  <c r="AC77" i="91"/>
  <c r="AB77" i="91"/>
  <c r="AA77" i="91"/>
  <c r="Z77" i="91"/>
  <c r="Y77" i="91"/>
  <c r="V77" i="91"/>
  <c r="W77" i="91"/>
  <c r="X77" i="91"/>
  <c r="S77" i="91"/>
  <c r="R77" i="91"/>
  <c r="Q77" i="91"/>
  <c r="P77" i="91"/>
  <c r="O77" i="91"/>
  <c r="N77" i="91"/>
  <c r="M77" i="91"/>
  <c r="L77" i="91"/>
  <c r="K77" i="91"/>
  <c r="B77" i="91"/>
  <c r="AF76" i="91"/>
  <c r="AE76" i="91"/>
  <c r="AD76" i="91"/>
  <c r="AC76" i="91"/>
  <c r="AB76" i="91"/>
  <c r="AA76" i="91"/>
  <c r="Z76" i="91"/>
  <c r="Y76" i="91"/>
  <c r="V76" i="91"/>
  <c r="W76" i="91"/>
  <c r="X76" i="91"/>
  <c r="S76" i="91"/>
  <c r="R76" i="91"/>
  <c r="Q76" i="91"/>
  <c r="P76" i="91"/>
  <c r="O76" i="91"/>
  <c r="N76" i="91"/>
  <c r="M76" i="91"/>
  <c r="L76" i="91"/>
  <c r="K76" i="91"/>
  <c r="G68" i="91"/>
  <c r="C54" i="91"/>
  <c r="C73" i="91"/>
  <c r="C55" i="91"/>
  <c r="C74" i="91"/>
  <c r="D73" i="91"/>
  <c r="H53" i="91"/>
  <c r="E72" i="91"/>
  <c r="F72" i="91"/>
  <c r="H54" i="91"/>
  <c r="E73" i="91"/>
  <c r="F73" i="91"/>
  <c r="B76" i="91"/>
  <c r="AF75" i="91"/>
  <c r="AE75" i="91"/>
  <c r="AD75" i="91"/>
  <c r="AC75" i="91"/>
  <c r="AB75" i="91"/>
  <c r="AA75" i="91"/>
  <c r="Z75" i="91"/>
  <c r="Y75" i="91"/>
  <c r="V75" i="91"/>
  <c r="W75" i="91"/>
  <c r="X75" i="91"/>
  <c r="S75" i="91"/>
  <c r="R75" i="91"/>
  <c r="Q75" i="91"/>
  <c r="P75" i="91"/>
  <c r="O75" i="91"/>
  <c r="N75" i="91"/>
  <c r="M75" i="91"/>
  <c r="L75" i="91"/>
  <c r="K75" i="91"/>
  <c r="B75" i="91"/>
  <c r="AF74" i="91"/>
  <c r="AE74" i="91"/>
  <c r="AD74" i="91"/>
  <c r="AC74" i="91"/>
  <c r="AB74" i="91"/>
  <c r="AA74" i="91"/>
  <c r="Z74" i="91"/>
  <c r="Y74" i="91"/>
  <c r="V74" i="91"/>
  <c r="W74" i="91"/>
  <c r="X74" i="91"/>
  <c r="S74" i="91"/>
  <c r="R74" i="91"/>
  <c r="Q74" i="91"/>
  <c r="P74" i="91"/>
  <c r="O74" i="91"/>
  <c r="N74" i="91"/>
  <c r="M74" i="91"/>
  <c r="L74" i="91"/>
  <c r="K74" i="91"/>
  <c r="H55" i="91"/>
  <c r="E74" i="91"/>
  <c r="B55" i="91"/>
  <c r="B74" i="91"/>
  <c r="AF73" i="91"/>
  <c r="AE73" i="91"/>
  <c r="AD73" i="91"/>
  <c r="AC73" i="91"/>
  <c r="AB73" i="91"/>
  <c r="AA73" i="91"/>
  <c r="Z73" i="91"/>
  <c r="Y73" i="91"/>
  <c r="V73" i="91"/>
  <c r="W73" i="91"/>
  <c r="X73" i="91"/>
  <c r="S73" i="91"/>
  <c r="R73" i="91"/>
  <c r="Q73" i="91"/>
  <c r="P73" i="91"/>
  <c r="O73" i="91"/>
  <c r="N73" i="91"/>
  <c r="M73" i="91"/>
  <c r="L73" i="91"/>
  <c r="K73" i="91"/>
  <c r="B54" i="91"/>
  <c r="B73" i="91"/>
  <c r="AF72" i="91"/>
  <c r="AE72" i="91"/>
  <c r="AD72" i="91"/>
  <c r="AC72" i="91"/>
  <c r="AB72" i="91"/>
  <c r="AA72" i="91"/>
  <c r="Z72" i="91"/>
  <c r="Y72" i="91"/>
  <c r="V72" i="91"/>
  <c r="W72" i="91"/>
  <c r="X72" i="91"/>
  <c r="S72" i="91"/>
  <c r="R72" i="91"/>
  <c r="Q72" i="91"/>
  <c r="P72" i="91"/>
  <c r="O72" i="91"/>
  <c r="N72" i="91"/>
  <c r="M72" i="91"/>
  <c r="L72" i="91"/>
  <c r="K72" i="91"/>
  <c r="C53" i="91"/>
  <c r="C72" i="91"/>
  <c r="D72" i="91"/>
  <c r="B53" i="91"/>
  <c r="B72" i="91"/>
  <c r="AF71" i="91"/>
  <c r="AE71" i="91"/>
  <c r="AD71" i="91"/>
  <c r="AC71" i="91"/>
  <c r="AB71" i="91"/>
  <c r="AA71" i="91"/>
  <c r="Z71" i="91"/>
  <c r="Y71" i="91"/>
  <c r="V71" i="91"/>
  <c r="W71" i="91"/>
  <c r="X71" i="91"/>
  <c r="S71" i="91"/>
  <c r="R71" i="91"/>
  <c r="Q71" i="91"/>
  <c r="P71" i="91"/>
  <c r="O71" i="91"/>
  <c r="N71" i="91"/>
  <c r="M71" i="91"/>
  <c r="L71" i="91"/>
  <c r="K71" i="91"/>
  <c r="AF70" i="91"/>
  <c r="AE70" i="91"/>
  <c r="AD70" i="91"/>
  <c r="AC70" i="91"/>
  <c r="AB70" i="91"/>
  <c r="AA70" i="91"/>
  <c r="Z70" i="91"/>
  <c r="Y70" i="91"/>
  <c r="V70" i="91"/>
  <c r="W70" i="91"/>
  <c r="X70" i="91"/>
  <c r="S70" i="91"/>
  <c r="R70" i="91"/>
  <c r="Q70" i="91"/>
  <c r="P70" i="91"/>
  <c r="O70" i="91"/>
  <c r="N70" i="91"/>
  <c r="M70" i="91"/>
  <c r="L70" i="91"/>
  <c r="K70" i="91"/>
  <c r="G66" i="91"/>
  <c r="AF69" i="91"/>
  <c r="AE69" i="91"/>
  <c r="AD69" i="91"/>
  <c r="AC69" i="91"/>
  <c r="AB69" i="91"/>
  <c r="AA69" i="91"/>
  <c r="Z69" i="91"/>
  <c r="Y69" i="91"/>
  <c r="V69" i="91"/>
  <c r="W69" i="91"/>
  <c r="X69" i="91"/>
  <c r="S69" i="91"/>
  <c r="R69" i="91"/>
  <c r="Q69" i="91"/>
  <c r="P69" i="91"/>
  <c r="O69" i="91"/>
  <c r="N69" i="91"/>
  <c r="M69" i="91"/>
  <c r="L69" i="91"/>
  <c r="K69" i="91"/>
  <c r="AF68" i="91"/>
  <c r="AE68" i="91"/>
  <c r="AD68" i="91"/>
  <c r="AC68" i="91"/>
  <c r="AB68" i="91"/>
  <c r="AA68" i="91"/>
  <c r="Z68" i="91"/>
  <c r="Y68" i="91"/>
  <c r="V68" i="91"/>
  <c r="W68" i="91"/>
  <c r="X68" i="91"/>
  <c r="S68" i="91"/>
  <c r="R68" i="91"/>
  <c r="Q68" i="91"/>
  <c r="P68" i="91"/>
  <c r="O68" i="91"/>
  <c r="N68" i="91"/>
  <c r="M68" i="91"/>
  <c r="L68" i="91"/>
  <c r="K68" i="91"/>
  <c r="AF67" i="91"/>
  <c r="AE67" i="91"/>
  <c r="AD67" i="91"/>
  <c r="AC67" i="91"/>
  <c r="AB67" i="91"/>
  <c r="AA67" i="91"/>
  <c r="Z67" i="91"/>
  <c r="Y67" i="91"/>
  <c r="V67" i="91"/>
  <c r="W67" i="91"/>
  <c r="X67" i="91"/>
  <c r="S67" i="91"/>
  <c r="R67" i="91"/>
  <c r="Q67" i="91"/>
  <c r="P67" i="91"/>
  <c r="O67" i="91"/>
  <c r="N67" i="91"/>
  <c r="M67" i="91"/>
  <c r="L67" i="91"/>
  <c r="K67" i="91"/>
  <c r="G53" i="91"/>
  <c r="C56" i="91"/>
  <c r="B56" i="91"/>
  <c r="E56" i="91"/>
  <c r="G56" i="91"/>
  <c r="C57" i="91"/>
  <c r="B57" i="91"/>
  <c r="C58" i="91"/>
  <c r="B58" i="91"/>
  <c r="C59" i="91"/>
  <c r="B59" i="91"/>
  <c r="C60" i="91"/>
  <c r="B60" i="91"/>
  <c r="C61" i="91"/>
  <c r="B61" i="91"/>
  <c r="E57" i="91"/>
  <c r="G57" i="91"/>
  <c r="E58" i="91"/>
  <c r="G58" i="91"/>
  <c r="E59" i="91"/>
  <c r="G59" i="91"/>
  <c r="E60" i="91"/>
  <c r="G60" i="91"/>
  <c r="E61" i="91"/>
  <c r="G61" i="91"/>
  <c r="F53" i="91"/>
  <c r="B62" i="91"/>
  <c r="B63" i="91"/>
  <c r="B64" i="91"/>
  <c r="F54" i="91"/>
  <c r="F55" i="91"/>
  <c r="H66" i="91"/>
  <c r="H67" i="91"/>
  <c r="G67" i="91"/>
  <c r="B65" i="91"/>
  <c r="B66" i="91"/>
  <c r="F65" i="91"/>
  <c r="F66" i="91"/>
  <c r="F67" i="91"/>
  <c r="B67" i="91"/>
  <c r="AF66" i="91"/>
  <c r="AE66" i="91"/>
  <c r="AD66" i="91"/>
  <c r="AC66" i="91"/>
  <c r="AB66" i="91"/>
  <c r="AA66" i="91"/>
  <c r="Z66" i="91"/>
  <c r="Y66" i="91"/>
  <c r="V66" i="91"/>
  <c r="W66" i="91"/>
  <c r="X66" i="91"/>
  <c r="S66" i="91"/>
  <c r="R66" i="91"/>
  <c r="Q66" i="91"/>
  <c r="P66" i="91"/>
  <c r="O66" i="91"/>
  <c r="N66" i="91"/>
  <c r="M66" i="91"/>
  <c r="L66" i="91"/>
  <c r="K66" i="91"/>
  <c r="C66" i="91"/>
  <c r="AF65" i="91"/>
  <c r="AE65" i="91"/>
  <c r="AD65" i="91"/>
  <c r="AC65" i="91"/>
  <c r="AB65" i="91"/>
  <c r="AA65" i="91"/>
  <c r="Z65" i="91"/>
  <c r="Y65" i="91"/>
  <c r="V65" i="91"/>
  <c r="W65" i="91"/>
  <c r="X65" i="91"/>
  <c r="S65" i="91"/>
  <c r="R65" i="91"/>
  <c r="Q65" i="91"/>
  <c r="P65" i="91"/>
  <c r="O65" i="91"/>
  <c r="N65" i="91"/>
  <c r="M65" i="91"/>
  <c r="L65" i="91"/>
  <c r="K65" i="91"/>
  <c r="H65" i="91"/>
  <c r="G65" i="91"/>
  <c r="C65" i="91"/>
  <c r="AF64" i="91"/>
  <c r="AE64" i="91"/>
  <c r="AD64" i="91"/>
  <c r="AC64" i="91"/>
  <c r="AB64" i="91"/>
  <c r="AA64" i="91"/>
  <c r="Z64" i="91"/>
  <c r="Y64" i="91"/>
  <c r="V64" i="91"/>
  <c r="W64" i="91"/>
  <c r="X64" i="91"/>
  <c r="S64" i="91"/>
  <c r="R64" i="91"/>
  <c r="Q64" i="91"/>
  <c r="P64" i="91"/>
  <c r="O64" i="91"/>
  <c r="N64" i="91"/>
  <c r="M64" i="91"/>
  <c r="L64" i="91"/>
  <c r="K64" i="91"/>
  <c r="G64" i="91"/>
  <c r="E64" i="91"/>
  <c r="C64" i="91"/>
  <c r="AF63" i="91"/>
  <c r="AE63" i="91"/>
  <c r="AD63" i="91"/>
  <c r="AC63" i="91"/>
  <c r="AB63" i="91"/>
  <c r="AA63" i="91"/>
  <c r="Z63" i="91"/>
  <c r="Y63" i="91"/>
  <c r="V63" i="91"/>
  <c r="W63" i="91"/>
  <c r="X63" i="91"/>
  <c r="S63" i="91"/>
  <c r="R63" i="91"/>
  <c r="Q63" i="91"/>
  <c r="P63" i="91"/>
  <c r="O63" i="91"/>
  <c r="N63" i="91"/>
  <c r="M63" i="91"/>
  <c r="L63" i="91"/>
  <c r="K63" i="91"/>
  <c r="D53" i="91"/>
  <c r="E53" i="91"/>
  <c r="D54" i="91"/>
  <c r="E54" i="91"/>
  <c r="D55" i="91"/>
  <c r="E55" i="91"/>
  <c r="D63" i="91"/>
  <c r="C63" i="91"/>
  <c r="AF62" i="91"/>
  <c r="AE62" i="91"/>
  <c r="AD62" i="91"/>
  <c r="AC62" i="91"/>
  <c r="AB62" i="91"/>
  <c r="AA62" i="91"/>
  <c r="Z62" i="91"/>
  <c r="Y62" i="91"/>
  <c r="V62" i="91"/>
  <c r="W62" i="91"/>
  <c r="X62" i="91"/>
  <c r="S62" i="91"/>
  <c r="R62" i="91"/>
  <c r="Q62" i="91"/>
  <c r="P62" i="91"/>
  <c r="O62" i="91"/>
  <c r="N62" i="91"/>
  <c r="M62" i="91"/>
  <c r="L62" i="91"/>
  <c r="K62" i="91"/>
  <c r="AF61" i="91"/>
  <c r="AE61" i="91"/>
  <c r="AD61" i="91"/>
  <c r="AC61" i="91"/>
  <c r="AB61" i="91"/>
  <c r="AA61" i="91"/>
  <c r="Z61" i="91"/>
  <c r="Y61" i="91"/>
  <c r="V61" i="91"/>
  <c r="W61" i="91"/>
  <c r="X61" i="91"/>
  <c r="S61" i="91"/>
  <c r="R61" i="91"/>
  <c r="Q61" i="91"/>
  <c r="P61" i="91"/>
  <c r="O61" i="91"/>
  <c r="N61" i="91"/>
  <c r="M61" i="91"/>
  <c r="L61" i="91"/>
  <c r="K61" i="91"/>
  <c r="H61" i="91"/>
  <c r="AF60" i="91"/>
  <c r="AE60" i="91"/>
  <c r="AD60" i="91"/>
  <c r="AC60" i="91"/>
  <c r="AB60" i="91"/>
  <c r="AA60" i="91"/>
  <c r="Z60" i="91"/>
  <c r="Y60" i="91"/>
  <c r="V60" i="91"/>
  <c r="W60" i="91"/>
  <c r="X60" i="91"/>
  <c r="S60" i="91"/>
  <c r="R60" i="91"/>
  <c r="Q60" i="91"/>
  <c r="P60" i="91"/>
  <c r="O60" i="91"/>
  <c r="N60" i="91"/>
  <c r="M60" i="91"/>
  <c r="L60" i="91"/>
  <c r="K60" i="91"/>
  <c r="H60" i="91"/>
  <c r="AF59" i="91"/>
  <c r="AE59" i="91"/>
  <c r="AD59" i="91"/>
  <c r="AC59" i="91"/>
  <c r="AB59" i="91"/>
  <c r="AA59" i="91"/>
  <c r="Z59" i="91"/>
  <c r="Y59" i="91"/>
  <c r="V59" i="91"/>
  <c r="W59" i="91"/>
  <c r="X59" i="91"/>
  <c r="S59" i="91"/>
  <c r="R59" i="91"/>
  <c r="Q59" i="91"/>
  <c r="P59" i="91"/>
  <c r="O59" i="91"/>
  <c r="N59" i="91"/>
  <c r="M59" i="91"/>
  <c r="L59" i="91"/>
  <c r="K59" i="91"/>
  <c r="H59" i="91"/>
  <c r="AF58" i="91"/>
  <c r="AE58" i="91"/>
  <c r="AD58" i="91"/>
  <c r="AC58" i="91"/>
  <c r="AB58" i="91"/>
  <c r="AA58" i="91"/>
  <c r="Z58" i="91"/>
  <c r="Y58" i="91"/>
  <c r="V58" i="91"/>
  <c r="W58" i="91"/>
  <c r="X58" i="91"/>
  <c r="S58" i="91"/>
  <c r="R58" i="91"/>
  <c r="Q58" i="91"/>
  <c r="P58" i="91"/>
  <c r="O58" i="91"/>
  <c r="N58" i="91"/>
  <c r="M58" i="91"/>
  <c r="L58" i="91"/>
  <c r="K58" i="91"/>
  <c r="H58" i="91"/>
  <c r="AF57" i="91"/>
  <c r="AE57" i="91"/>
  <c r="AD57" i="91"/>
  <c r="AC57" i="91"/>
  <c r="AB57" i="91"/>
  <c r="AA57" i="91"/>
  <c r="Z57" i="91"/>
  <c r="Y57" i="91"/>
  <c r="V57" i="91"/>
  <c r="W57" i="91"/>
  <c r="X57" i="91"/>
  <c r="S57" i="91"/>
  <c r="R57" i="91"/>
  <c r="Q57" i="91"/>
  <c r="P57" i="91"/>
  <c r="O57" i="91"/>
  <c r="N57" i="91"/>
  <c r="M57" i="91"/>
  <c r="L57" i="91"/>
  <c r="K57" i="91"/>
  <c r="H57" i="91"/>
  <c r="AF56" i="91"/>
  <c r="AE56" i="91"/>
  <c r="AD56" i="91"/>
  <c r="AC56" i="91"/>
  <c r="AB56" i="91"/>
  <c r="AA56" i="91"/>
  <c r="Z56" i="91"/>
  <c r="Y56" i="91"/>
  <c r="V56" i="91"/>
  <c r="W56" i="91"/>
  <c r="X56" i="91"/>
  <c r="S56" i="91"/>
  <c r="R56" i="91"/>
  <c r="Q56" i="91"/>
  <c r="P56" i="91"/>
  <c r="O56" i="91"/>
  <c r="N56" i="91"/>
  <c r="M56" i="91"/>
  <c r="L56" i="91"/>
  <c r="K56" i="91"/>
  <c r="H56" i="91"/>
  <c r="AF55" i="91"/>
  <c r="AE55" i="91"/>
  <c r="AD55" i="91"/>
  <c r="AC55" i="91"/>
  <c r="AB55" i="91"/>
  <c r="AA55" i="91"/>
  <c r="Z55" i="91"/>
  <c r="Y55" i="91"/>
  <c r="V55" i="91"/>
  <c r="W55" i="91"/>
  <c r="X55" i="91"/>
  <c r="S55" i="91"/>
  <c r="R55" i="91"/>
  <c r="Q55" i="91"/>
  <c r="P55" i="91"/>
  <c r="O55" i="91"/>
  <c r="N55" i="91"/>
  <c r="M55" i="91"/>
  <c r="L55" i="91"/>
  <c r="K55" i="91"/>
  <c r="AF54" i="91"/>
  <c r="AE54" i="91"/>
  <c r="AD54" i="91"/>
  <c r="AC54" i="91"/>
  <c r="AB54" i="91"/>
  <c r="AA54" i="91"/>
  <c r="Z54" i="91"/>
  <c r="Y54" i="91"/>
  <c r="V54" i="91"/>
  <c r="W54" i="91"/>
  <c r="X54" i="91"/>
  <c r="S54" i="91"/>
  <c r="R54" i="91"/>
  <c r="Q54" i="91"/>
  <c r="P54" i="91"/>
  <c r="O54" i="91"/>
  <c r="N54" i="91"/>
  <c r="M54" i="91"/>
  <c r="L54" i="91"/>
  <c r="K54" i="91"/>
  <c r="AF53" i="91"/>
  <c r="AE53" i="91"/>
  <c r="AD53" i="91"/>
  <c r="AC53" i="91"/>
  <c r="AB53" i="91"/>
  <c r="AA53" i="91"/>
  <c r="Z53" i="91"/>
  <c r="Y53" i="91"/>
  <c r="V53" i="91"/>
  <c r="W53" i="91"/>
  <c r="X53" i="91"/>
  <c r="S53" i="91"/>
  <c r="R53" i="91"/>
  <c r="Q53" i="91"/>
  <c r="P53" i="91"/>
  <c r="O53" i="91"/>
  <c r="N53" i="91"/>
  <c r="M53" i="91"/>
  <c r="L53" i="91"/>
  <c r="K53" i="91"/>
  <c r="Y52" i="91"/>
  <c r="Z52" i="91"/>
  <c r="AA52" i="91"/>
  <c r="AB52" i="91"/>
  <c r="AC52" i="91"/>
  <c r="AD52" i="91"/>
  <c r="AE52" i="91"/>
  <c r="AF52" i="91"/>
  <c r="V52" i="91"/>
  <c r="W52" i="91"/>
  <c r="X52" i="91"/>
  <c r="AG52" i="91"/>
  <c r="S52" i="91"/>
  <c r="R52" i="91"/>
  <c r="Q52" i="91"/>
  <c r="P52" i="91"/>
  <c r="O52" i="91"/>
  <c r="N52" i="91"/>
  <c r="M52" i="91"/>
  <c r="L52" i="91"/>
  <c r="K52" i="91"/>
  <c r="B51" i="91"/>
  <c r="A51" i="90"/>
  <c r="B101" i="90"/>
  <c r="B96" i="90"/>
  <c r="B97" i="90"/>
  <c r="B98" i="90"/>
  <c r="B99" i="90"/>
  <c r="B100" i="90"/>
  <c r="D101" i="90"/>
  <c r="E101" i="90"/>
  <c r="B94" i="90"/>
  <c r="C101" i="90"/>
  <c r="F101" i="90"/>
  <c r="D100" i="90"/>
  <c r="E100" i="90"/>
  <c r="C100" i="90"/>
  <c r="F100" i="90"/>
  <c r="D99" i="90"/>
  <c r="E99" i="90"/>
  <c r="C99" i="90"/>
  <c r="F99" i="90"/>
  <c r="D98" i="90"/>
  <c r="E98" i="90"/>
  <c r="C98" i="90"/>
  <c r="F98" i="90"/>
  <c r="D97" i="90"/>
  <c r="E97" i="90"/>
  <c r="C97" i="90"/>
  <c r="F97" i="90"/>
  <c r="D96" i="90"/>
  <c r="E96" i="90"/>
  <c r="G96" i="90"/>
  <c r="C96" i="90"/>
  <c r="F96" i="90"/>
  <c r="B95" i="90"/>
  <c r="C77" i="90"/>
  <c r="E77" i="90"/>
  <c r="F77" i="90"/>
  <c r="G77" i="90"/>
  <c r="D77" i="90"/>
  <c r="B79" i="90"/>
  <c r="H77" i="90"/>
  <c r="B78" i="90"/>
  <c r="C78" i="90"/>
  <c r="C79" i="90"/>
  <c r="D79" i="90"/>
  <c r="D80" i="90"/>
  <c r="B81" i="90"/>
  <c r="B80" i="90"/>
  <c r="C80" i="90"/>
  <c r="C81" i="90"/>
  <c r="D81" i="90"/>
  <c r="B83" i="90"/>
  <c r="B82" i="90"/>
  <c r="C82" i="90"/>
  <c r="C83" i="90"/>
  <c r="D83" i="90"/>
  <c r="B85" i="90"/>
  <c r="B84" i="90"/>
  <c r="C84" i="90"/>
  <c r="C85" i="90"/>
  <c r="D85" i="90"/>
  <c r="B87" i="90"/>
  <c r="B86" i="90"/>
  <c r="C86" i="90"/>
  <c r="C87" i="90"/>
  <c r="D87" i="90"/>
  <c r="D92" i="90"/>
  <c r="B89" i="90"/>
  <c r="B88" i="90"/>
  <c r="C88" i="90"/>
  <c r="C89" i="90"/>
  <c r="D89" i="90"/>
  <c r="B91" i="90"/>
  <c r="B90" i="90"/>
  <c r="C90" i="90"/>
  <c r="C91" i="90"/>
  <c r="D91" i="90"/>
  <c r="E92" i="90"/>
  <c r="C92" i="90"/>
  <c r="F92" i="90"/>
  <c r="S91" i="90"/>
  <c r="R91" i="90"/>
  <c r="Q91" i="90"/>
  <c r="P91" i="90"/>
  <c r="O91" i="90"/>
  <c r="N91" i="90"/>
  <c r="M91" i="90"/>
  <c r="L91" i="90"/>
  <c r="K91" i="90"/>
  <c r="H91" i="90"/>
  <c r="G91" i="90"/>
  <c r="S90" i="90"/>
  <c r="R90" i="90"/>
  <c r="Q90" i="90"/>
  <c r="P90" i="90"/>
  <c r="O90" i="90"/>
  <c r="N90" i="90"/>
  <c r="M90" i="90"/>
  <c r="L90" i="90"/>
  <c r="K90" i="90"/>
  <c r="S89" i="90"/>
  <c r="R89" i="90"/>
  <c r="Q89" i="90"/>
  <c r="P89" i="90"/>
  <c r="O89" i="90"/>
  <c r="N89" i="90"/>
  <c r="M89" i="90"/>
  <c r="L89" i="90"/>
  <c r="K89" i="90"/>
  <c r="H89" i="90"/>
  <c r="H88" i="90"/>
  <c r="G89" i="90"/>
  <c r="S88" i="90"/>
  <c r="R88" i="90"/>
  <c r="Q88" i="90"/>
  <c r="P88" i="90"/>
  <c r="O88" i="90"/>
  <c r="N88" i="90"/>
  <c r="M88" i="90"/>
  <c r="L88" i="90"/>
  <c r="K88" i="90"/>
  <c r="S87" i="90"/>
  <c r="R87" i="90"/>
  <c r="Q87" i="90"/>
  <c r="P87" i="90"/>
  <c r="O87" i="90"/>
  <c r="N87" i="90"/>
  <c r="M87" i="90"/>
  <c r="L87" i="90"/>
  <c r="K87" i="90"/>
  <c r="H87" i="90"/>
  <c r="G87" i="90"/>
  <c r="S86" i="90"/>
  <c r="R86" i="90"/>
  <c r="Q86" i="90"/>
  <c r="P86" i="90"/>
  <c r="O86" i="90"/>
  <c r="N86" i="90"/>
  <c r="M86" i="90"/>
  <c r="L86" i="90"/>
  <c r="K86" i="90"/>
  <c r="S85" i="90"/>
  <c r="R85" i="90"/>
  <c r="Q85" i="90"/>
  <c r="P85" i="90"/>
  <c r="O85" i="90"/>
  <c r="N85" i="90"/>
  <c r="M85" i="90"/>
  <c r="L85" i="90"/>
  <c r="K85" i="90"/>
  <c r="H85" i="90"/>
  <c r="E85" i="90"/>
  <c r="G85" i="90"/>
  <c r="S84" i="90"/>
  <c r="R84" i="90"/>
  <c r="Q84" i="90"/>
  <c r="P84" i="90"/>
  <c r="O84" i="90"/>
  <c r="N84" i="90"/>
  <c r="M84" i="90"/>
  <c r="L84" i="90"/>
  <c r="K84" i="90"/>
  <c r="S83" i="90"/>
  <c r="R83" i="90"/>
  <c r="Q83" i="90"/>
  <c r="P83" i="90"/>
  <c r="O83" i="90"/>
  <c r="N83" i="90"/>
  <c r="M83" i="90"/>
  <c r="L83" i="90"/>
  <c r="K83" i="90"/>
  <c r="H83" i="90"/>
  <c r="G83" i="90"/>
  <c r="S82" i="90"/>
  <c r="R82" i="90"/>
  <c r="Q82" i="90"/>
  <c r="P82" i="90"/>
  <c r="O82" i="90"/>
  <c r="N82" i="90"/>
  <c r="M82" i="90"/>
  <c r="L82" i="90"/>
  <c r="K82" i="90"/>
  <c r="S81" i="90"/>
  <c r="R81" i="90"/>
  <c r="Q81" i="90"/>
  <c r="P81" i="90"/>
  <c r="O81" i="90"/>
  <c r="N81" i="90"/>
  <c r="M81" i="90"/>
  <c r="L81" i="90"/>
  <c r="K81" i="90"/>
  <c r="H81" i="90"/>
  <c r="G81" i="90"/>
  <c r="H63" i="90"/>
  <c r="AF80" i="90"/>
  <c r="AE80" i="90"/>
  <c r="AD80" i="90"/>
  <c r="AC80" i="90"/>
  <c r="AB80" i="90"/>
  <c r="AA80" i="90"/>
  <c r="Z80" i="90"/>
  <c r="Y80" i="90"/>
  <c r="V80" i="90"/>
  <c r="W80" i="90"/>
  <c r="X80" i="90"/>
  <c r="S80" i="90"/>
  <c r="R80" i="90"/>
  <c r="Q80" i="90"/>
  <c r="P80" i="90"/>
  <c r="O80" i="90"/>
  <c r="N80" i="90"/>
  <c r="M80" i="90"/>
  <c r="L80" i="90"/>
  <c r="K80" i="90"/>
  <c r="AF79" i="90"/>
  <c r="AE79" i="90"/>
  <c r="AD79" i="90"/>
  <c r="AC79" i="90"/>
  <c r="AB79" i="90"/>
  <c r="AA79" i="90"/>
  <c r="Z79" i="90"/>
  <c r="Y79" i="90"/>
  <c r="V79" i="90"/>
  <c r="W79" i="90"/>
  <c r="X79" i="90"/>
  <c r="S79" i="90"/>
  <c r="R79" i="90"/>
  <c r="Q79" i="90"/>
  <c r="P79" i="90"/>
  <c r="O79" i="90"/>
  <c r="N79" i="90"/>
  <c r="M79" i="90"/>
  <c r="L79" i="90"/>
  <c r="K79" i="90"/>
  <c r="H79" i="90"/>
  <c r="G79" i="90"/>
  <c r="AF78" i="90"/>
  <c r="AE78" i="90"/>
  <c r="AD78" i="90"/>
  <c r="AC78" i="90"/>
  <c r="AB78" i="90"/>
  <c r="AA78" i="90"/>
  <c r="Z78" i="90"/>
  <c r="Y78" i="90"/>
  <c r="V78" i="90"/>
  <c r="W78" i="90"/>
  <c r="X78" i="90"/>
  <c r="S78" i="90"/>
  <c r="R78" i="90"/>
  <c r="Q78" i="90"/>
  <c r="P78" i="90"/>
  <c r="O78" i="90"/>
  <c r="N78" i="90"/>
  <c r="M78" i="90"/>
  <c r="L78" i="90"/>
  <c r="K78" i="90"/>
  <c r="AF77" i="90"/>
  <c r="AE77" i="90"/>
  <c r="AD77" i="90"/>
  <c r="AC77" i="90"/>
  <c r="AB77" i="90"/>
  <c r="AA77" i="90"/>
  <c r="Z77" i="90"/>
  <c r="Y77" i="90"/>
  <c r="V77" i="90"/>
  <c r="W77" i="90"/>
  <c r="X77" i="90"/>
  <c r="S77" i="90"/>
  <c r="R77" i="90"/>
  <c r="Q77" i="90"/>
  <c r="P77" i="90"/>
  <c r="O77" i="90"/>
  <c r="N77" i="90"/>
  <c r="M77" i="90"/>
  <c r="L77" i="90"/>
  <c r="K77" i="90"/>
  <c r="B77" i="90"/>
  <c r="AF76" i="90"/>
  <c r="AE76" i="90"/>
  <c r="AD76" i="90"/>
  <c r="AC76" i="90"/>
  <c r="AB76" i="90"/>
  <c r="AA76" i="90"/>
  <c r="Z76" i="90"/>
  <c r="Y76" i="90"/>
  <c r="V76" i="90"/>
  <c r="W76" i="90"/>
  <c r="X76" i="90"/>
  <c r="S76" i="90"/>
  <c r="R76" i="90"/>
  <c r="Q76" i="90"/>
  <c r="P76" i="90"/>
  <c r="O76" i="90"/>
  <c r="N76" i="90"/>
  <c r="M76" i="90"/>
  <c r="L76" i="90"/>
  <c r="K76" i="90"/>
  <c r="G68" i="90"/>
  <c r="C54" i="90"/>
  <c r="C73" i="90"/>
  <c r="C55" i="90"/>
  <c r="C74" i="90"/>
  <c r="D73" i="90"/>
  <c r="H53" i="90"/>
  <c r="E72" i="90"/>
  <c r="F72" i="90"/>
  <c r="H54" i="90"/>
  <c r="E73" i="90"/>
  <c r="F73" i="90"/>
  <c r="B76" i="90"/>
  <c r="AF75" i="90"/>
  <c r="AE75" i="90"/>
  <c r="AD75" i="90"/>
  <c r="AC75" i="90"/>
  <c r="AB75" i="90"/>
  <c r="AA75" i="90"/>
  <c r="Z75" i="90"/>
  <c r="Y75" i="90"/>
  <c r="V75" i="90"/>
  <c r="W75" i="90"/>
  <c r="X75" i="90"/>
  <c r="S75" i="90"/>
  <c r="R75" i="90"/>
  <c r="Q75" i="90"/>
  <c r="P75" i="90"/>
  <c r="O75" i="90"/>
  <c r="N75" i="90"/>
  <c r="M75" i="90"/>
  <c r="L75" i="90"/>
  <c r="K75" i="90"/>
  <c r="B75" i="90"/>
  <c r="AF74" i="90"/>
  <c r="AE74" i="90"/>
  <c r="AD74" i="90"/>
  <c r="AC74" i="90"/>
  <c r="AB74" i="90"/>
  <c r="AA74" i="90"/>
  <c r="Z74" i="90"/>
  <c r="Y74" i="90"/>
  <c r="V74" i="90"/>
  <c r="W74" i="90"/>
  <c r="X74" i="90"/>
  <c r="S74" i="90"/>
  <c r="R74" i="90"/>
  <c r="Q74" i="90"/>
  <c r="P74" i="90"/>
  <c r="O74" i="90"/>
  <c r="N74" i="90"/>
  <c r="M74" i="90"/>
  <c r="L74" i="90"/>
  <c r="K74" i="90"/>
  <c r="H55" i="90"/>
  <c r="E74" i="90"/>
  <c r="B55" i="90"/>
  <c r="B74" i="90"/>
  <c r="AF73" i="90"/>
  <c r="AE73" i="90"/>
  <c r="AD73" i="90"/>
  <c r="AC73" i="90"/>
  <c r="AB73" i="90"/>
  <c r="AA73" i="90"/>
  <c r="Z73" i="90"/>
  <c r="Y73" i="90"/>
  <c r="V73" i="90"/>
  <c r="W73" i="90"/>
  <c r="X73" i="90"/>
  <c r="S73" i="90"/>
  <c r="R73" i="90"/>
  <c r="Q73" i="90"/>
  <c r="P73" i="90"/>
  <c r="O73" i="90"/>
  <c r="N73" i="90"/>
  <c r="M73" i="90"/>
  <c r="L73" i="90"/>
  <c r="K73" i="90"/>
  <c r="B54" i="90"/>
  <c r="B73" i="90"/>
  <c r="AF72" i="90"/>
  <c r="AE72" i="90"/>
  <c r="AD72" i="90"/>
  <c r="AC72" i="90"/>
  <c r="AB72" i="90"/>
  <c r="AA72" i="90"/>
  <c r="Z72" i="90"/>
  <c r="Y72" i="90"/>
  <c r="V72" i="90"/>
  <c r="W72" i="90"/>
  <c r="X72" i="90"/>
  <c r="S72" i="90"/>
  <c r="R72" i="90"/>
  <c r="Q72" i="90"/>
  <c r="P72" i="90"/>
  <c r="O72" i="90"/>
  <c r="N72" i="90"/>
  <c r="M72" i="90"/>
  <c r="L72" i="90"/>
  <c r="K72" i="90"/>
  <c r="C53" i="90"/>
  <c r="C72" i="90"/>
  <c r="D72" i="90"/>
  <c r="B53" i="90"/>
  <c r="B72" i="90"/>
  <c r="AF71" i="90"/>
  <c r="AE71" i="90"/>
  <c r="AD71" i="90"/>
  <c r="AC71" i="90"/>
  <c r="AB71" i="90"/>
  <c r="AA71" i="90"/>
  <c r="Z71" i="90"/>
  <c r="Y71" i="90"/>
  <c r="V71" i="90"/>
  <c r="W71" i="90"/>
  <c r="X71" i="90"/>
  <c r="S71" i="90"/>
  <c r="R71" i="90"/>
  <c r="Q71" i="90"/>
  <c r="P71" i="90"/>
  <c r="O71" i="90"/>
  <c r="N71" i="90"/>
  <c r="M71" i="90"/>
  <c r="L71" i="90"/>
  <c r="K71" i="90"/>
  <c r="AF70" i="90"/>
  <c r="AE70" i="90"/>
  <c r="AD70" i="90"/>
  <c r="AC70" i="90"/>
  <c r="AB70" i="90"/>
  <c r="AA70" i="90"/>
  <c r="Z70" i="90"/>
  <c r="Y70" i="90"/>
  <c r="V70" i="90"/>
  <c r="W70" i="90"/>
  <c r="X70" i="90"/>
  <c r="S70" i="90"/>
  <c r="R70" i="90"/>
  <c r="Q70" i="90"/>
  <c r="P70" i="90"/>
  <c r="O70" i="90"/>
  <c r="N70" i="90"/>
  <c r="M70" i="90"/>
  <c r="L70" i="90"/>
  <c r="K70" i="90"/>
  <c r="G66" i="90"/>
  <c r="AF69" i="90"/>
  <c r="AE69" i="90"/>
  <c r="AD69" i="90"/>
  <c r="AC69" i="90"/>
  <c r="AB69" i="90"/>
  <c r="AA69" i="90"/>
  <c r="Z69" i="90"/>
  <c r="Y69" i="90"/>
  <c r="V69" i="90"/>
  <c r="W69" i="90"/>
  <c r="X69" i="90"/>
  <c r="S69" i="90"/>
  <c r="R69" i="90"/>
  <c r="Q69" i="90"/>
  <c r="P69" i="90"/>
  <c r="O69" i="90"/>
  <c r="N69" i="90"/>
  <c r="M69" i="90"/>
  <c r="L69" i="90"/>
  <c r="K69" i="90"/>
  <c r="AF68" i="90"/>
  <c r="AE68" i="90"/>
  <c r="AD68" i="90"/>
  <c r="AC68" i="90"/>
  <c r="AB68" i="90"/>
  <c r="AA68" i="90"/>
  <c r="Z68" i="90"/>
  <c r="Y68" i="90"/>
  <c r="V68" i="90"/>
  <c r="W68" i="90"/>
  <c r="X68" i="90"/>
  <c r="S68" i="90"/>
  <c r="R68" i="90"/>
  <c r="Q68" i="90"/>
  <c r="P68" i="90"/>
  <c r="O68" i="90"/>
  <c r="N68" i="90"/>
  <c r="M68" i="90"/>
  <c r="L68" i="90"/>
  <c r="K68" i="90"/>
  <c r="AF67" i="90"/>
  <c r="AE67" i="90"/>
  <c r="AD67" i="90"/>
  <c r="AC67" i="90"/>
  <c r="AB67" i="90"/>
  <c r="AA67" i="90"/>
  <c r="Z67" i="90"/>
  <c r="Y67" i="90"/>
  <c r="V67" i="90"/>
  <c r="W67" i="90"/>
  <c r="X67" i="90"/>
  <c r="S67" i="90"/>
  <c r="R67" i="90"/>
  <c r="Q67" i="90"/>
  <c r="P67" i="90"/>
  <c r="O67" i="90"/>
  <c r="N67" i="90"/>
  <c r="M67" i="90"/>
  <c r="L67" i="90"/>
  <c r="K67" i="90"/>
  <c r="G53" i="90"/>
  <c r="C56" i="90"/>
  <c r="B56" i="90"/>
  <c r="E56" i="90"/>
  <c r="G56" i="90"/>
  <c r="C57" i="90"/>
  <c r="B57" i="90"/>
  <c r="C58" i="90"/>
  <c r="B58" i="90"/>
  <c r="C59" i="90"/>
  <c r="B59" i="90"/>
  <c r="C60" i="90"/>
  <c r="B60" i="90"/>
  <c r="C61" i="90"/>
  <c r="B61" i="90"/>
  <c r="E57" i="90"/>
  <c r="G57" i="90"/>
  <c r="E58" i="90"/>
  <c r="G58" i="90"/>
  <c r="E59" i="90"/>
  <c r="G59" i="90"/>
  <c r="E60" i="90"/>
  <c r="G60" i="90"/>
  <c r="E61" i="90"/>
  <c r="G61" i="90"/>
  <c r="F53" i="90"/>
  <c r="B62" i="90"/>
  <c r="B63" i="90"/>
  <c r="B64" i="90"/>
  <c r="F54" i="90"/>
  <c r="F55" i="90"/>
  <c r="H66" i="90"/>
  <c r="H67" i="90"/>
  <c r="G67" i="90"/>
  <c r="B65" i="90"/>
  <c r="B66" i="90"/>
  <c r="F65" i="90"/>
  <c r="F66" i="90"/>
  <c r="F67" i="90"/>
  <c r="B67" i="90"/>
  <c r="AF66" i="90"/>
  <c r="AE66" i="90"/>
  <c r="AD66" i="90"/>
  <c r="AC66" i="90"/>
  <c r="AB66" i="90"/>
  <c r="AA66" i="90"/>
  <c r="Z66" i="90"/>
  <c r="Y66" i="90"/>
  <c r="V66" i="90"/>
  <c r="W66" i="90"/>
  <c r="X66" i="90"/>
  <c r="S66" i="90"/>
  <c r="R66" i="90"/>
  <c r="Q66" i="90"/>
  <c r="P66" i="90"/>
  <c r="O66" i="90"/>
  <c r="N66" i="90"/>
  <c r="M66" i="90"/>
  <c r="L66" i="90"/>
  <c r="K66" i="90"/>
  <c r="C66" i="90"/>
  <c r="AF65" i="90"/>
  <c r="AE65" i="90"/>
  <c r="AD65" i="90"/>
  <c r="AC65" i="90"/>
  <c r="AB65" i="90"/>
  <c r="AA65" i="90"/>
  <c r="Z65" i="90"/>
  <c r="Y65" i="90"/>
  <c r="V65" i="90"/>
  <c r="W65" i="90"/>
  <c r="X65" i="90"/>
  <c r="S65" i="90"/>
  <c r="R65" i="90"/>
  <c r="Q65" i="90"/>
  <c r="P65" i="90"/>
  <c r="O65" i="90"/>
  <c r="N65" i="90"/>
  <c r="M65" i="90"/>
  <c r="L65" i="90"/>
  <c r="K65" i="90"/>
  <c r="H65" i="90"/>
  <c r="G65" i="90"/>
  <c r="C65" i="90"/>
  <c r="AF64" i="90"/>
  <c r="AE64" i="90"/>
  <c r="AD64" i="90"/>
  <c r="AC64" i="90"/>
  <c r="AB64" i="90"/>
  <c r="AA64" i="90"/>
  <c r="Z64" i="90"/>
  <c r="Y64" i="90"/>
  <c r="V64" i="90"/>
  <c r="W64" i="90"/>
  <c r="X64" i="90"/>
  <c r="S64" i="90"/>
  <c r="R64" i="90"/>
  <c r="Q64" i="90"/>
  <c r="P64" i="90"/>
  <c r="O64" i="90"/>
  <c r="N64" i="90"/>
  <c r="M64" i="90"/>
  <c r="L64" i="90"/>
  <c r="K64" i="90"/>
  <c r="G64" i="90"/>
  <c r="E64" i="90"/>
  <c r="C64" i="90"/>
  <c r="AF63" i="90"/>
  <c r="AE63" i="90"/>
  <c r="AD63" i="90"/>
  <c r="AC63" i="90"/>
  <c r="AB63" i="90"/>
  <c r="AA63" i="90"/>
  <c r="Z63" i="90"/>
  <c r="Y63" i="90"/>
  <c r="V63" i="90"/>
  <c r="W63" i="90"/>
  <c r="X63" i="90"/>
  <c r="S63" i="90"/>
  <c r="R63" i="90"/>
  <c r="Q63" i="90"/>
  <c r="P63" i="90"/>
  <c r="O63" i="90"/>
  <c r="N63" i="90"/>
  <c r="M63" i="90"/>
  <c r="L63" i="90"/>
  <c r="K63" i="90"/>
  <c r="D63" i="90"/>
  <c r="C63" i="90"/>
  <c r="AF62" i="90"/>
  <c r="AE62" i="90"/>
  <c r="AD62" i="90"/>
  <c r="AC62" i="90"/>
  <c r="AB62" i="90"/>
  <c r="AA62" i="90"/>
  <c r="Z62" i="90"/>
  <c r="Y62" i="90"/>
  <c r="V62" i="90"/>
  <c r="W62" i="90"/>
  <c r="X62" i="90"/>
  <c r="S62" i="90"/>
  <c r="R62" i="90"/>
  <c r="Q62" i="90"/>
  <c r="P62" i="90"/>
  <c r="O62" i="90"/>
  <c r="N62" i="90"/>
  <c r="M62" i="90"/>
  <c r="L62" i="90"/>
  <c r="K62" i="90"/>
  <c r="AF61" i="90"/>
  <c r="AE61" i="90"/>
  <c r="AD61" i="90"/>
  <c r="AC61" i="90"/>
  <c r="AB61" i="90"/>
  <c r="AA61" i="90"/>
  <c r="Z61" i="90"/>
  <c r="Y61" i="90"/>
  <c r="V61" i="90"/>
  <c r="W61" i="90"/>
  <c r="X61" i="90"/>
  <c r="S61" i="90"/>
  <c r="R61" i="90"/>
  <c r="Q61" i="90"/>
  <c r="P61" i="90"/>
  <c r="O61" i="90"/>
  <c r="N61" i="90"/>
  <c r="M61" i="90"/>
  <c r="L61" i="90"/>
  <c r="K61" i="90"/>
  <c r="H61" i="90"/>
  <c r="AF60" i="90"/>
  <c r="AE60" i="90"/>
  <c r="AD60" i="90"/>
  <c r="AC60" i="90"/>
  <c r="AB60" i="90"/>
  <c r="AA60" i="90"/>
  <c r="Z60" i="90"/>
  <c r="Y60" i="90"/>
  <c r="V60" i="90"/>
  <c r="W60" i="90"/>
  <c r="X60" i="90"/>
  <c r="S60" i="90"/>
  <c r="R60" i="90"/>
  <c r="Q60" i="90"/>
  <c r="P60" i="90"/>
  <c r="O60" i="90"/>
  <c r="N60" i="90"/>
  <c r="M60" i="90"/>
  <c r="L60" i="90"/>
  <c r="K60" i="90"/>
  <c r="H60" i="90"/>
  <c r="AF59" i="90"/>
  <c r="AE59" i="90"/>
  <c r="AD59" i="90"/>
  <c r="AC59" i="90"/>
  <c r="AB59" i="90"/>
  <c r="AA59" i="90"/>
  <c r="Z59" i="90"/>
  <c r="Y59" i="90"/>
  <c r="V59" i="90"/>
  <c r="W59" i="90"/>
  <c r="X59" i="90"/>
  <c r="S59" i="90"/>
  <c r="R59" i="90"/>
  <c r="Q59" i="90"/>
  <c r="P59" i="90"/>
  <c r="O59" i="90"/>
  <c r="N59" i="90"/>
  <c r="M59" i="90"/>
  <c r="L59" i="90"/>
  <c r="K59" i="90"/>
  <c r="H59" i="90"/>
  <c r="AF58" i="90"/>
  <c r="AE58" i="90"/>
  <c r="AD58" i="90"/>
  <c r="AC58" i="90"/>
  <c r="AB58" i="90"/>
  <c r="AA58" i="90"/>
  <c r="Z58" i="90"/>
  <c r="Y58" i="90"/>
  <c r="V58" i="90"/>
  <c r="W58" i="90"/>
  <c r="X58" i="90"/>
  <c r="S58" i="90"/>
  <c r="R58" i="90"/>
  <c r="Q58" i="90"/>
  <c r="P58" i="90"/>
  <c r="O58" i="90"/>
  <c r="N58" i="90"/>
  <c r="M58" i="90"/>
  <c r="L58" i="90"/>
  <c r="K58" i="90"/>
  <c r="H58" i="90"/>
  <c r="AF57" i="90"/>
  <c r="AE57" i="90"/>
  <c r="AD57" i="90"/>
  <c r="AC57" i="90"/>
  <c r="AB57" i="90"/>
  <c r="AA57" i="90"/>
  <c r="Z57" i="90"/>
  <c r="Y57" i="90"/>
  <c r="V57" i="90"/>
  <c r="W57" i="90"/>
  <c r="X57" i="90"/>
  <c r="S57" i="90"/>
  <c r="R57" i="90"/>
  <c r="Q57" i="90"/>
  <c r="P57" i="90"/>
  <c r="O57" i="90"/>
  <c r="N57" i="90"/>
  <c r="M57" i="90"/>
  <c r="L57" i="90"/>
  <c r="K57" i="90"/>
  <c r="H57" i="90"/>
  <c r="AF56" i="90"/>
  <c r="AE56" i="90"/>
  <c r="AD56" i="90"/>
  <c r="AC56" i="90"/>
  <c r="AB56" i="90"/>
  <c r="AA56" i="90"/>
  <c r="Z56" i="90"/>
  <c r="Y56" i="90"/>
  <c r="V56" i="90"/>
  <c r="W56" i="90"/>
  <c r="X56" i="90"/>
  <c r="S56" i="90"/>
  <c r="R56" i="90"/>
  <c r="Q56" i="90"/>
  <c r="P56" i="90"/>
  <c r="O56" i="90"/>
  <c r="N56" i="90"/>
  <c r="M56" i="90"/>
  <c r="L56" i="90"/>
  <c r="K56" i="90"/>
  <c r="H56" i="90"/>
  <c r="AF55" i="90"/>
  <c r="AE55" i="90"/>
  <c r="AD55" i="90"/>
  <c r="AC55" i="90"/>
  <c r="AB55" i="90"/>
  <c r="AA55" i="90"/>
  <c r="Z55" i="90"/>
  <c r="Y55" i="90"/>
  <c r="V55" i="90"/>
  <c r="W55" i="90"/>
  <c r="X55" i="90"/>
  <c r="S55" i="90"/>
  <c r="R55" i="90"/>
  <c r="Q55" i="90"/>
  <c r="P55" i="90"/>
  <c r="O55" i="90"/>
  <c r="N55" i="90"/>
  <c r="M55" i="90"/>
  <c r="L55" i="90"/>
  <c r="K55" i="90"/>
  <c r="D55" i="90"/>
  <c r="E55" i="90"/>
  <c r="AF54" i="90"/>
  <c r="AE54" i="90"/>
  <c r="AD54" i="90"/>
  <c r="AC54" i="90"/>
  <c r="AB54" i="90"/>
  <c r="AA54" i="90"/>
  <c r="Z54" i="90"/>
  <c r="Y54" i="90"/>
  <c r="V54" i="90"/>
  <c r="W54" i="90"/>
  <c r="X54" i="90"/>
  <c r="S54" i="90"/>
  <c r="R54" i="90"/>
  <c r="Q54" i="90"/>
  <c r="P54" i="90"/>
  <c r="O54" i="90"/>
  <c r="N54" i="90"/>
  <c r="M54" i="90"/>
  <c r="L54" i="90"/>
  <c r="K54" i="90"/>
  <c r="D54" i="90"/>
  <c r="E54" i="90"/>
  <c r="AF53" i="90"/>
  <c r="AE53" i="90"/>
  <c r="AD53" i="90"/>
  <c r="AC53" i="90"/>
  <c r="AB53" i="90"/>
  <c r="AA53" i="90"/>
  <c r="Z53" i="90"/>
  <c r="Y53" i="90"/>
  <c r="V53" i="90"/>
  <c r="W53" i="90"/>
  <c r="X53" i="90"/>
  <c r="S53" i="90"/>
  <c r="R53" i="90"/>
  <c r="Q53" i="90"/>
  <c r="P53" i="90"/>
  <c r="O53" i="90"/>
  <c r="N53" i="90"/>
  <c r="M53" i="90"/>
  <c r="L53" i="90"/>
  <c r="K53" i="90"/>
  <c r="D53" i="90"/>
  <c r="E53" i="90"/>
  <c r="Y52" i="90"/>
  <c r="Z52" i="90"/>
  <c r="AA52" i="90"/>
  <c r="AB52" i="90"/>
  <c r="AC52" i="90"/>
  <c r="AD52" i="90"/>
  <c r="AE52" i="90"/>
  <c r="AF52" i="90"/>
  <c r="V52" i="90"/>
  <c r="W52" i="90"/>
  <c r="X52" i="90"/>
  <c r="AG52" i="90"/>
  <c r="S52" i="90"/>
  <c r="R52" i="90"/>
  <c r="Q52" i="90"/>
  <c r="P52" i="90"/>
  <c r="O52" i="90"/>
  <c r="N52" i="90"/>
  <c r="M52" i="90"/>
  <c r="L52" i="90"/>
  <c r="K52" i="90"/>
  <c r="B51" i="90"/>
  <c r="A51" i="89"/>
  <c r="B101" i="89"/>
  <c r="B96" i="89"/>
  <c r="B97" i="89"/>
  <c r="B98" i="89"/>
  <c r="B99" i="89"/>
  <c r="B100" i="89"/>
  <c r="D101" i="89"/>
  <c r="E101" i="89"/>
  <c r="B94" i="89"/>
  <c r="C60" i="89"/>
  <c r="B60" i="89"/>
  <c r="C101" i="89"/>
  <c r="F101" i="89"/>
  <c r="D100" i="89"/>
  <c r="E100" i="89"/>
  <c r="C100" i="89"/>
  <c r="F100" i="89"/>
  <c r="D99" i="89"/>
  <c r="E99" i="89"/>
  <c r="C99" i="89"/>
  <c r="F99" i="89"/>
  <c r="D98" i="89"/>
  <c r="E98" i="89"/>
  <c r="C98" i="89"/>
  <c r="F98" i="89"/>
  <c r="D97" i="89"/>
  <c r="E97" i="89"/>
  <c r="C97" i="89"/>
  <c r="F97" i="89"/>
  <c r="D96" i="89"/>
  <c r="E96" i="89"/>
  <c r="G96" i="89"/>
  <c r="C96" i="89"/>
  <c r="F96" i="89"/>
  <c r="B95" i="89"/>
  <c r="C77" i="89"/>
  <c r="E77" i="89"/>
  <c r="F77" i="89"/>
  <c r="G77" i="89"/>
  <c r="D77" i="89"/>
  <c r="B79" i="89"/>
  <c r="H77" i="89"/>
  <c r="B78" i="89"/>
  <c r="C78" i="89"/>
  <c r="C79" i="89"/>
  <c r="D79" i="89"/>
  <c r="D80" i="89"/>
  <c r="B81" i="89"/>
  <c r="B80" i="89"/>
  <c r="C80" i="89"/>
  <c r="C81" i="89"/>
  <c r="D81" i="89"/>
  <c r="B83" i="89"/>
  <c r="B82" i="89"/>
  <c r="C82" i="89"/>
  <c r="C83" i="89"/>
  <c r="D83" i="89"/>
  <c r="B85" i="89"/>
  <c r="B84" i="89"/>
  <c r="C84" i="89"/>
  <c r="C85" i="89"/>
  <c r="D85" i="89"/>
  <c r="B87" i="89"/>
  <c r="B86" i="89"/>
  <c r="C86" i="89"/>
  <c r="C87" i="89"/>
  <c r="D87" i="89"/>
  <c r="D92" i="89"/>
  <c r="B89" i="89"/>
  <c r="B88" i="89"/>
  <c r="C88" i="89"/>
  <c r="C89" i="89"/>
  <c r="D89" i="89"/>
  <c r="B91" i="89"/>
  <c r="B90" i="89"/>
  <c r="C90" i="89"/>
  <c r="C91" i="89"/>
  <c r="D91" i="89"/>
  <c r="E92" i="89"/>
  <c r="C92" i="89"/>
  <c r="F92" i="89"/>
  <c r="S91" i="89"/>
  <c r="R91" i="89"/>
  <c r="Q91" i="89"/>
  <c r="P91" i="89"/>
  <c r="O91" i="89"/>
  <c r="N91" i="89"/>
  <c r="M91" i="89"/>
  <c r="L91" i="89"/>
  <c r="K91" i="89"/>
  <c r="H91" i="89"/>
  <c r="G91" i="89"/>
  <c r="S90" i="89"/>
  <c r="R90" i="89"/>
  <c r="Q90" i="89"/>
  <c r="P90" i="89"/>
  <c r="O90" i="89"/>
  <c r="N90" i="89"/>
  <c r="M90" i="89"/>
  <c r="L90" i="89"/>
  <c r="K90" i="89"/>
  <c r="S89" i="89"/>
  <c r="R89" i="89"/>
  <c r="Q89" i="89"/>
  <c r="P89" i="89"/>
  <c r="O89" i="89"/>
  <c r="N89" i="89"/>
  <c r="M89" i="89"/>
  <c r="L89" i="89"/>
  <c r="K89" i="89"/>
  <c r="H89" i="89"/>
  <c r="G89" i="89"/>
  <c r="S88" i="89"/>
  <c r="R88" i="89"/>
  <c r="Q88" i="89"/>
  <c r="P88" i="89"/>
  <c r="O88" i="89"/>
  <c r="N88" i="89"/>
  <c r="M88" i="89"/>
  <c r="L88" i="89"/>
  <c r="K88" i="89"/>
  <c r="H88" i="89"/>
  <c r="S87" i="89"/>
  <c r="R87" i="89"/>
  <c r="Q87" i="89"/>
  <c r="P87" i="89"/>
  <c r="O87" i="89"/>
  <c r="N87" i="89"/>
  <c r="M87" i="89"/>
  <c r="L87" i="89"/>
  <c r="K87" i="89"/>
  <c r="H87" i="89"/>
  <c r="G87" i="89"/>
  <c r="S86" i="89"/>
  <c r="R86" i="89"/>
  <c r="Q86" i="89"/>
  <c r="P86" i="89"/>
  <c r="O86" i="89"/>
  <c r="N86" i="89"/>
  <c r="M86" i="89"/>
  <c r="L86" i="89"/>
  <c r="K86" i="89"/>
  <c r="S85" i="89"/>
  <c r="R85" i="89"/>
  <c r="Q85" i="89"/>
  <c r="P85" i="89"/>
  <c r="O85" i="89"/>
  <c r="N85" i="89"/>
  <c r="M85" i="89"/>
  <c r="L85" i="89"/>
  <c r="K85" i="89"/>
  <c r="H85" i="89"/>
  <c r="E85" i="89"/>
  <c r="G85" i="89"/>
  <c r="S84" i="89"/>
  <c r="R84" i="89"/>
  <c r="Q84" i="89"/>
  <c r="P84" i="89"/>
  <c r="O84" i="89"/>
  <c r="N84" i="89"/>
  <c r="M84" i="89"/>
  <c r="L84" i="89"/>
  <c r="K84" i="89"/>
  <c r="S83" i="89"/>
  <c r="R83" i="89"/>
  <c r="Q83" i="89"/>
  <c r="P83" i="89"/>
  <c r="O83" i="89"/>
  <c r="N83" i="89"/>
  <c r="M83" i="89"/>
  <c r="L83" i="89"/>
  <c r="K83" i="89"/>
  <c r="H83" i="89"/>
  <c r="G83" i="89"/>
  <c r="S82" i="89"/>
  <c r="R82" i="89"/>
  <c r="Q82" i="89"/>
  <c r="P82" i="89"/>
  <c r="O82" i="89"/>
  <c r="N82" i="89"/>
  <c r="M82" i="89"/>
  <c r="L82" i="89"/>
  <c r="K82" i="89"/>
  <c r="S81" i="89"/>
  <c r="R81" i="89"/>
  <c r="Q81" i="89"/>
  <c r="P81" i="89"/>
  <c r="O81" i="89"/>
  <c r="N81" i="89"/>
  <c r="M81" i="89"/>
  <c r="L81" i="89"/>
  <c r="K81" i="89"/>
  <c r="H81" i="89"/>
  <c r="G81" i="89"/>
  <c r="H63" i="89"/>
  <c r="AF80" i="89"/>
  <c r="AE80" i="89"/>
  <c r="AD80" i="89"/>
  <c r="AC80" i="89"/>
  <c r="AB80" i="89"/>
  <c r="AA80" i="89"/>
  <c r="Z80" i="89"/>
  <c r="Y80" i="89"/>
  <c r="V80" i="89"/>
  <c r="W80" i="89"/>
  <c r="X80" i="89"/>
  <c r="S80" i="89"/>
  <c r="R80" i="89"/>
  <c r="Q80" i="89"/>
  <c r="P80" i="89"/>
  <c r="O80" i="89"/>
  <c r="N80" i="89"/>
  <c r="M80" i="89"/>
  <c r="L80" i="89"/>
  <c r="K80" i="89"/>
  <c r="AF79" i="89"/>
  <c r="AE79" i="89"/>
  <c r="AD79" i="89"/>
  <c r="AC79" i="89"/>
  <c r="AB79" i="89"/>
  <c r="AA79" i="89"/>
  <c r="Z79" i="89"/>
  <c r="Y79" i="89"/>
  <c r="V79" i="89"/>
  <c r="W79" i="89"/>
  <c r="X79" i="89"/>
  <c r="S79" i="89"/>
  <c r="R79" i="89"/>
  <c r="Q79" i="89"/>
  <c r="P79" i="89"/>
  <c r="O79" i="89"/>
  <c r="N79" i="89"/>
  <c r="M79" i="89"/>
  <c r="L79" i="89"/>
  <c r="K79" i="89"/>
  <c r="H79" i="89"/>
  <c r="G79" i="89"/>
  <c r="AF78" i="89"/>
  <c r="AE78" i="89"/>
  <c r="AD78" i="89"/>
  <c r="AC78" i="89"/>
  <c r="AB78" i="89"/>
  <c r="AA78" i="89"/>
  <c r="Z78" i="89"/>
  <c r="Y78" i="89"/>
  <c r="V78" i="89"/>
  <c r="W78" i="89"/>
  <c r="X78" i="89"/>
  <c r="S78" i="89"/>
  <c r="R78" i="89"/>
  <c r="Q78" i="89"/>
  <c r="P78" i="89"/>
  <c r="O78" i="89"/>
  <c r="N78" i="89"/>
  <c r="M78" i="89"/>
  <c r="L78" i="89"/>
  <c r="K78" i="89"/>
  <c r="AF77" i="89"/>
  <c r="AE77" i="89"/>
  <c r="AD77" i="89"/>
  <c r="AC77" i="89"/>
  <c r="AB77" i="89"/>
  <c r="AA77" i="89"/>
  <c r="Z77" i="89"/>
  <c r="Y77" i="89"/>
  <c r="V77" i="89"/>
  <c r="W77" i="89"/>
  <c r="X77" i="89"/>
  <c r="S77" i="89"/>
  <c r="R77" i="89"/>
  <c r="Q77" i="89"/>
  <c r="P77" i="89"/>
  <c r="O77" i="89"/>
  <c r="N77" i="89"/>
  <c r="M77" i="89"/>
  <c r="L77" i="89"/>
  <c r="K77" i="89"/>
  <c r="B77" i="89"/>
  <c r="AF76" i="89"/>
  <c r="AE76" i="89"/>
  <c r="AD76" i="89"/>
  <c r="AC76" i="89"/>
  <c r="AB76" i="89"/>
  <c r="AA76" i="89"/>
  <c r="Z76" i="89"/>
  <c r="Y76" i="89"/>
  <c r="V76" i="89"/>
  <c r="W76" i="89"/>
  <c r="X76" i="89"/>
  <c r="S76" i="89"/>
  <c r="R76" i="89"/>
  <c r="Q76" i="89"/>
  <c r="P76" i="89"/>
  <c r="O76" i="89"/>
  <c r="N76" i="89"/>
  <c r="M76" i="89"/>
  <c r="L76" i="89"/>
  <c r="K76" i="89"/>
  <c r="G68" i="89"/>
  <c r="C54" i="89"/>
  <c r="C73" i="89"/>
  <c r="C55" i="89"/>
  <c r="C74" i="89"/>
  <c r="D73" i="89"/>
  <c r="H53" i="89"/>
  <c r="E72" i="89"/>
  <c r="F72" i="89"/>
  <c r="H54" i="89"/>
  <c r="E73" i="89"/>
  <c r="F73" i="89"/>
  <c r="B76" i="89"/>
  <c r="AF75" i="89"/>
  <c r="AE75" i="89"/>
  <c r="AD75" i="89"/>
  <c r="AC75" i="89"/>
  <c r="AB75" i="89"/>
  <c r="AA75" i="89"/>
  <c r="Z75" i="89"/>
  <c r="Y75" i="89"/>
  <c r="V75" i="89"/>
  <c r="W75" i="89"/>
  <c r="X75" i="89"/>
  <c r="S75" i="89"/>
  <c r="R75" i="89"/>
  <c r="Q75" i="89"/>
  <c r="P75" i="89"/>
  <c r="O75" i="89"/>
  <c r="N75" i="89"/>
  <c r="M75" i="89"/>
  <c r="L75" i="89"/>
  <c r="K75" i="89"/>
  <c r="B75" i="89"/>
  <c r="AF74" i="89"/>
  <c r="AE74" i="89"/>
  <c r="AD74" i="89"/>
  <c r="AC74" i="89"/>
  <c r="AB74" i="89"/>
  <c r="AA74" i="89"/>
  <c r="Z74" i="89"/>
  <c r="Y74" i="89"/>
  <c r="V74" i="89"/>
  <c r="W74" i="89"/>
  <c r="X74" i="89"/>
  <c r="S74" i="89"/>
  <c r="R74" i="89"/>
  <c r="Q74" i="89"/>
  <c r="P74" i="89"/>
  <c r="O74" i="89"/>
  <c r="N74" i="89"/>
  <c r="M74" i="89"/>
  <c r="L74" i="89"/>
  <c r="K74" i="89"/>
  <c r="H55" i="89"/>
  <c r="E74" i="89"/>
  <c r="B55" i="89"/>
  <c r="B74" i="89"/>
  <c r="AF73" i="89"/>
  <c r="AE73" i="89"/>
  <c r="AD73" i="89"/>
  <c r="AC73" i="89"/>
  <c r="AB73" i="89"/>
  <c r="AA73" i="89"/>
  <c r="Z73" i="89"/>
  <c r="Y73" i="89"/>
  <c r="V73" i="89"/>
  <c r="W73" i="89"/>
  <c r="X73" i="89"/>
  <c r="S73" i="89"/>
  <c r="R73" i="89"/>
  <c r="Q73" i="89"/>
  <c r="P73" i="89"/>
  <c r="O73" i="89"/>
  <c r="N73" i="89"/>
  <c r="M73" i="89"/>
  <c r="L73" i="89"/>
  <c r="K73" i="89"/>
  <c r="B54" i="89"/>
  <c r="B73" i="89"/>
  <c r="AF72" i="89"/>
  <c r="AE72" i="89"/>
  <c r="AD72" i="89"/>
  <c r="AC72" i="89"/>
  <c r="AB72" i="89"/>
  <c r="AA72" i="89"/>
  <c r="Z72" i="89"/>
  <c r="Y72" i="89"/>
  <c r="V72" i="89"/>
  <c r="W72" i="89"/>
  <c r="X72" i="89"/>
  <c r="S72" i="89"/>
  <c r="R72" i="89"/>
  <c r="Q72" i="89"/>
  <c r="P72" i="89"/>
  <c r="O72" i="89"/>
  <c r="N72" i="89"/>
  <c r="M72" i="89"/>
  <c r="L72" i="89"/>
  <c r="K72" i="89"/>
  <c r="C53" i="89"/>
  <c r="C72" i="89"/>
  <c r="D72" i="89"/>
  <c r="B53" i="89"/>
  <c r="B72" i="89"/>
  <c r="AF71" i="89"/>
  <c r="AE71" i="89"/>
  <c r="AD71" i="89"/>
  <c r="AC71" i="89"/>
  <c r="AB71" i="89"/>
  <c r="AA71" i="89"/>
  <c r="Z71" i="89"/>
  <c r="Y71" i="89"/>
  <c r="V71" i="89"/>
  <c r="W71" i="89"/>
  <c r="X71" i="89"/>
  <c r="S71" i="89"/>
  <c r="R71" i="89"/>
  <c r="Q71" i="89"/>
  <c r="P71" i="89"/>
  <c r="O71" i="89"/>
  <c r="N71" i="89"/>
  <c r="M71" i="89"/>
  <c r="L71" i="89"/>
  <c r="K71" i="89"/>
  <c r="AF70" i="89"/>
  <c r="AE70" i="89"/>
  <c r="AD70" i="89"/>
  <c r="AC70" i="89"/>
  <c r="AB70" i="89"/>
  <c r="AA70" i="89"/>
  <c r="Z70" i="89"/>
  <c r="Y70" i="89"/>
  <c r="V70" i="89"/>
  <c r="W70" i="89"/>
  <c r="X70" i="89"/>
  <c r="S70" i="89"/>
  <c r="R70" i="89"/>
  <c r="Q70" i="89"/>
  <c r="P70" i="89"/>
  <c r="O70" i="89"/>
  <c r="N70" i="89"/>
  <c r="M70" i="89"/>
  <c r="L70" i="89"/>
  <c r="K70" i="89"/>
  <c r="G66" i="89"/>
  <c r="AF69" i="89"/>
  <c r="AE69" i="89"/>
  <c r="AD69" i="89"/>
  <c r="AC69" i="89"/>
  <c r="AB69" i="89"/>
  <c r="AA69" i="89"/>
  <c r="Z69" i="89"/>
  <c r="Y69" i="89"/>
  <c r="V69" i="89"/>
  <c r="W69" i="89"/>
  <c r="X69" i="89"/>
  <c r="S69" i="89"/>
  <c r="R69" i="89"/>
  <c r="Q69" i="89"/>
  <c r="P69" i="89"/>
  <c r="O69" i="89"/>
  <c r="N69" i="89"/>
  <c r="M69" i="89"/>
  <c r="L69" i="89"/>
  <c r="K69" i="89"/>
  <c r="AF68" i="89"/>
  <c r="AE68" i="89"/>
  <c r="AD68" i="89"/>
  <c r="AC68" i="89"/>
  <c r="AB68" i="89"/>
  <c r="AA68" i="89"/>
  <c r="Z68" i="89"/>
  <c r="Y68" i="89"/>
  <c r="V68" i="89"/>
  <c r="W68" i="89"/>
  <c r="X68" i="89"/>
  <c r="S68" i="89"/>
  <c r="R68" i="89"/>
  <c r="Q68" i="89"/>
  <c r="P68" i="89"/>
  <c r="O68" i="89"/>
  <c r="N68" i="89"/>
  <c r="M68" i="89"/>
  <c r="L68" i="89"/>
  <c r="K68" i="89"/>
  <c r="AF67" i="89"/>
  <c r="AE67" i="89"/>
  <c r="AD67" i="89"/>
  <c r="AC67" i="89"/>
  <c r="AB67" i="89"/>
  <c r="AA67" i="89"/>
  <c r="Z67" i="89"/>
  <c r="Y67" i="89"/>
  <c r="V67" i="89"/>
  <c r="W67" i="89"/>
  <c r="X67" i="89"/>
  <c r="S67" i="89"/>
  <c r="R67" i="89"/>
  <c r="Q67" i="89"/>
  <c r="P67" i="89"/>
  <c r="O67" i="89"/>
  <c r="N67" i="89"/>
  <c r="M67" i="89"/>
  <c r="L67" i="89"/>
  <c r="K67" i="89"/>
  <c r="G53" i="89"/>
  <c r="C56" i="89"/>
  <c r="B56" i="89"/>
  <c r="E56" i="89"/>
  <c r="G56" i="89"/>
  <c r="C57" i="89"/>
  <c r="B57" i="89"/>
  <c r="C58" i="89"/>
  <c r="B58" i="89"/>
  <c r="C59" i="89"/>
  <c r="B59" i="89"/>
  <c r="C61" i="89"/>
  <c r="B61" i="89"/>
  <c r="E57" i="89"/>
  <c r="G57" i="89"/>
  <c r="E58" i="89"/>
  <c r="G58" i="89"/>
  <c r="E59" i="89"/>
  <c r="G59" i="89"/>
  <c r="E60" i="89"/>
  <c r="G60" i="89"/>
  <c r="E61" i="89"/>
  <c r="G61" i="89"/>
  <c r="F53" i="89"/>
  <c r="B62" i="89"/>
  <c r="B63" i="89"/>
  <c r="B64" i="89"/>
  <c r="F54" i="89"/>
  <c r="F55" i="89"/>
  <c r="H66" i="89"/>
  <c r="H67" i="89"/>
  <c r="G67" i="89"/>
  <c r="B65" i="89"/>
  <c r="B66" i="89"/>
  <c r="F65" i="89"/>
  <c r="F66" i="89"/>
  <c r="F67" i="89"/>
  <c r="B67" i="89"/>
  <c r="AF66" i="89"/>
  <c r="AE66" i="89"/>
  <c r="AD66" i="89"/>
  <c r="AC66" i="89"/>
  <c r="AB66" i="89"/>
  <c r="AA66" i="89"/>
  <c r="Z66" i="89"/>
  <c r="Y66" i="89"/>
  <c r="V66" i="89"/>
  <c r="W66" i="89"/>
  <c r="X66" i="89"/>
  <c r="S66" i="89"/>
  <c r="R66" i="89"/>
  <c r="Q66" i="89"/>
  <c r="P66" i="89"/>
  <c r="O66" i="89"/>
  <c r="N66" i="89"/>
  <c r="M66" i="89"/>
  <c r="L66" i="89"/>
  <c r="K66" i="89"/>
  <c r="C66" i="89"/>
  <c r="AF65" i="89"/>
  <c r="AE65" i="89"/>
  <c r="AD65" i="89"/>
  <c r="AC65" i="89"/>
  <c r="AB65" i="89"/>
  <c r="AA65" i="89"/>
  <c r="Z65" i="89"/>
  <c r="Y65" i="89"/>
  <c r="V65" i="89"/>
  <c r="W65" i="89"/>
  <c r="X65" i="89"/>
  <c r="S65" i="89"/>
  <c r="R65" i="89"/>
  <c r="Q65" i="89"/>
  <c r="P65" i="89"/>
  <c r="O65" i="89"/>
  <c r="N65" i="89"/>
  <c r="M65" i="89"/>
  <c r="L65" i="89"/>
  <c r="K65" i="89"/>
  <c r="H65" i="89"/>
  <c r="G65" i="89"/>
  <c r="C65" i="89"/>
  <c r="AF64" i="89"/>
  <c r="AE64" i="89"/>
  <c r="AD64" i="89"/>
  <c r="AC64" i="89"/>
  <c r="AB64" i="89"/>
  <c r="AA64" i="89"/>
  <c r="Z64" i="89"/>
  <c r="Y64" i="89"/>
  <c r="V64" i="89"/>
  <c r="W64" i="89"/>
  <c r="X64" i="89"/>
  <c r="S64" i="89"/>
  <c r="R64" i="89"/>
  <c r="Q64" i="89"/>
  <c r="P64" i="89"/>
  <c r="O64" i="89"/>
  <c r="N64" i="89"/>
  <c r="M64" i="89"/>
  <c r="L64" i="89"/>
  <c r="K64" i="89"/>
  <c r="G64" i="89"/>
  <c r="E64" i="89"/>
  <c r="C64" i="89"/>
  <c r="AF63" i="89"/>
  <c r="AE63" i="89"/>
  <c r="AD63" i="89"/>
  <c r="AC63" i="89"/>
  <c r="AB63" i="89"/>
  <c r="AA63" i="89"/>
  <c r="Z63" i="89"/>
  <c r="Y63" i="89"/>
  <c r="V63" i="89"/>
  <c r="W63" i="89"/>
  <c r="X63" i="89"/>
  <c r="S63" i="89"/>
  <c r="R63" i="89"/>
  <c r="Q63" i="89"/>
  <c r="P63" i="89"/>
  <c r="O63" i="89"/>
  <c r="N63" i="89"/>
  <c r="M63" i="89"/>
  <c r="L63" i="89"/>
  <c r="K63" i="89"/>
  <c r="D63" i="89"/>
  <c r="C63" i="89"/>
  <c r="AF62" i="89"/>
  <c r="AE62" i="89"/>
  <c r="AD62" i="89"/>
  <c r="AC62" i="89"/>
  <c r="AB62" i="89"/>
  <c r="AA62" i="89"/>
  <c r="Z62" i="89"/>
  <c r="Y62" i="89"/>
  <c r="V62" i="89"/>
  <c r="W62" i="89"/>
  <c r="X62" i="89"/>
  <c r="S62" i="89"/>
  <c r="R62" i="89"/>
  <c r="Q62" i="89"/>
  <c r="P62" i="89"/>
  <c r="O62" i="89"/>
  <c r="N62" i="89"/>
  <c r="M62" i="89"/>
  <c r="L62" i="89"/>
  <c r="K62" i="89"/>
  <c r="AF61" i="89"/>
  <c r="AE61" i="89"/>
  <c r="AD61" i="89"/>
  <c r="AC61" i="89"/>
  <c r="AB61" i="89"/>
  <c r="AA61" i="89"/>
  <c r="Z61" i="89"/>
  <c r="Y61" i="89"/>
  <c r="V61" i="89"/>
  <c r="W61" i="89"/>
  <c r="X61" i="89"/>
  <c r="S61" i="89"/>
  <c r="R61" i="89"/>
  <c r="Q61" i="89"/>
  <c r="P61" i="89"/>
  <c r="O61" i="89"/>
  <c r="N61" i="89"/>
  <c r="M61" i="89"/>
  <c r="L61" i="89"/>
  <c r="K61" i="89"/>
  <c r="H61" i="89"/>
  <c r="AF60" i="89"/>
  <c r="AE60" i="89"/>
  <c r="AD60" i="89"/>
  <c r="AC60" i="89"/>
  <c r="AB60" i="89"/>
  <c r="AA60" i="89"/>
  <c r="Z60" i="89"/>
  <c r="Y60" i="89"/>
  <c r="V60" i="89"/>
  <c r="W60" i="89"/>
  <c r="X60" i="89"/>
  <c r="S60" i="89"/>
  <c r="R60" i="89"/>
  <c r="Q60" i="89"/>
  <c r="P60" i="89"/>
  <c r="O60" i="89"/>
  <c r="N60" i="89"/>
  <c r="M60" i="89"/>
  <c r="L60" i="89"/>
  <c r="K60" i="89"/>
  <c r="H60" i="89"/>
  <c r="AF59" i="89"/>
  <c r="AE59" i="89"/>
  <c r="AD59" i="89"/>
  <c r="AC59" i="89"/>
  <c r="AB59" i="89"/>
  <c r="AA59" i="89"/>
  <c r="Z59" i="89"/>
  <c r="Y59" i="89"/>
  <c r="V59" i="89"/>
  <c r="W59" i="89"/>
  <c r="X59" i="89"/>
  <c r="S59" i="89"/>
  <c r="R59" i="89"/>
  <c r="Q59" i="89"/>
  <c r="P59" i="89"/>
  <c r="O59" i="89"/>
  <c r="N59" i="89"/>
  <c r="M59" i="89"/>
  <c r="L59" i="89"/>
  <c r="K59" i="89"/>
  <c r="H59" i="89"/>
  <c r="AF58" i="89"/>
  <c r="AE58" i="89"/>
  <c r="AD58" i="89"/>
  <c r="AC58" i="89"/>
  <c r="AB58" i="89"/>
  <c r="AA58" i="89"/>
  <c r="Z58" i="89"/>
  <c r="Y58" i="89"/>
  <c r="V58" i="89"/>
  <c r="W58" i="89"/>
  <c r="X58" i="89"/>
  <c r="S58" i="89"/>
  <c r="R58" i="89"/>
  <c r="Q58" i="89"/>
  <c r="P58" i="89"/>
  <c r="O58" i="89"/>
  <c r="N58" i="89"/>
  <c r="M58" i="89"/>
  <c r="L58" i="89"/>
  <c r="K58" i="89"/>
  <c r="H58" i="89"/>
  <c r="AF57" i="89"/>
  <c r="AE57" i="89"/>
  <c r="AD57" i="89"/>
  <c r="AC57" i="89"/>
  <c r="AB57" i="89"/>
  <c r="AA57" i="89"/>
  <c r="Z57" i="89"/>
  <c r="Y57" i="89"/>
  <c r="V57" i="89"/>
  <c r="W57" i="89"/>
  <c r="X57" i="89"/>
  <c r="S57" i="89"/>
  <c r="R57" i="89"/>
  <c r="Q57" i="89"/>
  <c r="P57" i="89"/>
  <c r="O57" i="89"/>
  <c r="N57" i="89"/>
  <c r="M57" i="89"/>
  <c r="L57" i="89"/>
  <c r="K57" i="89"/>
  <c r="H57" i="89"/>
  <c r="AF56" i="89"/>
  <c r="AE56" i="89"/>
  <c r="AD56" i="89"/>
  <c r="AC56" i="89"/>
  <c r="AB56" i="89"/>
  <c r="AA56" i="89"/>
  <c r="Z56" i="89"/>
  <c r="Y56" i="89"/>
  <c r="V56" i="89"/>
  <c r="W56" i="89"/>
  <c r="X56" i="89"/>
  <c r="S56" i="89"/>
  <c r="R56" i="89"/>
  <c r="Q56" i="89"/>
  <c r="P56" i="89"/>
  <c r="O56" i="89"/>
  <c r="N56" i="89"/>
  <c r="M56" i="89"/>
  <c r="L56" i="89"/>
  <c r="K56" i="89"/>
  <c r="H56" i="89"/>
  <c r="AF55" i="89"/>
  <c r="AE55" i="89"/>
  <c r="AD55" i="89"/>
  <c r="AC55" i="89"/>
  <c r="AB55" i="89"/>
  <c r="AA55" i="89"/>
  <c r="Z55" i="89"/>
  <c r="Y55" i="89"/>
  <c r="V55" i="89"/>
  <c r="W55" i="89"/>
  <c r="X55" i="89"/>
  <c r="S55" i="89"/>
  <c r="R55" i="89"/>
  <c r="Q55" i="89"/>
  <c r="P55" i="89"/>
  <c r="O55" i="89"/>
  <c r="N55" i="89"/>
  <c r="M55" i="89"/>
  <c r="L55" i="89"/>
  <c r="K55" i="89"/>
  <c r="D55" i="89"/>
  <c r="E55" i="89"/>
  <c r="AF54" i="89"/>
  <c r="AE54" i="89"/>
  <c r="AD54" i="89"/>
  <c r="AC54" i="89"/>
  <c r="AB54" i="89"/>
  <c r="AA54" i="89"/>
  <c r="Z54" i="89"/>
  <c r="Y54" i="89"/>
  <c r="V54" i="89"/>
  <c r="W54" i="89"/>
  <c r="X54" i="89"/>
  <c r="S54" i="89"/>
  <c r="R54" i="89"/>
  <c r="Q54" i="89"/>
  <c r="P54" i="89"/>
  <c r="O54" i="89"/>
  <c r="N54" i="89"/>
  <c r="M54" i="89"/>
  <c r="L54" i="89"/>
  <c r="K54" i="89"/>
  <c r="D54" i="89"/>
  <c r="E54" i="89"/>
  <c r="AF53" i="89"/>
  <c r="AE53" i="89"/>
  <c r="AD53" i="89"/>
  <c r="AC53" i="89"/>
  <c r="AB53" i="89"/>
  <c r="AA53" i="89"/>
  <c r="Z53" i="89"/>
  <c r="Y53" i="89"/>
  <c r="V53" i="89"/>
  <c r="W53" i="89"/>
  <c r="X53" i="89"/>
  <c r="S53" i="89"/>
  <c r="R53" i="89"/>
  <c r="Q53" i="89"/>
  <c r="P53" i="89"/>
  <c r="O53" i="89"/>
  <c r="N53" i="89"/>
  <c r="M53" i="89"/>
  <c r="L53" i="89"/>
  <c r="K53" i="89"/>
  <c r="D53" i="89"/>
  <c r="E53" i="89"/>
  <c r="Y52" i="89"/>
  <c r="Z52" i="89"/>
  <c r="AA52" i="89"/>
  <c r="AB52" i="89"/>
  <c r="AC52" i="89"/>
  <c r="AD52" i="89"/>
  <c r="AE52" i="89"/>
  <c r="AF52" i="89"/>
  <c r="V52" i="89"/>
  <c r="W52" i="89"/>
  <c r="X52" i="89"/>
  <c r="S52" i="89"/>
  <c r="AG52" i="89"/>
  <c r="R52" i="89"/>
  <c r="Q52" i="89"/>
  <c r="P52" i="89"/>
  <c r="O52" i="89"/>
  <c r="N52" i="89"/>
  <c r="M52" i="89"/>
  <c r="L52" i="89"/>
  <c r="K52" i="89"/>
  <c r="B51" i="89"/>
  <c r="A51" i="88"/>
  <c r="B101" i="88"/>
  <c r="B96" i="88"/>
  <c r="B97" i="88"/>
  <c r="B98" i="88"/>
  <c r="B99" i="88"/>
  <c r="B100" i="88"/>
  <c r="D101" i="88"/>
  <c r="E101" i="88"/>
  <c r="B94" i="88"/>
  <c r="C101" i="88"/>
  <c r="F101" i="88"/>
  <c r="D100" i="88"/>
  <c r="E100" i="88"/>
  <c r="C58" i="88"/>
  <c r="B58" i="88"/>
  <c r="C100" i="88"/>
  <c r="F100" i="88"/>
  <c r="D99" i="88"/>
  <c r="E99" i="88"/>
  <c r="C99" i="88"/>
  <c r="F99" i="88"/>
  <c r="D98" i="88"/>
  <c r="E98" i="88"/>
  <c r="C98" i="88"/>
  <c r="F98" i="88"/>
  <c r="D97" i="88"/>
  <c r="E97" i="88"/>
  <c r="C97" i="88"/>
  <c r="F97" i="88"/>
  <c r="D96" i="88"/>
  <c r="E96" i="88"/>
  <c r="G96" i="88"/>
  <c r="C96" i="88"/>
  <c r="F96" i="88"/>
  <c r="B95" i="88"/>
  <c r="C77" i="88"/>
  <c r="E77" i="88"/>
  <c r="F77" i="88"/>
  <c r="G77" i="88"/>
  <c r="D77" i="88"/>
  <c r="B79" i="88"/>
  <c r="H77" i="88"/>
  <c r="B78" i="88"/>
  <c r="C78" i="88"/>
  <c r="C79" i="88"/>
  <c r="D79" i="88"/>
  <c r="D80" i="88"/>
  <c r="B81" i="88"/>
  <c r="B80" i="88"/>
  <c r="C80" i="88"/>
  <c r="C81" i="88"/>
  <c r="D81" i="88"/>
  <c r="B83" i="88"/>
  <c r="B82" i="88"/>
  <c r="C82" i="88"/>
  <c r="C83" i="88"/>
  <c r="D83" i="88"/>
  <c r="B85" i="88"/>
  <c r="B84" i="88"/>
  <c r="C84" i="88"/>
  <c r="C85" i="88"/>
  <c r="D85" i="88"/>
  <c r="B87" i="88"/>
  <c r="B86" i="88"/>
  <c r="C86" i="88"/>
  <c r="C87" i="88"/>
  <c r="D87" i="88"/>
  <c r="D92" i="88"/>
  <c r="C92" i="88"/>
  <c r="B89" i="88"/>
  <c r="B88" i="88"/>
  <c r="C88" i="88"/>
  <c r="C89" i="88"/>
  <c r="D89" i="88"/>
  <c r="B91" i="88"/>
  <c r="B90" i="88"/>
  <c r="C90" i="88"/>
  <c r="C91" i="88"/>
  <c r="D91" i="88"/>
  <c r="E92" i="88"/>
  <c r="F92" i="88"/>
  <c r="S91" i="88"/>
  <c r="R91" i="88"/>
  <c r="Q91" i="88"/>
  <c r="P91" i="88"/>
  <c r="O91" i="88"/>
  <c r="N91" i="88"/>
  <c r="M91" i="88"/>
  <c r="L91" i="88"/>
  <c r="K91" i="88"/>
  <c r="H91" i="88"/>
  <c r="G91" i="88"/>
  <c r="S90" i="88"/>
  <c r="R90" i="88"/>
  <c r="Q90" i="88"/>
  <c r="P90" i="88"/>
  <c r="O90" i="88"/>
  <c r="N90" i="88"/>
  <c r="M90" i="88"/>
  <c r="L90" i="88"/>
  <c r="K90" i="88"/>
  <c r="S89" i="88"/>
  <c r="R89" i="88"/>
  <c r="Q89" i="88"/>
  <c r="P89" i="88"/>
  <c r="O89" i="88"/>
  <c r="N89" i="88"/>
  <c r="M89" i="88"/>
  <c r="L89" i="88"/>
  <c r="K89" i="88"/>
  <c r="H89" i="88"/>
  <c r="G89" i="88"/>
  <c r="S88" i="88"/>
  <c r="R88" i="88"/>
  <c r="Q88" i="88"/>
  <c r="P88" i="88"/>
  <c r="O88" i="88"/>
  <c r="N88" i="88"/>
  <c r="M88" i="88"/>
  <c r="L88" i="88"/>
  <c r="K88" i="88"/>
  <c r="H88" i="88"/>
  <c r="S87" i="88"/>
  <c r="R87" i="88"/>
  <c r="Q87" i="88"/>
  <c r="P87" i="88"/>
  <c r="O87" i="88"/>
  <c r="N87" i="88"/>
  <c r="M87" i="88"/>
  <c r="L87" i="88"/>
  <c r="K87" i="88"/>
  <c r="H87" i="88"/>
  <c r="G87" i="88"/>
  <c r="S86" i="88"/>
  <c r="R86" i="88"/>
  <c r="Q86" i="88"/>
  <c r="P86" i="88"/>
  <c r="O86" i="88"/>
  <c r="N86" i="88"/>
  <c r="M86" i="88"/>
  <c r="L86" i="88"/>
  <c r="K86" i="88"/>
  <c r="S85" i="88"/>
  <c r="R85" i="88"/>
  <c r="Q85" i="88"/>
  <c r="P85" i="88"/>
  <c r="O85" i="88"/>
  <c r="N85" i="88"/>
  <c r="M85" i="88"/>
  <c r="L85" i="88"/>
  <c r="K85" i="88"/>
  <c r="H85" i="88"/>
  <c r="E85" i="88"/>
  <c r="G85" i="88"/>
  <c r="S84" i="88"/>
  <c r="R84" i="88"/>
  <c r="Q84" i="88"/>
  <c r="P84" i="88"/>
  <c r="O84" i="88"/>
  <c r="N84" i="88"/>
  <c r="M84" i="88"/>
  <c r="L84" i="88"/>
  <c r="K84" i="88"/>
  <c r="S83" i="88"/>
  <c r="R83" i="88"/>
  <c r="Q83" i="88"/>
  <c r="P83" i="88"/>
  <c r="O83" i="88"/>
  <c r="N83" i="88"/>
  <c r="M83" i="88"/>
  <c r="L83" i="88"/>
  <c r="K83" i="88"/>
  <c r="H83" i="88"/>
  <c r="G83" i="88"/>
  <c r="S82" i="88"/>
  <c r="R82" i="88"/>
  <c r="Q82" i="88"/>
  <c r="P82" i="88"/>
  <c r="O82" i="88"/>
  <c r="N82" i="88"/>
  <c r="M82" i="88"/>
  <c r="L82" i="88"/>
  <c r="K82" i="88"/>
  <c r="S81" i="88"/>
  <c r="R81" i="88"/>
  <c r="Q81" i="88"/>
  <c r="P81" i="88"/>
  <c r="O81" i="88"/>
  <c r="N81" i="88"/>
  <c r="M81" i="88"/>
  <c r="L81" i="88"/>
  <c r="K81" i="88"/>
  <c r="H81" i="88"/>
  <c r="G81" i="88"/>
  <c r="H63" i="88"/>
  <c r="AF80" i="88"/>
  <c r="AE80" i="88"/>
  <c r="AD80" i="88"/>
  <c r="AC80" i="88"/>
  <c r="AB80" i="88"/>
  <c r="AA80" i="88"/>
  <c r="Z80" i="88"/>
  <c r="Y80" i="88"/>
  <c r="V80" i="88"/>
  <c r="W80" i="88"/>
  <c r="X80" i="88"/>
  <c r="S80" i="88"/>
  <c r="R80" i="88"/>
  <c r="Q80" i="88"/>
  <c r="P80" i="88"/>
  <c r="O80" i="88"/>
  <c r="N80" i="88"/>
  <c r="M80" i="88"/>
  <c r="L80" i="88"/>
  <c r="K80" i="88"/>
  <c r="AF79" i="88"/>
  <c r="AE79" i="88"/>
  <c r="AD79" i="88"/>
  <c r="AC79" i="88"/>
  <c r="AB79" i="88"/>
  <c r="AA79" i="88"/>
  <c r="Z79" i="88"/>
  <c r="Y79" i="88"/>
  <c r="V79" i="88"/>
  <c r="W79" i="88"/>
  <c r="X79" i="88"/>
  <c r="S79" i="88"/>
  <c r="R79" i="88"/>
  <c r="Q79" i="88"/>
  <c r="P79" i="88"/>
  <c r="O79" i="88"/>
  <c r="N79" i="88"/>
  <c r="M79" i="88"/>
  <c r="L79" i="88"/>
  <c r="K79" i="88"/>
  <c r="H79" i="88"/>
  <c r="G79" i="88"/>
  <c r="AF78" i="88"/>
  <c r="AE78" i="88"/>
  <c r="AD78" i="88"/>
  <c r="AC78" i="88"/>
  <c r="AB78" i="88"/>
  <c r="AA78" i="88"/>
  <c r="Z78" i="88"/>
  <c r="Y78" i="88"/>
  <c r="V78" i="88"/>
  <c r="W78" i="88"/>
  <c r="X78" i="88"/>
  <c r="S78" i="88"/>
  <c r="R78" i="88"/>
  <c r="Q78" i="88"/>
  <c r="P78" i="88"/>
  <c r="O78" i="88"/>
  <c r="N78" i="88"/>
  <c r="M78" i="88"/>
  <c r="L78" i="88"/>
  <c r="K78" i="88"/>
  <c r="AF77" i="88"/>
  <c r="AE77" i="88"/>
  <c r="AD77" i="88"/>
  <c r="AC77" i="88"/>
  <c r="AB77" i="88"/>
  <c r="AA77" i="88"/>
  <c r="Z77" i="88"/>
  <c r="Y77" i="88"/>
  <c r="V77" i="88"/>
  <c r="W77" i="88"/>
  <c r="X77" i="88"/>
  <c r="S77" i="88"/>
  <c r="R77" i="88"/>
  <c r="Q77" i="88"/>
  <c r="P77" i="88"/>
  <c r="O77" i="88"/>
  <c r="N77" i="88"/>
  <c r="M77" i="88"/>
  <c r="L77" i="88"/>
  <c r="K77" i="88"/>
  <c r="B77" i="88"/>
  <c r="AF76" i="88"/>
  <c r="AE76" i="88"/>
  <c r="AD76" i="88"/>
  <c r="AC76" i="88"/>
  <c r="AB76" i="88"/>
  <c r="AA76" i="88"/>
  <c r="Z76" i="88"/>
  <c r="Y76" i="88"/>
  <c r="V76" i="88"/>
  <c r="W76" i="88"/>
  <c r="X76" i="88"/>
  <c r="S76" i="88"/>
  <c r="R76" i="88"/>
  <c r="Q76" i="88"/>
  <c r="P76" i="88"/>
  <c r="O76" i="88"/>
  <c r="N76" i="88"/>
  <c r="M76" i="88"/>
  <c r="L76" i="88"/>
  <c r="K76" i="88"/>
  <c r="G68" i="88"/>
  <c r="C54" i="88"/>
  <c r="C73" i="88"/>
  <c r="C55" i="88"/>
  <c r="C74" i="88"/>
  <c r="D73" i="88"/>
  <c r="H53" i="88"/>
  <c r="E72" i="88"/>
  <c r="F72" i="88"/>
  <c r="H54" i="88"/>
  <c r="E73" i="88"/>
  <c r="F73" i="88"/>
  <c r="B76" i="88"/>
  <c r="AF75" i="88"/>
  <c r="AE75" i="88"/>
  <c r="AD75" i="88"/>
  <c r="AC75" i="88"/>
  <c r="AB75" i="88"/>
  <c r="AA75" i="88"/>
  <c r="Z75" i="88"/>
  <c r="Y75" i="88"/>
  <c r="V75" i="88"/>
  <c r="W75" i="88"/>
  <c r="X75" i="88"/>
  <c r="S75" i="88"/>
  <c r="R75" i="88"/>
  <c r="Q75" i="88"/>
  <c r="P75" i="88"/>
  <c r="O75" i="88"/>
  <c r="N75" i="88"/>
  <c r="M75" i="88"/>
  <c r="L75" i="88"/>
  <c r="K75" i="88"/>
  <c r="B75" i="88"/>
  <c r="AF74" i="88"/>
  <c r="AE74" i="88"/>
  <c r="AD74" i="88"/>
  <c r="AC74" i="88"/>
  <c r="AB74" i="88"/>
  <c r="AA74" i="88"/>
  <c r="Z74" i="88"/>
  <c r="Y74" i="88"/>
  <c r="V74" i="88"/>
  <c r="W74" i="88"/>
  <c r="X74" i="88"/>
  <c r="S74" i="88"/>
  <c r="R74" i="88"/>
  <c r="Q74" i="88"/>
  <c r="P74" i="88"/>
  <c r="O74" i="88"/>
  <c r="N74" i="88"/>
  <c r="M74" i="88"/>
  <c r="L74" i="88"/>
  <c r="K74" i="88"/>
  <c r="H55" i="88"/>
  <c r="E74" i="88"/>
  <c r="B55" i="88"/>
  <c r="B74" i="88"/>
  <c r="AF73" i="88"/>
  <c r="AE73" i="88"/>
  <c r="AD73" i="88"/>
  <c r="AC73" i="88"/>
  <c r="AB73" i="88"/>
  <c r="AA73" i="88"/>
  <c r="Z73" i="88"/>
  <c r="Y73" i="88"/>
  <c r="V73" i="88"/>
  <c r="W73" i="88"/>
  <c r="X73" i="88"/>
  <c r="S73" i="88"/>
  <c r="R73" i="88"/>
  <c r="Q73" i="88"/>
  <c r="P73" i="88"/>
  <c r="O73" i="88"/>
  <c r="N73" i="88"/>
  <c r="M73" i="88"/>
  <c r="L73" i="88"/>
  <c r="K73" i="88"/>
  <c r="B54" i="88"/>
  <c r="B73" i="88"/>
  <c r="AF72" i="88"/>
  <c r="AE72" i="88"/>
  <c r="AD72" i="88"/>
  <c r="AC72" i="88"/>
  <c r="AB72" i="88"/>
  <c r="AA72" i="88"/>
  <c r="Z72" i="88"/>
  <c r="Y72" i="88"/>
  <c r="V72" i="88"/>
  <c r="W72" i="88"/>
  <c r="X72" i="88"/>
  <c r="S72" i="88"/>
  <c r="R72" i="88"/>
  <c r="Q72" i="88"/>
  <c r="P72" i="88"/>
  <c r="O72" i="88"/>
  <c r="N72" i="88"/>
  <c r="M72" i="88"/>
  <c r="L72" i="88"/>
  <c r="K72" i="88"/>
  <c r="C53" i="88"/>
  <c r="C72" i="88"/>
  <c r="D72" i="88"/>
  <c r="B53" i="88"/>
  <c r="B72" i="88"/>
  <c r="AF71" i="88"/>
  <c r="AE71" i="88"/>
  <c r="AD71" i="88"/>
  <c r="AC71" i="88"/>
  <c r="AB71" i="88"/>
  <c r="AA71" i="88"/>
  <c r="Z71" i="88"/>
  <c r="Y71" i="88"/>
  <c r="V71" i="88"/>
  <c r="W71" i="88"/>
  <c r="X71" i="88"/>
  <c r="S71" i="88"/>
  <c r="R71" i="88"/>
  <c r="Q71" i="88"/>
  <c r="P71" i="88"/>
  <c r="O71" i="88"/>
  <c r="N71" i="88"/>
  <c r="M71" i="88"/>
  <c r="L71" i="88"/>
  <c r="K71" i="88"/>
  <c r="AF70" i="88"/>
  <c r="AE70" i="88"/>
  <c r="AD70" i="88"/>
  <c r="AC70" i="88"/>
  <c r="AB70" i="88"/>
  <c r="AA70" i="88"/>
  <c r="Z70" i="88"/>
  <c r="Y70" i="88"/>
  <c r="V70" i="88"/>
  <c r="W70" i="88"/>
  <c r="X70" i="88"/>
  <c r="S70" i="88"/>
  <c r="R70" i="88"/>
  <c r="Q70" i="88"/>
  <c r="P70" i="88"/>
  <c r="O70" i="88"/>
  <c r="N70" i="88"/>
  <c r="M70" i="88"/>
  <c r="L70" i="88"/>
  <c r="K70" i="88"/>
  <c r="G66" i="88"/>
  <c r="AF69" i="88"/>
  <c r="AE69" i="88"/>
  <c r="AD69" i="88"/>
  <c r="AC69" i="88"/>
  <c r="AB69" i="88"/>
  <c r="AA69" i="88"/>
  <c r="Z69" i="88"/>
  <c r="Y69" i="88"/>
  <c r="V69" i="88"/>
  <c r="W69" i="88"/>
  <c r="X69" i="88"/>
  <c r="S69" i="88"/>
  <c r="R69" i="88"/>
  <c r="Q69" i="88"/>
  <c r="P69" i="88"/>
  <c r="O69" i="88"/>
  <c r="N69" i="88"/>
  <c r="M69" i="88"/>
  <c r="L69" i="88"/>
  <c r="K69" i="88"/>
  <c r="AF68" i="88"/>
  <c r="AE68" i="88"/>
  <c r="AD68" i="88"/>
  <c r="AC68" i="88"/>
  <c r="AB68" i="88"/>
  <c r="AA68" i="88"/>
  <c r="Z68" i="88"/>
  <c r="Y68" i="88"/>
  <c r="V68" i="88"/>
  <c r="W68" i="88"/>
  <c r="X68" i="88"/>
  <c r="S68" i="88"/>
  <c r="R68" i="88"/>
  <c r="Q68" i="88"/>
  <c r="P68" i="88"/>
  <c r="O68" i="88"/>
  <c r="N68" i="88"/>
  <c r="M68" i="88"/>
  <c r="L68" i="88"/>
  <c r="K68" i="88"/>
  <c r="AF67" i="88"/>
  <c r="AE67" i="88"/>
  <c r="AD67" i="88"/>
  <c r="AC67" i="88"/>
  <c r="AB67" i="88"/>
  <c r="AA67" i="88"/>
  <c r="Z67" i="88"/>
  <c r="Y67" i="88"/>
  <c r="V67" i="88"/>
  <c r="W67" i="88"/>
  <c r="X67" i="88"/>
  <c r="S67" i="88"/>
  <c r="R67" i="88"/>
  <c r="Q67" i="88"/>
  <c r="P67" i="88"/>
  <c r="O67" i="88"/>
  <c r="N67" i="88"/>
  <c r="M67" i="88"/>
  <c r="L67" i="88"/>
  <c r="K67" i="88"/>
  <c r="G53" i="88"/>
  <c r="C56" i="88"/>
  <c r="B56" i="88"/>
  <c r="C57" i="88"/>
  <c r="B57" i="88"/>
  <c r="E58" i="88"/>
  <c r="G58" i="88"/>
  <c r="C59" i="88"/>
  <c r="B59" i="88"/>
  <c r="C60" i="88"/>
  <c r="B60" i="88"/>
  <c r="C61" i="88"/>
  <c r="B61" i="88"/>
  <c r="E56" i="88"/>
  <c r="G56" i="88"/>
  <c r="E57" i="88"/>
  <c r="G57" i="88"/>
  <c r="E59" i="88"/>
  <c r="G59" i="88"/>
  <c r="E60" i="88"/>
  <c r="G60" i="88"/>
  <c r="E61" i="88"/>
  <c r="G61" i="88"/>
  <c r="F53" i="88"/>
  <c r="B62" i="88"/>
  <c r="B63" i="88"/>
  <c r="B64" i="88"/>
  <c r="G64" i="88"/>
  <c r="F54" i="88"/>
  <c r="F55" i="88"/>
  <c r="H66" i="88"/>
  <c r="H67" i="88"/>
  <c r="G67" i="88"/>
  <c r="B65" i="88"/>
  <c r="B66" i="88"/>
  <c r="F65" i="88"/>
  <c r="F66" i="88"/>
  <c r="F67" i="88"/>
  <c r="B67" i="88"/>
  <c r="AF66" i="88"/>
  <c r="AE66" i="88"/>
  <c r="AD66" i="88"/>
  <c r="AC66" i="88"/>
  <c r="AB66" i="88"/>
  <c r="AA66" i="88"/>
  <c r="Z66" i="88"/>
  <c r="Y66" i="88"/>
  <c r="V66" i="88"/>
  <c r="W66" i="88"/>
  <c r="X66" i="88"/>
  <c r="S66" i="88"/>
  <c r="R66" i="88"/>
  <c r="Q66" i="88"/>
  <c r="P66" i="88"/>
  <c r="O66" i="88"/>
  <c r="N66" i="88"/>
  <c r="M66" i="88"/>
  <c r="L66" i="88"/>
  <c r="K66" i="88"/>
  <c r="C66" i="88"/>
  <c r="AF65" i="88"/>
  <c r="AE65" i="88"/>
  <c r="AD65" i="88"/>
  <c r="AC65" i="88"/>
  <c r="AB65" i="88"/>
  <c r="AA65" i="88"/>
  <c r="Z65" i="88"/>
  <c r="Y65" i="88"/>
  <c r="V65" i="88"/>
  <c r="W65" i="88"/>
  <c r="X65" i="88"/>
  <c r="S65" i="88"/>
  <c r="R65" i="88"/>
  <c r="Q65" i="88"/>
  <c r="P65" i="88"/>
  <c r="O65" i="88"/>
  <c r="N65" i="88"/>
  <c r="M65" i="88"/>
  <c r="L65" i="88"/>
  <c r="K65" i="88"/>
  <c r="H65" i="88"/>
  <c r="G65" i="88"/>
  <c r="C65" i="88"/>
  <c r="AF64" i="88"/>
  <c r="AE64" i="88"/>
  <c r="AD64" i="88"/>
  <c r="AC64" i="88"/>
  <c r="AB64" i="88"/>
  <c r="AA64" i="88"/>
  <c r="Z64" i="88"/>
  <c r="Y64" i="88"/>
  <c r="V64" i="88"/>
  <c r="W64" i="88"/>
  <c r="X64" i="88"/>
  <c r="S64" i="88"/>
  <c r="R64" i="88"/>
  <c r="Q64" i="88"/>
  <c r="P64" i="88"/>
  <c r="O64" i="88"/>
  <c r="N64" i="88"/>
  <c r="M64" i="88"/>
  <c r="L64" i="88"/>
  <c r="K64" i="88"/>
  <c r="E64" i="88"/>
  <c r="C64" i="88"/>
  <c r="AF63" i="88"/>
  <c r="AE63" i="88"/>
  <c r="AD63" i="88"/>
  <c r="AC63" i="88"/>
  <c r="AB63" i="88"/>
  <c r="AA63" i="88"/>
  <c r="Z63" i="88"/>
  <c r="Y63" i="88"/>
  <c r="V63" i="88"/>
  <c r="W63" i="88"/>
  <c r="X63" i="88"/>
  <c r="S63" i="88"/>
  <c r="R63" i="88"/>
  <c r="Q63" i="88"/>
  <c r="P63" i="88"/>
  <c r="O63" i="88"/>
  <c r="N63" i="88"/>
  <c r="M63" i="88"/>
  <c r="L63" i="88"/>
  <c r="K63" i="88"/>
  <c r="D63" i="88"/>
  <c r="C63" i="88"/>
  <c r="AF62" i="88"/>
  <c r="AE62" i="88"/>
  <c r="AD62" i="88"/>
  <c r="AC62" i="88"/>
  <c r="AB62" i="88"/>
  <c r="AA62" i="88"/>
  <c r="Z62" i="88"/>
  <c r="Y62" i="88"/>
  <c r="V62" i="88"/>
  <c r="W62" i="88"/>
  <c r="X62" i="88"/>
  <c r="S62" i="88"/>
  <c r="R62" i="88"/>
  <c r="Q62" i="88"/>
  <c r="P62" i="88"/>
  <c r="O62" i="88"/>
  <c r="N62" i="88"/>
  <c r="M62" i="88"/>
  <c r="L62" i="88"/>
  <c r="K62" i="88"/>
  <c r="AF61" i="88"/>
  <c r="AE61" i="88"/>
  <c r="AD61" i="88"/>
  <c r="AC61" i="88"/>
  <c r="AB61" i="88"/>
  <c r="AA61" i="88"/>
  <c r="Z61" i="88"/>
  <c r="Y61" i="88"/>
  <c r="V61" i="88"/>
  <c r="W61" i="88"/>
  <c r="X61" i="88"/>
  <c r="S61" i="88"/>
  <c r="R61" i="88"/>
  <c r="Q61" i="88"/>
  <c r="P61" i="88"/>
  <c r="O61" i="88"/>
  <c r="N61" i="88"/>
  <c r="M61" i="88"/>
  <c r="L61" i="88"/>
  <c r="K61" i="88"/>
  <c r="H61" i="88"/>
  <c r="AF60" i="88"/>
  <c r="AE60" i="88"/>
  <c r="AD60" i="88"/>
  <c r="AC60" i="88"/>
  <c r="AB60" i="88"/>
  <c r="AA60" i="88"/>
  <c r="Z60" i="88"/>
  <c r="Y60" i="88"/>
  <c r="V60" i="88"/>
  <c r="W60" i="88"/>
  <c r="X60" i="88"/>
  <c r="S60" i="88"/>
  <c r="R60" i="88"/>
  <c r="Q60" i="88"/>
  <c r="P60" i="88"/>
  <c r="O60" i="88"/>
  <c r="N60" i="88"/>
  <c r="M60" i="88"/>
  <c r="L60" i="88"/>
  <c r="K60" i="88"/>
  <c r="H60" i="88"/>
  <c r="AF59" i="88"/>
  <c r="AE59" i="88"/>
  <c r="AD59" i="88"/>
  <c r="AC59" i="88"/>
  <c r="AB59" i="88"/>
  <c r="AA59" i="88"/>
  <c r="Z59" i="88"/>
  <c r="Y59" i="88"/>
  <c r="V59" i="88"/>
  <c r="W59" i="88"/>
  <c r="X59" i="88"/>
  <c r="S59" i="88"/>
  <c r="R59" i="88"/>
  <c r="Q59" i="88"/>
  <c r="P59" i="88"/>
  <c r="O59" i="88"/>
  <c r="N59" i="88"/>
  <c r="M59" i="88"/>
  <c r="L59" i="88"/>
  <c r="K59" i="88"/>
  <c r="H59" i="88"/>
  <c r="AF58" i="88"/>
  <c r="AE58" i="88"/>
  <c r="AD58" i="88"/>
  <c r="AC58" i="88"/>
  <c r="AB58" i="88"/>
  <c r="AA58" i="88"/>
  <c r="Z58" i="88"/>
  <c r="Y58" i="88"/>
  <c r="V58" i="88"/>
  <c r="W58" i="88"/>
  <c r="X58" i="88"/>
  <c r="S58" i="88"/>
  <c r="R58" i="88"/>
  <c r="Q58" i="88"/>
  <c r="P58" i="88"/>
  <c r="O58" i="88"/>
  <c r="N58" i="88"/>
  <c r="M58" i="88"/>
  <c r="L58" i="88"/>
  <c r="K58" i="88"/>
  <c r="H58" i="88"/>
  <c r="AF57" i="88"/>
  <c r="AE57" i="88"/>
  <c r="AD57" i="88"/>
  <c r="AC57" i="88"/>
  <c r="AB57" i="88"/>
  <c r="AA57" i="88"/>
  <c r="Z57" i="88"/>
  <c r="Y57" i="88"/>
  <c r="V57" i="88"/>
  <c r="W57" i="88"/>
  <c r="X57" i="88"/>
  <c r="S57" i="88"/>
  <c r="R57" i="88"/>
  <c r="Q57" i="88"/>
  <c r="P57" i="88"/>
  <c r="O57" i="88"/>
  <c r="N57" i="88"/>
  <c r="M57" i="88"/>
  <c r="L57" i="88"/>
  <c r="K57" i="88"/>
  <c r="H57" i="88"/>
  <c r="AF56" i="88"/>
  <c r="AE56" i="88"/>
  <c r="AD56" i="88"/>
  <c r="AC56" i="88"/>
  <c r="AB56" i="88"/>
  <c r="AA56" i="88"/>
  <c r="Z56" i="88"/>
  <c r="Y56" i="88"/>
  <c r="V56" i="88"/>
  <c r="W56" i="88"/>
  <c r="X56" i="88"/>
  <c r="S56" i="88"/>
  <c r="R56" i="88"/>
  <c r="Q56" i="88"/>
  <c r="P56" i="88"/>
  <c r="O56" i="88"/>
  <c r="N56" i="88"/>
  <c r="M56" i="88"/>
  <c r="L56" i="88"/>
  <c r="K56" i="88"/>
  <c r="H56" i="88"/>
  <c r="AF55" i="88"/>
  <c r="AE55" i="88"/>
  <c r="AD55" i="88"/>
  <c r="AC55" i="88"/>
  <c r="AB55" i="88"/>
  <c r="AA55" i="88"/>
  <c r="Z55" i="88"/>
  <c r="Y55" i="88"/>
  <c r="V55" i="88"/>
  <c r="W55" i="88"/>
  <c r="X55" i="88"/>
  <c r="S55" i="88"/>
  <c r="R55" i="88"/>
  <c r="Q55" i="88"/>
  <c r="P55" i="88"/>
  <c r="O55" i="88"/>
  <c r="N55" i="88"/>
  <c r="M55" i="88"/>
  <c r="L55" i="88"/>
  <c r="K55" i="88"/>
  <c r="D55" i="88"/>
  <c r="E55" i="88"/>
  <c r="AF54" i="88"/>
  <c r="AE54" i="88"/>
  <c r="AD54" i="88"/>
  <c r="AC54" i="88"/>
  <c r="AB54" i="88"/>
  <c r="AA54" i="88"/>
  <c r="Z54" i="88"/>
  <c r="Y54" i="88"/>
  <c r="V54" i="88"/>
  <c r="W54" i="88"/>
  <c r="X54" i="88"/>
  <c r="S54" i="88"/>
  <c r="R54" i="88"/>
  <c r="Q54" i="88"/>
  <c r="P54" i="88"/>
  <c r="O54" i="88"/>
  <c r="N54" i="88"/>
  <c r="M54" i="88"/>
  <c r="L54" i="88"/>
  <c r="K54" i="88"/>
  <c r="D54" i="88"/>
  <c r="E54" i="88"/>
  <c r="AF53" i="88"/>
  <c r="AE53" i="88"/>
  <c r="AD53" i="88"/>
  <c r="AC53" i="88"/>
  <c r="AB53" i="88"/>
  <c r="AA53" i="88"/>
  <c r="Z53" i="88"/>
  <c r="Y53" i="88"/>
  <c r="V53" i="88"/>
  <c r="W53" i="88"/>
  <c r="X53" i="88"/>
  <c r="S53" i="88"/>
  <c r="R53" i="88"/>
  <c r="Q53" i="88"/>
  <c r="P53" i="88"/>
  <c r="O53" i="88"/>
  <c r="N53" i="88"/>
  <c r="M53" i="88"/>
  <c r="L53" i="88"/>
  <c r="K53" i="88"/>
  <c r="D53" i="88"/>
  <c r="E53" i="88"/>
  <c r="Y52" i="88"/>
  <c r="Z52" i="88"/>
  <c r="AA52" i="88"/>
  <c r="AB52" i="88"/>
  <c r="AC52" i="88"/>
  <c r="AD52" i="88"/>
  <c r="AE52" i="88"/>
  <c r="AF52" i="88"/>
  <c r="V52" i="88"/>
  <c r="W52" i="88"/>
  <c r="X52" i="88"/>
  <c r="AG52" i="88"/>
  <c r="S52" i="88"/>
  <c r="R52" i="88"/>
  <c r="Q52" i="88"/>
  <c r="P52" i="88"/>
  <c r="O52" i="88"/>
  <c r="N52" i="88"/>
  <c r="M52" i="88"/>
  <c r="L52" i="88"/>
  <c r="K52" i="88"/>
  <c r="B51" i="88"/>
  <c r="A51" i="87"/>
  <c r="B101" i="87"/>
  <c r="B96" i="87"/>
  <c r="B97" i="87"/>
  <c r="B98" i="87"/>
  <c r="B99" i="87"/>
  <c r="B100" i="87"/>
  <c r="D101" i="87"/>
  <c r="E101" i="87"/>
  <c r="B94" i="87"/>
  <c r="C60" i="87"/>
  <c r="B60" i="87"/>
  <c r="C101" i="87"/>
  <c r="F101" i="87"/>
  <c r="D100" i="87"/>
  <c r="E100" i="87"/>
  <c r="C100" i="87"/>
  <c r="F100" i="87"/>
  <c r="D99" i="87"/>
  <c r="E99" i="87"/>
  <c r="C99" i="87"/>
  <c r="F99" i="87"/>
  <c r="D98" i="87"/>
  <c r="E98" i="87"/>
  <c r="C98" i="87"/>
  <c r="F98" i="87"/>
  <c r="D97" i="87"/>
  <c r="E97" i="87"/>
  <c r="C97" i="87"/>
  <c r="F97" i="87"/>
  <c r="D96" i="87"/>
  <c r="E96" i="87"/>
  <c r="G96" i="87"/>
  <c r="C96" i="87"/>
  <c r="F96" i="87"/>
  <c r="B95" i="87"/>
  <c r="C77" i="87"/>
  <c r="E77" i="87"/>
  <c r="F77" i="87"/>
  <c r="G77" i="87"/>
  <c r="D77" i="87"/>
  <c r="B79" i="87"/>
  <c r="H77" i="87"/>
  <c r="B78" i="87"/>
  <c r="C78" i="87"/>
  <c r="C79" i="87"/>
  <c r="D79" i="87"/>
  <c r="D80" i="87"/>
  <c r="B81" i="87"/>
  <c r="B80" i="87"/>
  <c r="C80" i="87"/>
  <c r="C81" i="87"/>
  <c r="D81" i="87"/>
  <c r="B83" i="87"/>
  <c r="B82" i="87"/>
  <c r="C82" i="87"/>
  <c r="C83" i="87"/>
  <c r="D83" i="87"/>
  <c r="B85" i="87"/>
  <c r="B84" i="87"/>
  <c r="C84" i="87"/>
  <c r="C85" i="87"/>
  <c r="D85" i="87"/>
  <c r="B87" i="87"/>
  <c r="B86" i="87"/>
  <c r="C86" i="87"/>
  <c r="C87" i="87"/>
  <c r="D87" i="87"/>
  <c r="D92" i="87"/>
  <c r="B89" i="87"/>
  <c r="B88" i="87"/>
  <c r="C88" i="87"/>
  <c r="C89" i="87"/>
  <c r="D89" i="87"/>
  <c r="B91" i="87"/>
  <c r="B90" i="87"/>
  <c r="C90" i="87"/>
  <c r="C91" i="87"/>
  <c r="D91" i="87"/>
  <c r="E92" i="87"/>
  <c r="C92" i="87"/>
  <c r="F92" i="87"/>
  <c r="S91" i="87"/>
  <c r="R91" i="87"/>
  <c r="Q91" i="87"/>
  <c r="P91" i="87"/>
  <c r="O91" i="87"/>
  <c r="N91" i="87"/>
  <c r="M91" i="87"/>
  <c r="L91" i="87"/>
  <c r="K91" i="87"/>
  <c r="H91" i="87"/>
  <c r="G91" i="87"/>
  <c r="S90" i="87"/>
  <c r="R90" i="87"/>
  <c r="Q90" i="87"/>
  <c r="P90" i="87"/>
  <c r="O90" i="87"/>
  <c r="N90" i="87"/>
  <c r="M90" i="87"/>
  <c r="L90" i="87"/>
  <c r="K90" i="87"/>
  <c r="S89" i="87"/>
  <c r="R89" i="87"/>
  <c r="Q89" i="87"/>
  <c r="P89" i="87"/>
  <c r="O89" i="87"/>
  <c r="N89" i="87"/>
  <c r="M89" i="87"/>
  <c r="L89" i="87"/>
  <c r="K89" i="87"/>
  <c r="H89" i="87"/>
  <c r="G89" i="87"/>
  <c r="S88" i="87"/>
  <c r="R88" i="87"/>
  <c r="Q88" i="87"/>
  <c r="P88" i="87"/>
  <c r="O88" i="87"/>
  <c r="N88" i="87"/>
  <c r="M88" i="87"/>
  <c r="L88" i="87"/>
  <c r="K88" i="87"/>
  <c r="H88" i="87"/>
  <c r="S87" i="87"/>
  <c r="R87" i="87"/>
  <c r="Q87" i="87"/>
  <c r="P87" i="87"/>
  <c r="O87" i="87"/>
  <c r="N87" i="87"/>
  <c r="M87" i="87"/>
  <c r="L87" i="87"/>
  <c r="K87" i="87"/>
  <c r="H87" i="87"/>
  <c r="G87" i="87"/>
  <c r="S86" i="87"/>
  <c r="R86" i="87"/>
  <c r="Q86" i="87"/>
  <c r="P86" i="87"/>
  <c r="O86" i="87"/>
  <c r="N86" i="87"/>
  <c r="M86" i="87"/>
  <c r="L86" i="87"/>
  <c r="K86" i="87"/>
  <c r="S85" i="87"/>
  <c r="R85" i="87"/>
  <c r="Q85" i="87"/>
  <c r="P85" i="87"/>
  <c r="O85" i="87"/>
  <c r="N85" i="87"/>
  <c r="M85" i="87"/>
  <c r="L85" i="87"/>
  <c r="K85" i="87"/>
  <c r="H85" i="87"/>
  <c r="E85" i="87"/>
  <c r="G85" i="87"/>
  <c r="S84" i="87"/>
  <c r="R84" i="87"/>
  <c r="Q84" i="87"/>
  <c r="P84" i="87"/>
  <c r="O84" i="87"/>
  <c r="N84" i="87"/>
  <c r="M84" i="87"/>
  <c r="L84" i="87"/>
  <c r="K84" i="87"/>
  <c r="S83" i="87"/>
  <c r="R83" i="87"/>
  <c r="Q83" i="87"/>
  <c r="P83" i="87"/>
  <c r="O83" i="87"/>
  <c r="N83" i="87"/>
  <c r="M83" i="87"/>
  <c r="L83" i="87"/>
  <c r="K83" i="87"/>
  <c r="H83" i="87"/>
  <c r="G83" i="87"/>
  <c r="S82" i="87"/>
  <c r="R82" i="87"/>
  <c r="Q82" i="87"/>
  <c r="P82" i="87"/>
  <c r="O82" i="87"/>
  <c r="N82" i="87"/>
  <c r="M82" i="87"/>
  <c r="L82" i="87"/>
  <c r="K82" i="87"/>
  <c r="S81" i="87"/>
  <c r="R81" i="87"/>
  <c r="Q81" i="87"/>
  <c r="P81" i="87"/>
  <c r="O81" i="87"/>
  <c r="N81" i="87"/>
  <c r="M81" i="87"/>
  <c r="L81" i="87"/>
  <c r="K81" i="87"/>
  <c r="H81" i="87"/>
  <c r="G81" i="87"/>
  <c r="H63" i="87"/>
  <c r="AF80" i="87"/>
  <c r="AE80" i="87"/>
  <c r="AD80" i="87"/>
  <c r="AC80" i="87"/>
  <c r="AB80" i="87"/>
  <c r="AA80" i="87"/>
  <c r="Z80" i="87"/>
  <c r="Y80" i="87"/>
  <c r="V80" i="87"/>
  <c r="W80" i="87"/>
  <c r="X80" i="87"/>
  <c r="S80" i="87"/>
  <c r="R80" i="87"/>
  <c r="Q80" i="87"/>
  <c r="P80" i="87"/>
  <c r="O80" i="87"/>
  <c r="N80" i="87"/>
  <c r="M80" i="87"/>
  <c r="L80" i="87"/>
  <c r="K80" i="87"/>
  <c r="AF79" i="87"/>
  <c r="AE79" i="87"/>
  <c r="AD79" i="87"/>
  <c r="AC79" i="87"/>
  <c r="AB79" i="87"/>
  <c r="AA79" i="87"/>
  <c r="Z79" i="87"/>
  <c r="Y79" i="87"/>
  <c r="V79" i="87"/>
  <c r="W79" i="87"/>
  <c r="X79" i="87"/>
  <c r="S79" i="87"/>
  <c r="R79" i="87"/>
  <c r="Q79" i="87"/>
  <c r="P79" i="87"/>
  <c r="O79" i="87"/>
  <c r="N79" i="87"/>
  <c r="M79" i="87"/>
  <c r="L79" i="87"/>
  <c r="K79" i="87"/>
  <c r="H79" i="87"/>
  <c r="G79" i="87"/>
  <c r="AF78" i="87"/>
  <c r="AE78" i="87"/>
  <c r="AD78" i="87"/>
  <c r="AC78" i="87"/>
  <c r="AB78" i="87"/>
  <c r="AA78" i="87"/>
  <c r="Z78" i="87"/>
  <c r="Y78" i="87"/>
  <c r="V78" i="87"/>
  <c r="W78" i="87"/>
  <c r="X78" i="87"/>
  <c r="S78" i="87"/>
  <c r="R78" i="87"/>
  <c r="Q78" i="87"/>
  <c r="P78" i="87"/>
  <c r="O78" i="87"/>
  <c r="N78" i="87"/>
  <c r="M78" i="87"/>
  <c r="L78" i="87"/>
  <c r="K78" i="87"/>
  <c r="AF77" i="87"/>
  <c r="AE77" i="87"/>
  <c r="AD77" i="87"/>
  <c r="AC77" i="87"/>
  <c r="AB77" i="87"/>
  <c r="AA77" i="87"/>
  <c r="Z77" i="87"/>
  <c r="Y77" i="87"/>
  <c r="V77" i="87"/>
  <c r="W77" i="87"/>
  <c r="X77" i="87"/>
  <c r="S77" i="87"/>
  <c r="R77" i="87"/>
  <c r="Q77" i="87"/>
  <c r="P77" i="87"/>
  <c r="O77" i="87"/>
  <c r="N77" i="87"/>
  <c r="M77" i="87"/>
  <c r="L77" i="87"/>
  <c r="K77" i="87"/>
  <c r="B77" i="87"/>
  <c r="AF76" i="87"/>
  <c r="AE76" i="87"/>
  <c r="AD76" i="87"/>
  <c r="AC76" i="87"/>
  <c r="AB76" i="87"/>
  <c r="AA76" i="87"/>
  <c r="Z76" i="87"/>
  <c r="Y76" i="87"/>
  <c r="V76" i="87"/>
  <c r="W76" i="87"/>
  <c r="X76" i="87"/>
  <c r="S76" i="87"/>
  <c r="R76" i="87"/>
  <c r="Q76" i="87"/>
  <c r="P76" i="87"/>
  <c r="O76" i="87"/>
  <c r="N76" i="87"/>
  <c r="M76" i="87"/>
  <c r="L76" i="87"/>
  <c r="K76" i="87"/>
  <c r="G68" i="87"/>
  <c r="C54" i="87"/>
  <c r="C73" i="87"/>
  <c r="C55" i="87"/>
  <c r="C74" i="87"/>
  <c r="D73" i="87"/>
  <c r="H53" i="87"/>
  <c r="E72" i="87"/>
  <c r="F72" i="87"/>
  <c r="H54" i="87"/>
  <c r="E73" i="87"/>
  <c r="F73" i="87"/>
  <c r="B76" i="87"/>
  <c r="AF75" i="87"/>
  <c r="AE75" i="87"/>
  <c r="AD75" i="87"/>
  <c r="AC75" i="87"/>
  <c r="AB75" i="87"/>
  <c r="AA75" i="87"/>
  <c r="Z75" i="87"/>
  <c r="Y75" i="87"/>
  <c r="V75" i="87"/>
  <c r="W75" i="87"/>
  <c r="X75" i="87"/>
  <c r="S75" i="87"/>
  <c r="R75" i="87"/>
  <c r="Q75" i="87"/>
  <c r="P75" i="87"/>
  <c r="O75" i="87"/>
  <c r="N75" i="87"/>
  <c r="M75" i="87"/>
  <c r="L75" i="87"/>
  <c r="K75" i="87"/>
  <c r="B75" i="87"/>
  <c r="AF74" i="87"/>
  <c r="AE74" i="87"/>
  <c r="AD74" i="87"/>
  <c r="AC74" i="87"/>
  <c r="AB74" i="87"/>
  <c r="AA74" i="87"/>
  <c r="Z74" i="87"/>
  <c r="Y74" i="87"/>
  <c r="V74" i="87"/>
  <c r="W74" i="87"/>
  <c r="X74" i="87"/>
  <c r="S74" i="87"/>
  <c r="R74" i="87"/>
  <c r="Q74" i="87"/>
  <c r="P74" i="87"/>
  <c r="O74" i="87"/>
  <c r="N74" i="87"/>
  <c r="M74" i="87"/>
  <c r="L74" i="87"/>
  <c r="K74" i="87"/>
  <c r="H55" i="87"/>
  <c r="E74" i="87"/>
  <c r="B55" i="87"/>
  <c r="B74" i="87"/>
  <c r="AF73" i="87"/>
  <c r="AE73" i="87"/>
  <c r="AD73" i="87"/>
  <c r="AC73" i="87"/>
  <c r="AB73" i="87"/>
  <c r="AA73" i="87"/>
  <c r="Z73" i="87"/>
  <c r="Y73" i="87"/>
  <c r="V73" i="87"/>
  <c r="W73" i="87"/>
  <c r="X73" i="87"/>
  <c r="S73" i="87"/>
  <c r="R73" i="87"/>
  <c r="Q73" i="87"/>
  <c r="P73" i="87"/>
  <c r="O73" i="87"/>
  <c r="N73" i="87"/>
  <c r="M73" i="87"/>
  <c r="L73" i="87"/>
  <c r="K73" i="87"/>
  <c r="B54" i="87"/>
  <c r="B73" i="87"/>
  <c r="AF72" i="87"/>
  <c r="AE72" i="87"/>
  <c r="AD72" i="87"/>
  <c r="AC72" i="87"/>
  <c r="AB72" i="87"/>
  <c r="AA72" i="87"/>
  <c r="Z72" i="87"/>
  <c r="Y72" i="87"/>
  <c r="V72" i="87"/>
  <c r="W72" i="87"/>
  <c r="X72" i="87"/>
  <c r="S72" i="87"/>
  <c r="R72" i="87"/>
  <c r="Q72" i="87"/>
  <c r="P72" i="87"/>
  <c r="O72" i="87"/>
  <c r="N72" i="87"/>
  <c r="M72" i="87"/>
  <c r="L72" i="87"/>
  <c r="K72" i="87"/>
  <c r="C53" i="87"/>
  <c r="C72" i="87"/>
  <c r="D72" i="87"/>
  <c r="B53" i="87"/>
  <c r="B72" i="87"/>
  <c r="AF71" i="87"/>
  <c r="AE71" i="87"/>
  <c r="AD71" i="87"/>
  <c r="AC71" i="87"/>
  <c r="AB71" i="87"/>
  <c r="AA71" i="87"/>
  <c r="Z71" i="87"/>
  <c r="Y71" i="87"/>
  <c r="V71" i="87"/>
  <c r="W71" i="87"/>
  <c r="X71" i="87"/>
  <c r="S71" i="87"/>
  <c r="R71" i="87"/>
  <c r="Q71" i="87"/>
  <c r="P71" i="87"/>
  <c r="O71" i="87"/>
  <c r="N71" i="87"/>
  <c r="M71" i="87"/>
  <c r="L71" i="87"/>
  <c r="K71" i="87"/>
  <c r="AF70" i="87"/>
  <c r="AE70" i="87"/>
  <c r="AD70" i="87"/>
  <c r="AC70" i="87"/>
  <c r="AB70" i="87"/>
  <c r="AA70" i="87"/>
  <c r="Z70" i="87"/>
  <c r="Y70" i="87"/>
  <c r="V70" i="87"/>
  <c r="W70" i="87"/>
  <c r="X70" i="87"/>
  <c r="S70" i="87"/>
  <c r="R70" i="87"/>
  <c r="Q70" i="87"/>
  <c r="P70" i="87"/>
  <c r="O70" i="87"/>
  <c r="N70" i="87"/>
  <c r="M70" i="87"/>
  <c r="L70" i="87"/>
  <c r="K70" i="87"/>
  <c r="G66" i="87"/>
  <c r="AF69" i="87"/>
  <c r="AE69" i="87"/>
  <c r="AD69" i="87"/>
  <c r="AC69" i="87"/>
  <c r="AB69" i="87"/>
  <c r="AA69" i="87"/>
  <c r="Z69" i="87"/>
  <c r="Y69" i="87"/>
  <c r="V69" i="87"/>
  <c r="W69" i="87"/>
  <c r="X69" i="87"/>
  <c r="S69" i="87"/>
  <c r="R69" i="87"/>
  <c r="Q69" i="87"/>
  <c r="P69" i="87"/>
  <c r="O69" i="87"/>
  <c r="N69" i="87"/>
  <c r="M69" i="87"/>
  <c r="L69" i="87"/>
  <c r="K69" i="87"/>
  <c r="AF68" i="87"/>
  <c r="AE68" i="87"/>
  <c r="AD68" i="87"/>
  <c r="AC68" i="87"/>
  <c r="AB68" i="87"/>
  <c r="AA68" i="87"/>
  <c r="Z68" i="87"/>
  <c r="Y68" i="87"/>
  <c r="V68" i="87"/>
  <c r="W68" i="87"/>
  <c r="X68" i="87"/>
  <c r="S68" i="87"/>
  <c r="R68" i="87"/>
  <c r="Q68" i="87"/>
  <c r="P68" i="87"/>
  <c r="O68" i="87"/>
  <c r="N68" i="87"/>
  <c r="M68" i="87"/>
  <c r="L68" i="87"/>
  <c r="K68" i="87"/>
  <c r="AF67" i="87"/>
  <c r="AE67" i="87"/>
  <c r="AD67" i="87"/>
  <c r="AC67" i="87"/>
  <c r="AB67" i="87"/>
  <c r="AA67" i="87"/>
  <c r="Z67" i="87"/>
  <c r="Y67" i="87"/>
  <c r="V67" i="87"/>
  <c r="W67" i="87"/>
  <c r="X67" i="87"/>
  <c r="S67" i="87"/>
  <c r="R67" i="87"/>
  <c r="Q67" i="87"/>
  <c r="P67" i="87"/>
  <c r="O67" i="87"/>
  <c r="N67" i="87"/>
  <c r="M67" i="87"/>
  <c r="L67" i="87"/>
  <c r="K67" i="87"/>
  <c r="G53" i="87"/>
  <c r="C56" i="87"/>
  <c r="B56" i="87"/>
  <c r="E56" i="87"/>
  <c r="G56" i="87"/>
  <c r="C57" i="87"/>
  <c r="B57" i="87"/>
  <c r="C58" i="87"/>
  <c r="B58" i="87"/>
  <c r="C59" i="87"/>
  <c r="B59" i="87"/>
  <c r="C61" i="87"/>
  <c r="B61" i="87"/>
  <c r="E57" i="87"/>
  <c r="G57" i="87"/>
  <c r="E58" i="87"/>
  <c r="G58" i="87"/>
  <c r="E59" i="87"/>
  <c r="G59" i="87"/>
  <c r="E60" i="87"/>
  <c r="G60" i="87"/>
  <c r="E61" i="87"/>
  <c r="G61" i="87"/>
  <c r="F53" i="87"/>
  <c r="B62" i="87"/>
  <c r="B63" i="87"/>
  <c r="B64" i="87"/>
  <c r="F54" i="87"/>
  <c r="F55" i="87"/>
  <c r="H66" i="87"/>
  <c r="H67" i="87"/>
  <c r="G67" i="87"/>
  <c r="B65" i="87"/>
  <c r="B66" i="87"/>
  <c r="F65" i="87"/>
  <c r="F66" i="87"/>
  <c r="F67" i="87"/>
  <c r="B67" i="87"/>
  <c r="AF66" i="87"/>
  <c r="AE66" i="87"/>
  <c r="AD66" i="87"/>
  <c r="AC66" i="87"/>
  <c r="AB66" i="87"/>
  <c r="AA66" i="87"/>
  <c r="Z66" i="87"/>
  <c r="Y66" i="87"/>
  <c r="V66" i="87"/>
  <c r="W66" i="87"/>
  <c r="X66" i="87"/>
  <c r="S66" i="87"/>
  <c r="R66" i="87"/>
  <c r="Q66" i="87"/>
  <c r="P66" i="87"/>
  <c r="O66" i="87"/>
  <c r="N66" i="87"/>
  <c r="M66" i="87"/>
  <c r="L66" i="87"/>
  <c r="K66" i="87"/>
  <c r="C66" i="87"/>
  <c r="AF65" i="87"/>
  <c r="AE65" i="87"/>
  <c r="AD65" i="87"/>
  <c r="AC65" i="87"/>
  <c r="AB65" i="87"/>
  <c r="AA65" i="87"/>
  <c r="Z65" i="87"/>
  <c r="Y65" i="87"/>
  <c r="V65" i="87"/>
  <c r="W65" i="87"/>
  <c r="X65" i="87"/>
  <c r="S65" i="87"/>
  <c r="R65" i="87"/>
  <c r="Q65" i="87"/>
  <c r="P65" i="87"/>
  <c r="O65" i="87"/>
  <c r="N65" i="87"/>
  <c r="M65" i="87"/>
  <c r="L65" i="87"/>
  <c r="K65" i="87"/>
  <c r="H65" i="87"/>
  <c r="G65" i="87"/>
  <c r="C65" i="87"/>
  <c r="AF64" i="87"/>
  <c r="AE64" i="87"/>
  <c r="AD64" i="87"/>
  <c r="AC64" i="87"/>
  <c r="AB64" i="87"/>
  <c r="AA64" i="87"/>
  <c r="Z64" i="87"/>
  <c r="Y64" i="87"/>
  <c r="V64" i="87"/>
  <c r="W64" i="87"/>
  <c r="X64" i="87"/>
  <c r="S64" i="87"/>
  <c r="R64" i="87"/>
  <c r="Q64" i="87"/>
  <c r="P64" i="87"/>
  <c r="O64" i="87"/>
  <c r="N64" i="87"/>
  <c r="M64" i="87"/>
  <c r="L64" i="87"/>
  <c r="K64" i="87"/>
  <c r="G64" i="87"/>
  <c r="E64" i="87"/>
  <c r="C64" i="87"/>
  <c r="AF63" i="87"/>
  <c r="AE63" i="87"/>
  <c r="AD63" i="87"/>
  <c r="AC63" i="87"/>
  <c r="AB63" i="87"/>
  <c r="AA63" i="87"/>
  <c r="Z63" i="87"/>
  <c r="Y63" i="87"/>
  <c r="V63" i="87"/>
  <c r="W63" i="87"/>
  <c r="X63" i="87"/>
  <c r="S63" i="87"/>
  <c r="R63" i="87"/>
  <c r="Q63" i="87"/>
  <c r="P63" i="87"/>
  <c r="O63" i="87"/>
  <c r="N63" i="87"/>
  <c r="M63" i="87"/>
  <c r="L63" i="87"/>
  <c r="K63" i="87"/>
  <c r="D53" i="87"/>
  <c r="E53" i="87"/>
  <c r="D54" i="87"/>
  <c r="E54" i="87"/>
  <c r="D55" i="87"/>
  <c r="E55" i="87"/>
  <c r="D63" i="87"/>
  <c r="C63" i="87"/>
  <c r="AF62" i="87"/>
  <c r="AE62" i="87"/>
  <c r="AD62" i="87"/>
  <c r="AC62" i="87"/>
  <c r="AB62" i="87"/>
  <c r="AA62" i="87"/>
  <c r="Z62" i="87"/>
  <c r="Y62" i="87"/>
  <c r="V62" i="87"/>
  <c r="W62" i="87"/>
  <c r="X62" i="87"/>
  <c r="S62" i="87"/>
  <c r="R62" i="87"/>
  <c r="Q62" i="87"/>
  <c r="P62" i="87"/>
  <c r="O62" i="87"/>
  <c r="N62" i="87"/>
  <c r="M62" i="87"/>
  <c r="L62" i="87"/>
  <c r="K62" i="87"/>
  <c r="AF61" i="87"/>
  <c r="AE61" i="87"/>
  <c r="AD61" i="87"/>
  <c r="AC61" i="87"/>
  <c r="AB61" i="87"/>
  <c r="AA61" i="87"/>
  <c r="Z61" i="87"/>
  <c r="Y61" i="87"/>
  <c r="V61" i="87"/>
  <c r="W61" i="87"/>
  <c r="X61" i="87"/>
  <c r="S61" i="87"/>
  <c r="R61" i="87"/>
  <c r="Q61" i="87"/>
  <c r="P61" i="87"/>
  <c r="O61" i="87"/>
  <c r="N61" i="87"/>
  <c r="M61" i="87"/>
  <c r="L61" i="87"/>
  <c r="K61" i="87"/>
  <c r="H61" i="87"/>
  <c r="AF60" i="87"/>
  <c r="AE60" i="87"/>
  <c r="AD60" i="87"/>
  <c r="AC60" i="87"/>
  <c r="AB60" i="87"/>
  <c r="AA60" i="87"/>
  <c r="Z60" i="87"/>
  <c r="Y60" i="87"/>
  <c r="V60" i="87"/>
  <c r="W60" i="87"/>
  <c r="X60" i="87"/>
  <c r="S60" i="87"/>
  <c r="R60" i="87"/>
  <c r="Q60" i="87"/>
  <c r="P60" i="87"/>
  <c r="O60" i="87"/>
  <c r="N60" i="87"/>
  <c r="M60" i="87"/>
  <c r="L60" i="87"/>
  <c r="K60" i="87"/>
  <c r="H60" i="87"/>
  <c r="AF59" i="87"/>
  <c r="AE59" i="87"/>
  <c r="AD59" i="87"/>
  <c r="AC59" i="87"/>
  <c r="AB59" i="87"/>
  <c r="AA59" i="87"/>
  <c r="Z59" i="87"/>
  <c r="Y59" i="87"/>
  <c r="V59" i="87"/>
  <c r="W59" i="87"/>
  <c r="X59" i="87"/>
  <c r="S59" i="87"/>
  <c r="R59" i="87"/>
  <c r="Q59" i="87"/>
  <c r="P59" i="87"/>
  <c r="O59" i="87"/>
  <c r="N59" i="87"/>
  <c r="M59" i="87"/>
  <c r="L59" i="87"/>
  <c r="K59" i="87"/>
  <c r="H59" i="87"/>
  <c r="AF58" i="87"/>
  <c r="AE58" i="87"/>
  <c r="AD58" i="87"/>
  <c r="AC58" i="87"/>
  <c r="AB58" i="87"/>
  <c r="AA58" i="87"/>
  <c r="Z58" i="87"/>
  <c r="Y58" i="87"/>
  <c r="V58" i="87"/>
  <c r="W58" i="87"/>
  <c r="X58" i="87"/>
  <c r="S58" i="87"/>
  <c r="R58" i="87"/>
  <c r="Q58" i="87"/>
  <c r="P58" i="87"/>
  <c r="O58" i="87"/>
  <c r="N58" i="87"/>
  <c r="M58" i="87"/>
  <c r="L58" i="87"/>
  <c r="K58" i="87"/>
  <c r="H58" i="87"/>
  <c r="AF57" i="87"/>
  <c r="AE57" i="87"/>
  <c r="AD57" i="87"/>
  <c r="AC57" i="87"/>
  <c r="AB57" i="87"/>
  <c r="AA57" i="87"/>
  <c r="Z57" i="87"/>
  <c r="Y57" i="87"/>
  <c r="V57" i="87"/>
  <c r="W57" i="87"/>
  <c r="X57" i="87"/>
  <c r="S57" i="87"/>
  <c r="R57" i="87"/>
  <c r="Q57" i="87"/>
  <c r="P57" i="87"/>
  <c r="O57" i="87"/>
  <c r="N57" i="87"/>
  <c r="M57" i="87"/>
  <c r="L57" i="87"/>
  <c r="K57" i="87"/>
  <c r="H57" i="87"/>
  <c r="AF56" i="87"/>
  <c r="AE56" i="87"/>
  <c r="AD56" i="87"/>
  <c r="AC56" i="87"/>
  <c r="AB56" i="87"/>
  <c r="AA56" i="87"/>
  <c r="Z56" i="87"/>
  <c r="Y56" i="87"/>
  <c r="V56" i="87"/>
  <c r="W56" i="87"/>
  <c r="X56" i="87"/>
  <c r="S56" i="87"/>
  <c r="R56" i="87"/>
  <c r="Q56" i="87"/>
  <c r="P56" i="87"/>
  <c r="O56" i="87"/>
  <c r="N56" i="87"/>
  <c r="M56" i="87"/>
  <c r="L56" i="87"/>
  <c r="K56" i="87"/>
  <c r="H56" i="87"/>
  <c r="AF55" i="87"/>
  <c r="AE55" i="87"/>
  <c r="AD55" i="87"/>
  <c r="AC55" i="87"/>
  <c r="AB55" i="87"/>
  <c r="AA55" i="87"/>
  <c r="Z55" i="87"/>
  <c r="Y55" i="87"/>
  <c r="V55" i="87"/>
  <c r="W55" i="87"/>
  <c r="X55" i="87"/>
  <c r="S55" i="87"/>
  <c r="R55" i="87"/>
  <c r="Q55" i="87"/>
  <c r="P55" i="87"/>
  <c r="O55" i="87"/>
  <c r="N55" i="87"/>
  <c r="M55" i="87"/>
  <c r="L55" i="87"/>
  <c r="K55" i="87"/>
  <c r="AF54" i="87"/>
  <c r="AE54" i="87"/>
  <c r="AD54" i="87"/>
  <c r="AC54" i="87"/>
  <c r="AB54" i="87"/>
  <c r="AA54" i="87"/>
  <c r="Z54" i="87"/>
  <c r="Y54" i="87"/>
  <c r="V54" i="87"/>
  <c r="W54" i="87"/>
  <c r="X54" i="87"/>
  <c r="S54" i="87"/>
  <c r="R54" i="87"/>
  <c r="Q54" i="87"/>
  <c r="P54" i="87"/>
  <c r="O54" i="87"/>
  <c r="N54" i="87"/>
  <c r="M54" i="87"/>
  <c r="L54" i="87"/>
  <c r="K54" i="87"/>
  <c r="AF53" i="87"/>
  <c r="AE53" i="87"/>
  <c r="AD53" i="87"/>
  <c r="AC53" i="87"/>
  <c r="AB53" i="87"/>
  <c r="AA53" i="87"/>
  <c r="Z53" i="87"/>
  <c r="Y53" i="87"/>
  <c r="V53" i="87"/>
  <c r="W53" i="87"/>
  <c r="X53" i="87"/>
  <c r="S53" i="87"/>
  <c r="R53" i="87"/>
  <c r="Q53" i="87"/>
  <c r="P53" i="87"/>
  <c r="O53" i="87"/>
  <c r="N53" i="87"/>
  <c r="M53" i="87"/>
  <c r="L53" i="87"/>
  <c r="K53" i="87"/>
  <c r="Y52" i="87"/>
  <c r="Z52" i="87"/>
  <c r="AA52" i="87"/>
  <c r="AB52" i="87"/>
  <c r="AC52" i="87"/>
  <c r="AD52" i="87"/>
  <c r="AE52" i="87"/>
  <c r="AF52" i="87"/>
  <c r="V52" i="87"/>
  <c r="W52" i="87"/>
  <c r="X52" i="87"/>
  <c r="AG52" i="87"/>
  <c r="S52" i="87"/>
  <c r="R52" i="87"/>
  <c r="Q52" i="87"/>
  <c r="P52" i="87"/>
  <c r="O52" i="87"/>
  <c r="N52" i="87"/>
  <c r="M52" i="87"/>
  <c r="L52" i="87"/>
  <c r="K52" i="87"/>
  <c r="B51" i="87"/>
  <c r="A51" i="86"/>
  <c r="B101" i="86"/>
  <c r="B96" i="86"/>
  <c r="B97" i="86"/>
  <c r="B98" i="86"/>
  <c r="B99" i="86"/>
  <c r="B100" i="86"/>
  <c r="D101" i="86"/>
  <c r="E101" i="86"/>
  <c r="B94" i="86"/>
  <c r="C101" i="86"/>
  <c r="F101" i="86"/>
  <c r="D100" i="86"/>
  <c r="E100" i="86"/>
  <c r="C100" i="86"/>
  <c r="F100" i="86"/>
  <c r="D99" i="86"/>
  <c r="E99" i="86"/>
  <c r="C99" i="86"/>
  <c r="F99" i="86"/>
  <c r="D98" i="86"/>
  <c r="E98" i="86"/>
  <c r="C98" i="86"/>
  <c r="F98" i="86"/>
  <c r="D97" i="86"/>
  <c r="E97" i="86"/>
  <c r="C97" i="86"/>
  <c r="F97" i="86"/>
  <c r="D96" i="86"/>
  <c r="E96" i="86"/>
  <c r="G96" i="86"/>
  <c r="C96" i="86"/>
  <c r="F96" i="86"/>
  <c r="B95" i="86"/>
  <c r="C77" i="86"/>
  <c r="E77" i="86"/>
  <c r="F77" i="86"/>
  <c r="G77" i="86"/>
  <c r="D77" i="86"/>
  <c r="B79" i="86"/>
  <c r="H77" i="86"/>
  <c r="B78" i="86"/>
  <c r="C78" i="86"/>
  <c r="C79" i="86"/>
  <c r="D79" i="86"/>
  <c r="D80" i="86"/>
  <c r="B81" i="86"/>
  <c r="B80" i="86"/>
  <c r="C80" i="86"/>
  <c r="C81" i="86"/>
  <c r="D81" i="86"/>
  <c r="B83" i="86"/>
  <c r="B82" i="86"/>
  <c r="C82" i="86"/>
  <c r="C83" i="86"/>
  <c r="D83" i="86"/>
  <c r="B85" i="86"/>
  <c r="B84" i="86"/>
  <c r="C84" i="86"/>
  <c r="C85" i="86"/>
  <c r="D85" i="86"/>
  <c r="B87" i="86"/>
  <c r="B86" i="86"/>
  <c r="C86" i="86"/>
  <c r="C87" i="86"/>
  <c r="D87" i="86"/>
  <c r="D92" i="86"/>
  <c r="B89" i="86"/>
  <c r="B88" i="86"/>
  <c r="C88" i="86"/>
  <c r="C89" i="86"/>
  <c r="D89" i="86"/>
  <c r="B91" i="86"/>
  <c r="B90" i="86"/>
  <c r="C90" i="86"/>
  <c r="C91" i="86"/>
  <c r="D91" i="86"/>
  <c r="E92" i="86"/>
  <c r="C92" i="86"/>
  <c r="F92" i="86"/>
  <c r="S91" i="86"/>
  <c r="R91" i="86"/>
  <c r="Q91" i="86"/>
  <c r="P91" i="86"/>
  <c r="O91" i="86"/>
  <c r="N91" i="86"/>
  <c r="M91" i="86"/>
  <c r="L91" i="86"/>
  <c r="K91" i="86"/>
  <c r="H91" i="86"/>
  <c r="G91" i="86"/>
  <c r="S90" i="86"/>
  <c r="R90" i="86"/>
  <c r="Q90" i="86"/>
  <c r="P90" i="86"/>
  <c r="O90" i="86"/>
  <c r="N90" i="86"/>
  <c r="M90" i="86"/>
  <c r="L90" i="86"/>
  <c r="K90" i="86"/>
  <c r="S89" i="86"/>
  <c r="R89" i="86"/>
  <c r="Q89" i="86"/>
  <c r="P89" i="86"/>
  <c r="O89" i="86"/>
  <c r="N89" i="86"/>
  <c r="M89" i="86"/>
  <c r="L89" i="86"/>
  <c r="K89" i="86"/>
  <c r="H89" i="86"/>
  <c r="G89" i="86"/>
  <c r="S88" i="86"/>
  <c r="R88" i="86"/>
  <c r="Q88" i="86"/>
  <c r="P88" i="86"/>
  <c r="O88" i="86"/>
  <c r="N88" i="86"/>
  <c r="M88" i="86"/>
  <c r="L88" i="86"/>
  <c r="K88" i="86"/>
  <c r="H88" i="86"/>
  <c r="S87" i="86"/>
  <c r="R87" i="86"/>
  <c r="Q87" i="86"/>
  <c r="P87" i="86"/>
  <c r="O87" i="86"/>
  <c r="N87" i="86"/>
  <c r="M87" i="86"/>
  <c r="L87" i="86"/>
  <c r="K87" i="86"/>
  <c r="H87" i="86"/>
  <c r="G87" i="86"/>
  <c r="S86" i="86"/>
  <c r="R86" i="86"/>
  <c r="Q86" i="86"/>
  <c r="P86" i="86"/>
  <c r="O86" i="86"/>
  <c r="N86" i="86"/>
  <c r="M86" i="86"/>
  <c r="L86" i="86"/>
  <c r="K86" i="86"/>
  <c r="S85" i="86"/>
  <c r="R85" i="86"/>
  <c r="Q85" i="86"/>
  <c r="P85" i="86"/>
  <c r="O85" i="86"/>
  <c r="N85" i="86"/>
  <c r="M85" i="86"/>
  <c r="L85" i="86"/>
  <c r="K85" i="86"/>
  <c r="H85" i="86"/>
  <c r="E85" i="86"/>
  <c r="G85" i="86"/>
  <c r="S84" i="86"/>
  <c r="R84" i="86"/>
  <c r="Q84" i="86"/>
  <c r="P84" i="86"/>
  <c r="O84" i="86"/>
  <c r="N84" i="86"/>
  <c r="M84" i="86"/>
  <c r="L84" i="86"/>
  <c r="K84" i="86"/>
  <c r="S83" i="86"/>
  <c r="R83" i="86"/>
  <c r="Q83" i="86"/>
  <c r="P83" i="86"/>
  <c r="O83" i="86"/>
  <c r="N83" i="86"/>
  <c r="M83" i="86"/>
  <c r="L83" i="86"/>
  <c r="K83" i="86"/>
  <c r="H83" i="86"/>
  <c r="G83" i="86"/>
  <c r="S82" i="86"/>
  <c r="R82" i="86"/>
  <c r="Q82" i="86"/>
  <c r="P82" i="86"/>
  <c r="O82" i="86"/>
  <c r="N82" i="86"/>
  <c r="M82" i="86"/>
  <c r="L82" i="86"/>
  <c r="K82" i="86"/>
  <c r="S81" i="86"/>
  <c r="R81" i="86"/>
  <c r="Q81" i="86"/>
  <c r="P81" i="86"/>
  <c r="O81" i="86"/>
  <c r="N81" i="86"/>
  <c r="M81" i="86"/>
  <c r="L81" i="86"/>
  <c r="K81" i="86"/>
  <c r="H81" i="86"/>
  <c r="G81" i="86"/>
  <c r="H63" i="86"/>
  <c r="AF80" i="86"/>
  <c r="AE80" i="86"/>
  <c r="AD80" i="86"/>
  <c r="AC80" i="86"/>
  <c r="AB80" i="86"/>
  <c r="AA80" i="86"/>
  <c r="Z80" i="86"/>
  <c r="Y80" i="86"/>
  <c r="V80" i="86"/>
  <c r="W80" i="86"/>
  <c r="X80" i="86"/>
  <c r="S80" i="86"/>
  <c r="R80" i="86"/>
  <c r="Q80" i="86"/>
  <c r="P80" i="86"/>
  <c r="O80" i="86"/>
  <c r="N80" i="86"/>
  <c r="M80" i="86"/>
  <c r="L80" i="86"/>
  <c r="K80" i="86"/>
  <c r="AF79" i="86"/>
  <c r="AE79" i="86"/>
  <c r="AD79" i="86"/>
  <c r="AC79" i="86"/>
  <c r="AB79" i="86"/>
  <c r="AA79" i="86"/>
  <c r="Z79" i="86"/>
  <c r="Y79" i="86"/>
  <c r="V79" i="86"/>
  <c r="W79" i="86"/>
  <c r="X79" i="86"/>
  <c r="S79" i="86"/>
  <c r="R79" i="86"/>
  <c r="Q79" i="86"/>
  <c r="P79" i="86"/>
  <c r="O79" i="86"/>
  <c r="N79" i="86"/>
  <c r="M79" i="86"/>
  <c r="L79" i="86"/>
  <c r="K79" i="86"/>
  <c r="H79" i="86"/>
  <c r="G79" i="86"/>
  <c r="AF78" i="86"/>
  <c r="AE78" i="86"/>
  <c r="AD78" i="86"/>
  <c r="AC78" i="86"/>
  <c r="AB78" i="86"/>
  <c r="AA78" i="86"/>
  <c r="Z78" i="86"/>
  <c r="Y78" i="86"/>
  <c r="V78" i="86"/>
  <c r="W78" i="86"/>
  <c r="X78" i="86"/>
  <c r="S78" i="86"/>
  <c r="R78" i="86"/>
  <c r="Q78" i="86"/>
  <c r="P78" i="86"/>
  <c r="O78" i="86"/>
  <c r="N78" i="86"/>
  <c r="M78" i="86"/>
  <c r="L78" i="86"/>
  <c r="K78" i="86"/>
  <c r="AF77" i="86"/>
  <c r="AE77" i="86"/>
  <c r="AD77" i="86"/>
  <c r="AC77" i="86"/>
  <c r="AB77" i="86"/>
  <c r="AA77" i="86"/>
  <c r="Z77" i="86"/>
  <c r="Y77" i="86"/>
  <c r="V77" i="86"/>
  <c r="W77" i="86"/>
  <c r="X77" i="86"/>
  <c r="S77" i="86"/>
  <c r="R77" i="86"/>
  <c r="Q77" i="86"/>
  <c r="P77" i="86"/>
  <c r="O77" i="86"/>
  <c r="N77" i="86"/>
  <c r="M77" i="86"/>
  <c r="L77" i="86"/>
  <c r="K77" i="86"/>
  <c r="B77" i="86"/>
  <c r="AF76" i="86"/>
  <c r="AE76" i="86"/>
  <c r="AD76" i="86"/>
  <c r="AC76" i="86"/>
  <c r="AB76" i="86"/>
  <c r="AA76" i="86"/>
  <c r="Z76" i="86"/>
  <c r="Y76" i="86"/>
  <c r="V76" i="86"/>
  <c r="W76" i="86"/>
  <c r="X76" i="86"/>
  <c r="S76" i="86"/>
  <c r="R76" i="86"/>
  <c r="Q76" i="86"/>
  <c r="P76" i="86"/>
  <c r="O76" i="86"/>
  <c r="N76" i="86"/>
  <c r="M76" i="86"/>
  <c r="L76" i="86"/>
  <c r="K76" i="86"/>
  <c r="G68" i="86"/>
  <c r="C54" i="86"/>
  <c r="C73" i="86"/>
  <c r="C55" i="86"/>
  <c r="C74" i="86"/>
  <c r="D73" i="86"/>
  <c r="H53" i="86"/>
  <c r="E72" i="86"/>
  <c r="F72" i="86"/>
  <c r="H54" i="86"/>
  <c r="E73" i="86"/>
  <c r="F73" i="86"/>
  <c r="B76" i="86"/>
  <c r="AF75" i="86"/>
  <c r="AE75" i="86"/>
  <c r="AD75" i="86"/>
  <c r="AC75" i="86"/>
  <c r="AB75" i="86"/>
  <c r="AA75" i="86"/>
  <c r="Z75" i="86"/>
  <c r="Y75" i="86"/>
  <c r="V75" i="86"/>
  <c r="W75" i="86"/>
  <c r="X75" i="86"/>
  <c r="S75" i="86"/>
  <c r="R75" i="86"/>
  <c r="Q75" i="86"/>
  <c r="P75" i="86"/>
  <c r="O75" i="86"/>
  <c r="N75" i="86"/>
  <c r="M75" i="86"/>
  <c r="L75" i="86"/>
  <c r="K75" i="86"/>
  <c r="B75" i="86"/>
  <c r="AF74" i="86"/>
  <c r="AE74" i="86"/>
  <c r="AD74" i="86"/>
  <c r="AC74" i="86"/>
  <c r="AB74" i="86"/>
  <c r="AA74" i="86"/>
  <c r="Z74" i="86"/>
  <c r="Y74" i="86"/>
  <c r="V74" i="86"/>
  <c r="W74" i="86"/>
  <c r="X74" i="86"/>
  <c r="S74" i="86"/>
  <c r="R74" i="86"/>
  <c r="Q74" i="86"/>
  <c r="P74" i="86"/>
  <c r="O74" i="86"/>
  <c r="N74" i="86"/>
  <c r="M74" i="86"/>
  <c r="L74" i="86"/>
  <c r="K74" i="86"/>
  <c r="H55" i="86"/>
  <c r="E74" i="86"/>
  <c r="B55" i="86"/>
  <c r="B74" i="86"/>
  <c r="AF73" i="86"/>
  <c r="AE73" i="86"/>
  <c r="AD73" i="86"/>
  <c r="AC73" i="86"/>
  <c r="AB73" i="86"/>
  <c r="AA73" i="86"/>
  <c r="Z73" i="86"/>
  <c r="Y73" i="86"/>
  <c r="V73" i="86"/>
  <c r="W73" i="86"/>
  <c r="X73" i="86"/>
  <c r="S73" i="86"/>
  <c r="R73" i="86"/>
  <c r="Q73" i="86"/>
  <c r="P73" i="86"/>
  <c r="O73" i="86"/>
  <c r="N73" i="86"/>
  <c r="M73" i="86"/>
  <c r="L73" i="86"/>
  <c r="K73" i="86"/>
  <c r="B54" i="86"/>
  <c r="B73" i="86"/>
  <c r="AF72" i="86"/>
  <c r="AE72" i="86"/>
  <c r="AD72" i="86"/>
  <c r="AC72" i="86"/>
  <c r="AB72" i="86"/>
  <c r="AA72" i="86"/>
  <c r="Z72" i="86"/>
  <c r="Y72" i="86"/>
  <c r="V72" i="86"/>
  <c r="W72" i="86"/>
  <c r="X72" i="86"/>
  <c r="S72" i="86"/>
  <c r="R72" i="86"/>
  <c r="Q72" i="86"/>
  <c r="P72" i="86"/>
  <c r="O72" i="86"/>
  <c r="N72" i="86"/>
  <c r="M72" i="86"/>
  <c r="L72" i="86"/>
  <c r="K72" i="86"/>
  <c r="C53" i="86"/>
  <c r="C72" i="86"/>
  <c r="D72" i="86"/>
  <c r="B53" i="86"/>
  <c r="B72" i="86"/>
  <c r="AF71" i="86"/>
  <c r="AE71" i="86"/>
  <c r="AD71" i="86"/>
  <c r="AC71" i="86"/>
  <c r="AB71" i="86"/>
  <c r="AA71" i="86"/>
  <c r="Z71" i="86"/>
  <c r="Y71" i="86"/>
  <c r="V71" i="86"/>
  <c r="W71" i="86"/>
  <c r="X71" i="86"/>
  <c r="S71" i="86"/>
  <c r="R71" i="86"/>
  <c r="Q71" i="86"/>
  <c r="P71" i="86"/>
  <c r="O71" i="86"/>
  <c r="N71" i="86"/>
  <c r="M71" i="86"/>
  <c r="L71" i="86"/>
  <c r="K71" i="86"/>
  <c r="AF70" i="86"/>
  <c r="AE70" i="86"/>
  <c r="AD70" i="86"/>
  <c r="AC70" i="86"/>
  <c r="AB70" i="86"/>
  <c r="AA70" i="86"/>
  <c r="Z70" i="86"/>
  <c r="Y70" i="86"/>
  <c r="V70" i="86"/>
  <c r="W70" i="86"/>
  <c r="X70" i="86"/>
  <c r="S70" i="86"/>
  <c r="R70" i="86"/>
  <c r="Q70" i="86"/>
  <c r="P70" i="86"/>
  <c r="O70" i="86"/>
  <c r="N70" i="86"/>
  <c r="M70" i="86"/>
  <c r="L70" i="86"/>
  <c r="K70" i="86"/>
  <c r="G66" i="86"/>
  <c r="AF69" i="86"/>
  <c r="AE69" i="86"/>
  <c r="AD69" i="86"/>
  <c r="AC69" i="86"/>
  <c r="AB69" i="86"/>
  <c r="AA69" i="86"/>
  <c r="Z69" i="86"/>
  <c r="Y69" i="86"/>
  <c r="V69" i="86"/>
  <c r="W69" i="86"/>
  <c r="X69" i="86"/>
  <c r="S69" i="86"/>
  <c r="R69" i="86"/>
  <c r="Q69" i="86"/>
  <c r="P69" i="86"/>
  <c r="O69" i="86"/>
  <c r="N69" i="86"/>
  <c r="M69" i="86"/>
  <c r="L69" i="86"/>
  <c r="K69" i="86"/>
  <c r="AF68" i="86"/>
  <c r="AE68" i="86"/>
  <c r="AD68" i="86"/>
  <c r="AC68" i="86"/>
  <c r="AB68" i="86"/>
  <c r="AA68" i="86"/>
  <c r="Z68" i="86"/>
  <c r="Y68" i="86"/>
  <c r="V68" i="86"/>
  <c r="W68" i="86"/>
  <c r="X68" i="86"/>
  <c r="S68" i="86"/>
  <c r="R68" i="86"/>
  <c r="Q68" i="86"/>
  <c r="P68" i="86"/>
  <c r="O68" i="86"/>
  <c r="N68" i="86"/>
  <c r="M68" i="86"/>
  <c r="L68" i="86"/>
  <c r="K68" i="86"/>
  <c r="AF67" i="86"/>
  <c r="AE67" i="86"/>
  <c r="AD67" i="86"/>
  <c r="AC67" i="86"/>
  <c r="AB67" i="86"/>
  <c r="AA67" i="86"/>
  <c r="Z67" i="86"/>
  <c r="Y67" i="86"/>
  <c r="V67" i="86"/>
  <c r="W67" i="86"/>
  <c r="X67" i="86"/>
  <c r="S67" i="86"/>
  <c r="R67" i="86"/>
  <c r="Q67" i="86"/>
  <c r="P67" i="86"/>
  <c r="O67" i="86"/>
  <c r="N67" i="86"/>
  <c r="M67" i="86"/>
  <c r="L67" i="86"/>
  <c r="K67" i="86"/>
  <c r="G53" i="86"/>
  <c r="C56" i="86"/>
  <c r="B56" i="86"/>
  <c r="E56" i="86"/>
  <c r="G56" i="86"/>
  <c r="C57" i="86"/>
  <c r="B57" i="86"/>
  <c r="C58" i="86"/>
  <c r="B58" i="86"/>
  <c r="C59" i="86"/>
  <c r="B59" i="86"/>
  <c r="C60" i="86"/>
  <c r="B60" i="86"/>
  <c r="C61" i="86"/>
  <c r="B61" i="86"/>
  <c r="E57" i="86"/>
  <c r="G57" i="86"/>
  <c r="E58" i="86"/>
  <c r="G58" i="86"/>
  <c r="E59" i="86"/>
  <c r="G59" i="86"/>
  <c r="E60" i="86"/>
  <c r="G60" i="86"/>
  <c r="E61" i="86"/>
  <c r="G61" i="86"/>
  <c r="F53" i="86"/>
  <c r="B62" i="86"/>
  <c r="B63" i="86"/>
  <c r="B64" i="86"/>
  <c r="F54" i="86"/>
  <c r="F55" i="86"/>
  <c r="H66" i="86"/>
  <c r="H67" i="86"/>
  <c r="G67" i="86"/>
  <c r="B65" i="86"/>
  <c r="B66" i="86"/>
  <c r="F65" i="86"/>
  <c r="F66" i="86"/>
  <c r="F67" i="86"/>
  <c r="B67" i="86"/>
  <c r="AF66" i="86"/>
  <c r="AE66" i="86"/>
  <c r="AD66" i="86"/>
  <c r="AC66" i="86"/>
  <c r="AB66" i="86"/>
  <c r="AA66" i="86"/>
  <c r="Z66" i="86"/>
  <c r="Y66" i="86"/>
  <c r="V66" i="86"/>
  <c r="W66" i="86"/>
  <c r="X66" i="86"/>
  <c r="S66" i="86"/>
  <c r="R66" i="86"/>
  <c r="Q66" i="86"/>
  <c r="P66" i="86"/>
  <c r="O66" i="86"/>
  <c r="N66" i="86"/>
  <c r="M66" i="86"/>
  <c r="L66" i="86"/>
  <c r="K66" i="86"/>
  <c r="C66" i="86"/>
  <c r="AF65" i="86"/>
  <c r="AE65" i="86"/>
  <c r="AD65" i="86"/>
  <c r="AC65" i="86"/>
  <c r="AB65" i="86"/>
  <c r="AA65" i="86"/>
  <c r="Z65" i="86"/>
  <c r="Y65" i="86"/>
  <c r="V65" i="86"/>
  <c r="W65" i="86"/>
  <c r="X65" i="86"/>
  <c r="S65" i="86"/>
  <c r="R65" i="86"/>
  <c r="Q65" i="86"/>
  <c r="P65" i="86"/>
  <c r="O65" i="86"/>
  <c r="N65" i="86"/>
  <c r="M65" i="86"/>
  <c r="L65" i="86"/>
  <c r="K65" i="86"/>
  <c r="H65" i="86"/>
  <c r="G65" i="86"/>
  <c r="C65" i="86"/>
  <c r="AF64" i="86"/>
  <c r="AE64" i="86"/>
  <c r="AD64" i="86"/>
  <c r="AC64" i="86"/>
  <c r="AB64" i="86"/>
  <c r="AA64" i="86"/>
  <c r="Z64" i="86"/>
  <c r="Y64" i="86"/>
  <c r="V64" i="86"/>
  <c r="W64" i="86"/>
  <c r="X64" i="86"/>
  <c r="S64" i="86"/>
  <c r="R64" i="86"/>
  <c r="Q64" i="86"/>
  <c r="P64" i="86"/>
  <c r="O64" i="86"/>
  <c r="N64" i="86"/>
  <c r="M64" i="86"/>
  <c r="L64" i="86"/>
  <c r="K64" i="86"/>
  <c r="G64" i="86"/>
  <c r="E64" i="86"/>
  <c r="C64" i="86"/>
  <c r="AF63" i="86"/>
  <c r="AE63" i="86"/>
  <c r="AD63" i="86"/>
  <c r="AC63" i="86"/>
  <c r="AB63" i="86"/>
  <c r="AA63" i="86"/>
  <c r="Z63" i="86"/>
  <c r="Y63" i="86"/>
  <c r="V63" i="86"/>
  <c r="W63" i="86"/>
  <c r="X63" i="86"/>
  <c r="S63" i="86"/>
  <c r="R63" i="86"/>
  <c r="Q63" i="86"/>
  <c r="P63" i="86"/>
  <c r="O63" i="86"/>
  <c r="N63" i="86"/>
  <c r="M63" i="86"/>
  <c r="L63" i="86"/>
  <c r="K63" i="86"/>
  <c r="D63" i="86"/>
  <c r="C63" i="86"/>
  <c r="AF62" i="86"/>
  <c r="AE62" i="86"/>
  <c r="AD62" i="86"/>
  <c r="AC62" i="86"/>
  <c r="AB62" i="86"/>
  <c r="AA62" i="86"/>
  <c r="Z62" i="86"/>
  <c r="Y62" i="86"/>
  <c r="V62" i="86"/>
  <c r="W62" i="86"/>
  <c r="X62" i="86"/>
  <c r="S62" i="86"/>
  <c r="R62" i="86"/>
  <c r="Q62" i="86"/>
  <c r="P62" i="86"/>
  <c r="O62" i="86"/>
  <c r="N62" i="86"/>
  <c r="M62" i="86"/>
  <c r="L62" i="86"/>
  <c r="K62" i="86"/>
  <c r="AF61" i="86"/>
  <c r="AE61" i="86"/>
  <c r="AD61" i="86"/>
  <c r="AC61" i="86"/>
  <c r="AB61" i="86"/>
  <c r="AA61" i="86"/>
  <c r="Z61" i="86"/>
  <c r="Y61" i="86"/>
  <c r="V61" i="86"/>
  <c r="W61" i="86"/>
  <c r="X61" i="86"/>
  <c r="S61" i="86"/>
  <c r="R61" i="86"/>
  <c r="Q61" i="86"/>
  <c r="P61" i="86"/>
  <c r="O61" i="86"/>
  <c r="N61" i="86"/>
  <c r="M61" i="86"/>
  <c r="L61" i="86"/>
  <c r="K61" i="86"/>
  <c r="H61" i="86"/>
  <c r="AF60" i="86"/>
  <c r="AE60" i="86"/>
  <c r="AD60" i="86"/>
  <c r="AC60" i="86"/>
  <c r="AB60" i="86"/>
  <c r="AA60" i="86"/>
  <c r="Z60" i="86"/>
  <c r="Y60" i="86"/>
  <c r="V60" i="86"/>
  <c r="W60" i="86"/>
  <c r="X60" i="86"/>
  <c r="S60" i="86"/>
  <c r="R60" i="86"/>
  <c r="Q60" i="86"/>
  <c r="P60" i="86"/>
  <c r="O60" i="86"/>
  <c r="N60" i="86"/>
  <c r="M60" i="86"/>
  <c r="L60" i="86"/>
  <c r="K60" i="86"/>
  <c r="H60" i="86"/>
  <c r="AF59" i="86"/>
  <c r="AE59" i="86"/>
  <c r="AD59" i="86"/>
  <c r="AC59" i="86"/>
  <c r="AB59" i="86"/>
  <c r="AA59" i="86"/>
  <c r="Z59" i="86"/>
  <c r="Y59" i="86"/>
  <c r="V59" i="86"/>
  <c r="W59" i="86"/>
  <c r="X59" i="86"/>
  <c r="S59" i="86"/>
  <c r="R59" i="86"/>
  <c r="Q59" i="86"/>
  <c r="P59" i="86"/>
  <c r="O59" i="86"/>
  <c r="N59" i="86"/>
  <c r="M59" i="86"/>
  <c r="L59" i="86"/>
  <c r="K59" i="86"/>
  <c r="H59" i="86"/>
  <c r="AF58" i="86"/>
  <c r="AE58" i="86"/>
  <c r="AD58" i="86"/>
  <c r="AC58" i="86"/>
  <c r="AB58" i="86"/>
  <c r="AA58" i="86"/>
  <c r="Z58" i="86"/>
  <c r="Y58" i="86"/>
  <c r="V58" i="86"/>
  <c r="W58" i="86"/>
  <c r="X58" i="86"/>
  <c r="S58" i="86"/>
  <c r="R58" i="86"/>
  <c r="Q58" i="86"/>
  <c r="P58" i="86"/>
  <c r="O58" i="86"/>
  <c r="N58" i="86"/>
  <c r="M58" i="86"/>
  <c r="L58" i="86"/>
  <c r="K58" i="86"/>
  <c r="H58" i="86"/>
  <c r="AF57" i="86"/>
  <c r="AE57" i="86"/>
  <c r="AD57" i="86"/>
  <c r="AC57" i="86"/>
  <c r="AB57" i="86"/>
  <c r="AA57" i="86"/>
  <c r="Z57" i="86"/>
  <c r="Y57" i="86"/>
  <c r="V57" i="86"/>
  <c r="W57" i="86"/>
  <c r="X57" i="86"/>
  <c r="S57" i="86"/>
  <c r="R57" i="86"/>
  <c r="Q57" i="86"/>
  <c r="P57" i="86"/>
  <c r="O57" i="86"/>
  <c r="N57" i="86"/>
  <c r="M57" i="86"/>
  <c r="L57" i="86"/>
  <c r="K57" i="86"/>
  <c r="H57" i="86"/>
  <c r="AF56" i="86"/>
  <c r="AE56" i="86"/>
  <c r="AD56" i="86"/>
  <c r="AC56" i="86"/>
  <c r="AB56" i="86"/>
  <c r="AA56" i="86"/>
  <c r="Z56" i="86"/>
  <c r="Y56" i="86"/>
  <c r="V56" i="86"/>
  <c r="W56" i="86"/>
  <c r="X56" i="86"/>
  <c r="S56" i="86"/>
  <c r="R56" i="86"/>
  <c r="Q56" i="86"/>
  <c r="P56" i="86"/>
  <c r="O56" i="86"/>
  <c r="N56" i="86"/>
  <c r="M56" i="86"/>
  <c r="L56" i="86"/>
  <c r="K56" i="86"/>
  <c r="H56" i="86"/>
  <c r="AF55" i="86"/>
  <c r="AE55" i="86"/>
  <c r="AD55" i="86"/>
  <c r="AC55" i="86"/>
  <c r="AB55" i="86"/>
  <c r="AA55" i="86"/>
  <c r="Z55" i="86"/>
  <c r="Y55" i="86"/>
  <c r="V55" i="86"/>
  <c r="W55" i="86"/>
  <c r="X55" i="86"/>
  <c r="S55" i="86"/>
  <c r="R55" i="86"/>
  <c r="Q55" i="86"/>
  <c r="P55" i="86"/>
  <c r="O55" i="86"/>
  <c r="N55" i="86"/>
  <c r="M55" i="86"/>
  <c r="L55" i="86"/>
  <c r="K55" i="86"/>
  <c r="D55" i="86"/>
  <c r="E55" i="86"/>
  <c r="AF54" i="86"/>
  <c r="AE54" i="86"/>
  <c r="AD54" i="86"/>
  <c r="AC54" i="86"/>
  <c r="AB54" i="86"/>
  <c r="AA54" i="86"/>
  <c r="Z54" i="86"/>
  <c r="Y54" i="86"/>
  <c r="V54" i="86"/>
  <c r="W54" i="86"/>
  <c r="X54" i="86"/>
  <c r="S54" i="86"/>
  <c r="R54" i="86"/>
  <c r="Q54" i="86"/>
  <c r="P54" i="86"/>
  <c r="O54" i="86"/>
  <c r="N54" i="86"/>
  <c r="M54" i="86"/>
  <c r="L54" i="86"/>
  <c r="K54" i="86"/>
  <c r="D54" i="86"/>
  <c r="E54" i="86"/>
  <c r="AF53" i="86"/>
  <c r="AE53" i="86"/>
  <c r="AD53" i="86"/>
  <c r="AC53" i="86"/>
  <c r="AB53" i="86"/>
  <c r="AA53" i="86"/>
  <c r="Z53" i="86"/>
  <c r="Y53" i="86"/>
  <c r="V53" i="86"/>
  <c r="W53" i="86"/>
  <c r="X53" i="86"/>
  <c r="S53" i="86"/>
  <c r="R53" i="86"/>
  <c r="Q53" i="86"/>
  <c r="P53" i="86"/>
  <c r="O53" i="86"/>
  <c r="N53" i="86"/>
  <c r="M53" i="86"/>
  <c r="L53" i="86"/>
  <c r="K53" i="86"/>
  <c r="D53" i="86"/>
  <c r="E53" i="86"/>
  <c r="Y52" i="86"/>
  <c r="Z52" i="86"/>
  <c r="AA52" i="86"/>
  <c r="AB52" i="86"/>
  <c r="AC52" i="86"/>
  <c r="AD52" i="86"/>
  <c r="AE52" i="86"/>
  <c r="AF52" i="86"/>
  <c r="V52" i="86"/>
  <c r="W52" i="86"/>
  <c r="X52" i="86"/>
  <c r="S52" i="86"/>
  <c r="AG52" i="86"/>
  <c r="R52" i="86"/>
  <c r="Q52" i="86"/>
  <c r="P52" i="86"/>
  <c r="O52" i="86"/>
  <c r="N52" i="86"/>
  <c r="M52" i="86"/>
  <c r="L52" i="86"/>
  <c r="K52" i="86"/>
  <c r="B51" i="86"/>
  <c r="A51" i="85"/>
  <c r="B101" i="85"/>
  <c r="B96" i="85"/>
  <c r="B97" i="85"/>
  <c r="B98" i="85"/>
  <c r="B99" i="85"/>
  <c r="B100" i="85"/>
  <c r="D101" i="85"/>
  <c r="E101" i="85"/>
  <c r="B94" i="85"/>
  <c r="C101" i="85"/>
  <c r="F101" i="85"/>
  <c r="D100" i="85"/>
  <c r="E100" i="85"/>
  <c r="C100" i="85"/>
  <c r="F100" i="85"/>
  <c r="D99" i="85"/>
  <c r="E99" i="85"/>
  <c r="C99" i="85"/>
  <c r="F99" i="85"/>
  <c r="D98" i="85"/>
  <c r="E98" i="85"/>
  <c r="C98" i="85"/>
  <c r="F98" i="85"/>
  <c r="D97" i="85"/>
  <c r="E97" i="85"/>
  <c r="C97" i="85"/>
  <c r="F97" i="85"/>
  <c r="D96" i="85"/>
  <c r="E96" i="85"/>
  <c r="G96" i="85"/>
  <c r="C96" i="85"/>
  <c r="F96" i="85"/>
  <c r="B95" i="85"/>
  <c r="C77" i="85"/>
  <c r="E77" i="85"/>
  <c r="F77" i="85"/>
  <c r="G77" i="85"/>
  <c r="D77" i="85"/>
  <c r="B79" i="85"/>
  <c r="H77" i="85"/>
  <c r="B78" i="85"/>
  <c r="C78" i="85"/>
  <c r="C79" i="85"/>
  <c r="D79" i="85"/>
  <c r="D80" i="85"/>
  <c r="B81" i="85"/>
  <c r="B80" i="85"/>
  <c r="C80" i="85"/>
  <c r="C81" i="85"/>
  <c r="D81" i="85"/>
  <c r="B83" i="85"/>
  <c r="B82" i="85"/>
  <c r="C82" i="85"/>
  <c r="C83" i="85"/>
  <c r="D83" i="85"/>
  <c r="B85" i="85"/>
  <c r="B84" i="85"/>
  <c r="C84" i="85"/>
  <c r="C85" i="85"/>
  <c r="D85" i="85"/>
  <c r="B87" i="85"/>
  <c r="B86" i="85"/>
  <c r="C86" i="85"/>
  <c r="C87" i="85"/>
  <c r="D87" i="85"/>
  <c r="D92" i="85"/>
  <c r="B89" i="85"/>
  <c r="B88" i="85"/>
  <c r="C88" i="85"/>
  <c r="C89" i="85"/>
  <c r="D89" i="85"/>
  <c r="B91" i="85"/>
  <c r="B90" i="85"/>
  <c r="C90" i="85"/>
  <c r="C91" i="85"/>
  <c r="D91" i="85"/>
  <c r="E92" i="85"/>
  <c r="C92" i="85"/>
  <c r="F92" i="85"/>
  <c r="S91" i="85"/>
  <c r="R91" i="85"/>
  <c r="Q91" i="85"/>
  <c r="P91" i="85"/>
  <c r="O91" i="85"/>
  <c r="N91" i="85"/>
  <c r="M91" i="85"/>
  <c r="L91" i="85"/>
  <c r="K91" i="85"/>
  <c r="H91" i="85"/>
  <c r="G91" i="85"/>
  <c r="S90" i="85"/>
  <c r="R90" i="85"/>
  <c r="Q90" i="85"/>
  <c r="P90" i="85"/>
  <c r="O90" i="85"/>
  <c r="N90" i="85"/>
  <c r="M90" i="85"/>
  <c r="L90" i="85"/>
  <c r="K90" i="85"/>
  <c r="S89" i="85"/>
  <c r="R89" i="85"/>
  <c r="Q89" i="85"/>
  <c r="P89" i="85"/>
  <c r="O89" i="85"/>
  <c r="N89" i="85"/>
  <c r="M89" i="85"/>
  <c r="L89" i="85"/>
  <c r="K89" i="85"/>
  <c r="H89" i="85"/>
  <c r="G89" i="85"/>
  <c r="S88" i="85"/>
  <c r="R88" i="85"/>
  <c r="Q88" i="85"/>
  <c r="P88" i="85"/>
  <c r="O88" i="85"/>
  <c r="N88" i="85"/>
  <c r="M88" i="85"/>
  <c r="L88" i="85"/>
  <c r="K88" i="85"/>
  <c r="H88" i="85"/>
  <c r="S87" i="85"/>
  <c r="R87" i="85"/>
  <c r="Q87" i="85"/>
  <c r="P87" i="85"/>
  <c r="O87" i="85"/>
  <c r="N87" i="85"/>
  <c r="M87" i="85"/>
  <c r="L87" i="85"/>
  <c r="K87" i="85"/>
  <c r="H87" i="85"/>
  <c r="G87" i="85"/>
  <c r="S86" i="85"/>
  <c r="R86" i="85"/>
  <c r="Q86" i="85"/>
  <c r="P86" i="85"/>
  <c r="O86" i="85"/>
  <c r="N86" i="85"/>
  <c r="M86" i="85"/>
  <c r="L86" i="85"/>
  <c r="K86" i="85"/>
  <c r="S85" i="85"/>
  <c r="R85" i="85"/>
  <c r="Q85" i="85"/>
  <c r="P85" i="85"/>
  <c r="O85" i="85"/>
  <c r="N85" i="85"/>
  <c r="M85" i="85"/>
  <c r="L85" i="85"/>
  <c r="K85" i="85"/>
  <c r="H85" i="85"/>
  <c r="E85" i="85"/>
  <c r="G85" i="85"/>
  <c r="S84" i="85"/>
  <c r="R84" i="85"/>
  <c r="Q84" i="85"/>
  <c r="P84" i="85"/>
  <c r="O84" i="85"/>
  <c r="N84" i="85"/>
  <c r="M84" i="85"/>
  <c r="L84" i="85"/>
  <c r="K84" i="85"/>
  <c r="S83" i="85"/>
  <c r="R83" i="85"/>
  <c r="Q83" i="85"/>
  <c r="P83" i="85"/>
  <c r="O83" i="85"/>
  <c r="N83" i="85"/>
  <c r="M83" i="85"/>
  <c r="L83" i="85"/>
  <c r="K83" i="85"/>
  <c r="H83" i="85"/>
  <c r="G83" i="85"/>
  <c r="S82" i="85"/>
  <c r="R82" i="85"/>
  <c r="Q82" i="85"/>
  <c r="P82" i="85"/>
  <c r="O82" i="85"/>
  <c r="N82" i="85"/>
  <c r="M82" i="85"/>
  <c r="L82" i="85"/>
  <c r="K82" i="85"/>
  <c r="S81" i="85"/>
  <c r="R81" i="85"/>
  <c r="Q81" i="85"/>
  <c r="P81" i="85"/>
  <c r="O81" i="85"/>
  <c r="N81" i="85"/>
  <c r="M81" i="85"/>
  <c r="L81" i="85"/>
  <c r="K81" i="85"/>
  <c r="H81" i="85"/>
  <c r="G81" i="85"/>
  <c r="H63" i="85"/>
  <c r="AF80" i="85"/>
  <c r="AE80" i="85"/>
  <c r="AD80" i="85"/>
  <c r="AC80" i="85"/>
  <c r="AB80" i="85"/>
  <c r="AA80" i="85"/>
  <c r="Z80" i="85"/>
  <c r="Y80" i="85"/>
  <c r="V80" i="85"/>
  <c r="W80" i="85"/>
  <c r="X80" i="85"/>
  <c r="S80" i="85"/>
  <c r="R80" i="85"/>
  <c r="Q80" i="85"/>
  <c r="P80" i="85"/>
  <c r="O80" i="85"/>
  <c r="N80" i="85"/>
  <c r="M80" i="85"/>
  <c r="L80" i="85"/>
  <c r="K80" i="85"/>
  <c r="AF79" i="85"/>
  <c r="AE79" i="85"/>
  <c r="AD79" i="85"/>
  <c r="AC79" i="85"/>
  <c r="AB79" i="85"/>
  <c r="AA79" i="85"/>
  <c r="Z79" i="85"/>
  <c r="Y79" i="85"/>
  <c r="V79" i="85"/>
  <c r="W79" i="85"/>
  <c r="X79" i="85"/>
  <c r="S79" i="85"/>
  <c r="R79" i="85"/>
  <c r="Q79" i="85"/>
  <c r="P79" i="85"/>
  <c r="O79" i="85"/>
  <c r="N79" i="85"/>
  <c r="M79" i="85"/>
  <c r="L79" i="85"/>
  <c r="K79" i="85"/>
  <c r="H79" i="85"/>
  <c r="G79" i="85"/>
  <c r="AF78" i="85"/>
  <c r="AE78" i="85"/>
  <c r="AD78" i="85"/>
  <c r="AC78" i="85"/>
  <c r="AB78" i="85"/>
  <c r="AA78" i="85"/>
  <c r="Z78" i="85"/>
  <c r="Y78" i="85"/>
  <c r="V78" i="85"/>
  <c r="W78" i="85"/>
  <c r="X78" i="85"/>
  <c r="S78" i="85"/>
  <c r="R78" i="85"/>
  <c r="Q78" i="85"/>
  <c r="P78" i="85"/>
  <c r="O78" i="85"/>
  <c r="N78" i="85"/>
  <c r="M78" i="85"/>
  <c r="L78" i="85"/>
  <c r="K78" i="85"/>
  <c r="AF77" i="85"/>
  <c r="AE77" i="85"/>
  <c r="AD77" i="85"/>
  <c r="AC77" i="85"/>
  <c r="AB77" i="85"/>
  <c r="AA77" i="85"/>
  <c r="Z77" i="85"/>
  <c r="Y77" i="85"/>
  <c r="V77" i="85"/>
  <c r="W77" i="85"/>
  <c r="X77" i="85"/>
  <c r="S77" i="85"/>
  <c r="R77" i="85"/>
  <c r="Q77" i="85"/>
  <c r="P77" i="85"/>
  <c r="O77" i="85"/>
  <c r="N77" i="85"/>
  <c r="M77" i="85"/>
  <c r="L77" i="85"/>
  <c r="K77" i="85"/>
  <c r="B77" i="85"/>
  <c r="AF76" i="85"/>
  <c r="AE76" i="85"/>
  <c r="AD76" i="85"/>
  <c r="AC76" i="85"/>
  <c r="AB76" i="85"/>
  <c r="AA76" i="85"/>
  <c r="Z76" i="85"/>
  <c r="Y76" i="85"/>
  <c r="V76" i="85"/>
  <c r="W76" i="85"/>
  <c r="X76" i="85"/>
  <c r="S76" i="85"/>
  <c r="R76" i="85"/>
  <c r="Q76" i="85"/>
  <c r="P76" i="85"/>
  <c r="O76" i="85"/>
  <c r="N76" i="85"/>
  <c r="M76" i="85"/>
  <c r="L76" i="85"/>
  <c r="K76" i="85"/>
  <c r="G68" i="85"/>
  <c r="C54" i="85"/>
  <c r="C73" i="85"/>
  <c r="C55" i="85"/>
  <c r="C74" i="85"/>
  <c r="D73" i="85"/>
  <c r="H53" i="85"/>
  <c r="E72" i="85"/>
  <c r="F72" i="85"/>
  <c r="H54" i="85"/>
  <c r="E73" i="85"/>
  <c r="F73" i="85"/>
  <c r="B76" i="85"/>
  <c r="AF75" i="85"/>
  <c r="AE75" i="85"/>
  <c r="AD75" i="85"/>
  <c r="AC75" i="85"/>
  <c r="AB75" i="85"/>
  <c r="AA75" i="85"/>
  <c r="Z75" i="85"/>
  <c r="Y75" i="85"/>
  <c r="V75" i="85"/>
  <c r="W75" i="85"/>
  <c r="X75" i="85"/>
  <c r="S75" i="85"/>
  <c r="R75" i="85"/>
  <c r="Q75" i="85"/>
  <c r="P75" i="85"/>
  <c r="O75" i="85"/>
  <c r="N75" i="85"/>
  <c r="M75" i="85"/>
  <c r="L75" i="85"/>
  <c r="K75" i="85"/>
  <c r="B75" i="85"/>
  <c r="AF74" i="85"/>
  <c r="AE74" i="85"/>
  <c r="AD74" i="85"/>
  <c r="AC74" i="85"/>
  <c r="AB74" i="85"/>
  <c r="AA74" i="85"/>
  <c r="Z74" i="85"/>
  <c r="Y74" i="85"/>
  <c r="V74" i="85"/>
  <c r="W74" i="85"/>
  <c r="X74" i="85"/>
  <c r="S74" i="85"/>
  <c r="R74" i="85"/>
  <c r="Q74" i="85"/>
  <c r="P74" i="85"/>
  <c r="O74" i="85"/>
  <c r="N74" i="85"/>
  <c r="M74" i="85"/>
  <c r="L74" i="85"/>
  <c r="K74" i="85"/>
  <c r="H55" i="85"/>
  <c r="E74" i="85"/>
  <c r="B55" i="85"/>
  <c r="B74" i="85"/>
  <c r="AF73" i="85"/>
  <c r="AE73" i="85"/>
  <c r="AD73" i="85"/>
  <c r="AC73" i="85"/>
  <c r="AB73" i="85"/>
  <c r="AA73" i="85"/>
  <c r="Z73" i="85"/>
  <c r="Y73" i="85"/>
  <c r="V73" i="85"/>
  <c r="W73" i="85"/>
  <c r="X73" i="85"/>
  <c r="S73" i="85"/>
  <c r="R73" i="85"/>
  <c r="Q73" i="85"/>
  <c r="P73" i="85"/>
  <c r="O73" i="85"/>
  <c r="N73" i="85"/>
  <c r="M73" i="85"/>
  <c r="L73" i="85"/>
  <c r="K73" i="85"/>
  <c r="B54" i="85"/>
  <c r="B73" i="85"/>
  <c r="AF72" i="85"/>
  <c r="AE72" i="85"/>
  <c r="AD72" i="85"/>
  <c r="AC72" i="85"/>
  <c r="AB72" i="85"/>
  <c r="AA72" i="85"/>
  <c r="Z72" i="85"/>
  <c r="Y72" i="85"/>
  <c r="V72" i="85"/>
  <c r="W72" i="85"/>
  <c r="X72" i="85"/>
  <c r="S72" i="85"/>
  <c r="R72" i="85"/>
  <c r="Q72" i="85"/>
  <c r="P72" i="85"/>
  <c r="O72" i="85"/>
  <c r="N72" i="85"/>
  <c r="M72" i="85"/>
  <c r="L72" i="85"/>
  <c r="K72" i="85"/>
  <c r="C53" i="85"/>
  <c r="C72" i="85"/>
  <c r="D72" i="85"/>
  <c r="B53" i="85"/>
  <c r="B72" i="85"/>
  <c r="AF71" i="85"/>
  <c r="AE71" i="85"/>
  <c r="AD71" i="85"/>
  <c r="AC71" i="85"/>
  <c r="AB71" i="85"/>
  <c r="AA71" i="85"/>
  <c r="Z71" i="85"/>
  <c r="Y71" i="85"/>
  <c r="V71" i="85"/>
  <c r="W71" i="85"/>
  <c r="X71" i="85"/>
  <c r="S71" i="85"/>
  <c r="R71" i="85"/>
  <c r="Q71" i="85"/>
  <c r="P71" i="85"/>
  <c r="O71" i="85"/>
  <c r="N71" i="85"/>
  <c r="M71" i="85"/>
  <c r="L71" i="85"/>
  <c r="K71" i="85"/>
  <c r="AF70" i="85"/>
  <c r="AE70" i="85"/>
  <c r="AD70" i="85"/>
  <c r="AC70" i="85"/>
  <c r="AB70" i="85"/>
  <c r="AA70" i="85"/>
  <c r="Z70" i="85"/>
  <c r="Y70" i="85"/>
  <c r="V70" i="85"/>
  <c r="W70" i="85"/>
  <c r="X70" i="85"/>
  <c r="S70" i="85"/>
  <c r="R70" i="85"/>
  <c r="Q70" i="85"/>
  <c r="P70" i="85"/>
  <c r="O70" i="85"/>
  <c r="N70" i="85"/>
  <c r="M70" i="85"/>
  <c r="L70" i="85"/>
  <c r="K70" i="85"/>
  <c r="G66" i="85"/>
  <c r="AF69" i="85"/>
  <c r="AE69" i="85"/>
  <c r="AD69" i="85"/>
  <c r="AC69" i="85"/>
  <c r="AB69" i="85"/>
  <c r="AA69" i="85"/>
  <c r="Z69" i="85"/>
  <c r="Y69" i="85"/>
  <c r="V69" i="85"/>
  <c r="W69" i="85"/>
  <c r="X69" i="85"/>
  <c r="S69" i="85"/>
  <c r="R69" i="85"/>
  <c r="Q69" i="85"/>
  <c r="P69" i="85"/>
  <c r="O69" i="85"/>
  <c r="N69" i="85"/>
  <c r="M69" i="85"/>
  <c r="L69" i="85"/>
  <c r="K69" i="85"/>
  <c r="AF68" i="85"/>
  <c r="AE68" i="85"/>
  <c r="AD68" i="85"/>
  <c r="AC68" i="85"/>
  <c r="AB68" i="85"/>
  <c r="AA68" i="85"/>
  <c r="Z68" i="85"/>
  <c r="Y68" i="85"/>
  <c r="V68" i="85"/>
  <c r="W68" i="85"/>
  <c r="X68" i="85"/>
  <c r="S68" i="85"/>
  <c r="R68" i="85"/>
  <c r="Q68" i="85"/>
  <c r="P68" i="85"/>
  <c r="O68" i="85"/>
  <c r="N68" i="85"/>
  <c r="M68" i="85"/>
  <c r="L68" i="85"/>
  <c r="K68" i="85"/>
  <c r="AF67" i="85"/>
  <c r="AE67" i="85"/>
  <c r="AD67" i="85"/>
  <c r="AC67" i="85"/>
  <c r="AB67" i="85"/>
  <c r="AA67" i="85"/>
  <c r="Z67" i="85"/>
  <c r="Y67" i="85"/>
  <c r="V67" i="85"/>
  <c r="W67" i="85"/>
  <c r="X67" i="85"/>
  <c r="S67" i="85"/>
  <c r="R67" i="85"/>
  <c r="Q67" i="85"/>
  <c r="P67" i="85"/>
  <c r="O67" i="85"/>
  <c r="N67" i="85"/>
  <c r="M67" i="85"/>
  <c r="L67" i="85"/>
  <c r="K67" i="85"/>
  <c r="G53" i="85"/>
  <c r="C56" i="85"/>
  <c r="B56" i="85"/>
  <c r="E56" i="85"/>
  <c r="G56" i="85"/>
  <c r="C57" i="85"/>
  <c r="B57" i="85"/>
  <c r="C58" i="85"/>
  <c r="B58" i="85"/>
  <c r="C59" i="85"/>
  <c r="B59" i="85"/>
  <c r="C60" i="85"/>
  <c r="B60" i="85"/>
  <c r="C61" i="85"/>
  <c r="B61" i="85"/>
  <c r="E57" i="85"/>
  <c r="G57" i="85"/>
  <c r="E58" i="85"/>
  <c r="G58" i="85"/>
  <c r="E59" i="85"/>
  <c r="G59" i="85"/>
  <c r="E60" i="85"/>
  <c r="G60" i="85"/>
  <c r="E61" i="85"/>
  <c r="G61" i="85"/>
  <c r="F53" i="85"/>
  <c r="B62" i="85"/>
  <c r="B63" i="85"/>
  <c r="B64" i="85"/>
  <c r="F54" i="85"/>
  <c r="F55" i="85"/>
  <c r="H66" i="85"/>
  <c r="H67" i="85"/>
  <c r="G67" i="85"/>
  <c r="B65" i="85"/>
  <c r="B66" i="85"/>
  <c r="F65" i="85"/>
  <c r="F66" i="85"/>
  <c r="F67" i="85"/>
  <c r="B67" i="85"/>
  <c r="AF66" i="85"/>
  <c r="AE66" i="85"/>
  <c r="AD66" i="85"/>
  <c r="AC66" i="85"/>
  <c r="AB66" i="85"/>
  <c r="AA66" i="85"/>
  <c r="Z66" i="85"/>
  <c r="Y66" i="85"/>
  <c r="V66" i="85"/>
  <c r="W66" i="85"/>
  <c r="X66" i="85"/>
  <c r="S66" i="85"/>
  <c r="R66" i="85"/>
  <c r="Q66" i="85"/>
  <c r="P66" i="85"/>
  <c r="O66" i="85"/>
  <c r="N66" i="85"/>
  <c r="M66" i="85"/>
  <c r="L66" i="85"/>
  <c r="K66" i="85"/>
  <c r="C66" i="85"/>
  <c r="AF65" i="85"/>
  <c r="AE65" i="85"/>
  <c r="AD65" i="85"/>
  <c r="AC65" i="85"/>
  <c r="AB65" i="85"/>
  <c r="AA65" i="85"/>
  <c r="Z65" i="85"/>
  <c r="Y65" i="85"/>
  <c r="V65" i="85"/>
  <c r="W65" i="85"/>
  <c r="X65" i="85"/>
  <c r="S65" i="85"/>
  <c r="R65" i="85"/>
  <c r="Q65" i="85"/>
  <c r="P65" i="85"/>
  <c r="O65" i="85"/>
  <c r="N65" i="85"/>
  <c r="M65" i="85"/>
  <c r="L65" i="85"/>
  <c r="K65" i="85"/>
  <c r="H65" i="85"/>
  <c r="G65" i="85"/>
  <c r="C65" i="85"/>
  <c r="AF64" i="85"/>
  <c r="AE64" i="85"/>
  <c r="AD64" i="85"/>
  <c r="AC64" i="85"/>
  <c r="AB64" i="85"/>
  <c r="AA64" i="85"/>
  <c r="Z64" i="85"/>
  <c r="Y64" i="85"/>
  <c r="V64" i="85"/>
  <c r="W64" i="85"/>
  <c r="X64" i="85"/>
  <c r="S64" i="85"/>
  <c r="R64" i="85"/>
  <c r="Q64" i="85"/>
  <c r="P64" i="85"/>
  <c r="O64" i="85"/>
  <c r="N64" i="85"/>
  <c r="M64" i="85"/>
  <c r="L64" i="85"/>
  <c r="K64" i="85"/>
  <c r="G64" i="85"/>
  <c r="E64" i="85"/>
  <c r="C64" i="85"/>
  <c r="AF63" i="85"/>
  <c r="AE63" i="85"/>
  <c r="AD63" i="85"/>
  <c r="AC63" i="85"/>
  <c r="AB63" i="85"/>
  <c r="AA63" i="85"/>
  <c r="Z63" i="85"/>
  <c r="Y63" i="85"/>
  <c r="V63" i="85"/>
  <c r="W63" i="85"/>
  <c r="X63" i="85"/>
  <c r="S63" i="85"/>
  <c r="R63" i="85"/>
  <c r="Q63" i="85"/>
  <c r="P63" i="85"/>
  <c r="O63" i="85"/>
  <c r="N63" i="85"/>
  <c r="M63" i="85"/>
  <c r="L63" i="85"/>
  <c r="K63" i="85"/>
  <c r="D63" i="85"/>
  <c r="C63" i="85"/>
  <c r="AF62" i="85"/>
  <c r="AE62" i="85"/>
  <c r="AD62" i="85"/>
  <c r="AC62" i="85"/>
  <c r="AB62" i="85"/>
  <c r="AA62" i="85"/>
  <c r="Z62" i="85"/>
  <c r="Y62" i="85"/>
  <c r="V62" i="85"/>
  <c r="W62" i="85"/>
  <c r="X62" i="85"/>
  <c r="S62" i="85"/>
  <c r="R62" i="85"/>
  <c r="Q62" i="85"/>
  <c r="P62" i="85"/>
  <c r="O62" i="85"/>
  <c r="N62" i="85"/>
  <c r="M62" i="85"/>
  <c r="L62" i="85"/>
  <c r="K62" i="85"/>
  <c r="AF61" i="85"/>
  <c r="AE61" i="85"/>
  <c r="AD61" i="85"/>
  <c r="AC61" i="85"/>
  <c r="AB61" i="85"/>
  <c r="AA61" i="85"/>
  <c r="Z61" i="85"/>
  <c r="Y61" i="85"/>
  <c r="V61" i="85"/>
  <c r="W61" i="85"/>
  <c r="X61" i="85"/>
  <c r="S61" i="85"/>
  <c r="R61" i="85"/>
  <c r="Q61" i="85"/>
  <c r="P61" i="85"/>
  <c r="O61" i="85"/>
  <c r="N61" i="85"/>
  <c r="M61" i="85"/>
  <c r="L61" i="85"/>
  <c r="K61" i="85"/>
  <c r="H61" i="85"/>
  <c r="AF60" i="85"/>
  <c r="AE60" i="85"/>
  <c r="AD60" i="85"/>
  <c r="AC60" i="85"/>
  <c r="AB60" i="85"/>
  <c r="AA60" i="85"/>
  <c r="Z60" i="85"/>
  <c r="Y60" i="85"/>
  <c r="V60" i="85"/>
  <c r="W60" i="85"/>
  <c r="X60" i="85"/>
  <c r="S60" i="85"/>
  <c r="R60" i="85"/>
  <c r="Q60" i="85"/>
  <c r="P60" i="85"/>
  <c r="O60" i="85"/>
  <c r="N60" i="85"/>
  <c r="M60" i="85"/>
  <c r="L60" i="85"/>
  <c r="K60" i="85"/>
  <c r="H60" i="85"/>
  <c r="AF59" i="85"/>
  <c r="AE59" i="85"/>
  <c r="AD59" i="85"/>
  <c r="AC59" i="85"/>
  <c r="AB59" i="85"/>
  <c r="AA59" i="85"/>
  <c r="Z59" i="85"/>
  <c r="Y59" i="85"/>
  <c r="V59" i="85"/>
  <c r="W59" i="85"/>
  <c r="X59" i="85"/>
  <c r="S59" i="85"/>
  <c r="R59" i="85"/>
  <c r="Q59" i="85"/>
  <c r="P59" i="85"/>
  <c r="O59" i="85"/>
  <c r="N59" i="85"/>
  <c r="M59" i="85"/>
  <c r="L59" i="85"/>
  <c r="K59" i="85"/>
  <c r="H59" i="85"/>
  <c r="AF58" i="85"/>
  <c r="AE58" i="85"/>
  <c r="AD58" i="85"/>
  <c r="AC58" i="85"/>
  <c r="AB58" i="85"/>
  <c r="AA58" i="85"/>
  <c r="Z58" i="85"/>
  <c r="Y58" i="85"/>
  <c r="V58" i="85"/>
  <c r="W58" i="85"/>
  <c r="X58" i="85"/>
  <c r="S58" i="85"/>
  <c r="R58" i="85"/>
  <c r="Q58" i="85"/>
  <c r="P58" i="85"/>
  <c r="O58" i="85"/>
  <c r="N58" i="85"/>
  <c r="M58" i="85"/>
  <c r="L58" i="85"/>
  <c r="K58" i="85"/>
  <c r="H58" i="85"/>
  <c r="AF57" i="85"/>
  <c r="AE57" i="85"/>
  <c r="AD57" i="85"/>
  <c r="AC57" i="85"/>
  <c r="AB57" i="85"/>
  <c r="AA57" i="85"/>
  <c r="Z57" i="85"/>
  <c r="Y57" i="85"/>
  <c r="V57" i="85"/>
  <c r="W57" i="85"/>
  <c r="X57" i="85"/>
  <c r="S57" i="85"/>
  <c r="R57" i="85"/>
  <c r="Q57" i="85"/>
  <c r="P57" i="85"/>
  <c r="O57" i="85"/>
  <c r="N57" i="85"/>
  <c r="M57" i="85"/>
  <c r="L57" i="85"/>
  <c r="K57" i="85"/>
  <c r="H57" i="85"/>
  <c r="AF56" i="85"/>
  <c r="AE56" i="85"/>
  <c r="AD56" i="85"/>
  <c r="AC56" i="85"/>
  <c r="AB56" i="85"/>
  <c r="AA56" i="85"/>
  <c r="Z56" i="85"/>
  <c r="Y56" i="85"/>
  <c r="V56" i="85"/>
  <c r="W56" i="85"/>
  <c r="X56" i="85"/>
  <c r="S56" i="85"/>
  <c r="R56" i="85"/>
  <c r="Q56" i="85"/>
  <c r="P56" i="85"/>
  <c r="O56" i="85"/>
  <c r="N56" i="85"/>
  <c r="M56" i="85"/>
  <c r="L56" i="85"/>
  <c r="K56" i="85"/>
  <c r="H56" i="85"/>
  <c r="AF55" i="85"/>
  <c r="AE55" i="85"/>
  <c r="AD55" i="85"/>
  <c r="AC55" i="85"/>
  <c r="AB55" i="85"/>
  <c r="AA55" i="85"/>
  <c r="Z55" i="85"/>
  <c r="Y55" i="85"/>
  <c r="V55" i="85"/>
  <c r="W55" i="85"/>
  <c r="X55" i="85"/>
  <c r="S55" i="85"/>
  <c r="R55" i="85"/>
  <c r="Q55" i="85"/>
  <c r="P55" i="85"/>
  <c r="O55" i="85"/>
  <c r="N55" i="85"/>
  <c r="M55" i="85"/>
  <c r="L55" i="85"/>
  <c r="K55" i="85"/>
  <c r="D55" i="85"/>
  <c r="E55" i="85"/>
  <c r="AF54" i="85"/>
  <c r="AE54" i="85"/>
  <c r="AD54" i="85"/>
  <c r="AC54" i="85"/>
  <c r="AB54" i="85"/>
  <c r="AA54" i="85"/>
  <c r="Z54" i="85"/>
  <c r="Y54" i="85"/>
  <c r="V54" i="85"/>
  <c r="W54" i="85"/>
  <c r="X54" i="85"/>
  <c r="S54" i="85"/>
  <c r="R54" i="85"/>
  <c r="Q54" i="85"/>
  <c r="P54" i="85"/>
  <c r="O54" i="85"/>
  <c r="N54" i="85"/>
  <c r="M54" i="85"/>
  <c r="L54" i="85"/>
  <c r="K54" i="85"/>
  <c r="D54" i="85"/>
  <c r="E54" i="85"/>
  <c r="AF53" i="85"/>
  <c r="AE53" i="85"/>
  <c r="AD53" i="85"/>
  <c r="AC53" i="85"/>
  <c r="AB53" i="85"/>
  <c r="AA53" i="85"/>
  <c r="Z53" i="85"/>
  <c r="Y53" i="85"/>
  <c r="V53" i="85"/>
  <c r="W53" i="85"/>
  <c r="X53" i="85"/>
  <c r="S53" i="85"/>
  <c r="R53" i="85"/>
  <c r="Q53" i="85"/>
  <c r="P53" i="85"/>
  <c r="O53" i="85"/>
  <c r="N53" i="85"/>
  <c r="M53" i="85"/>
  <c r="L53" i="85"/>
  <c r="K53" i="85"/>
  <c r="D53" i="85"/>
  <c r="E53" i="85"/>
  <c r="Y52" i="85"/>
  <c r="Z52" i="85"/>
  <c r="AA52" i="85"/>
  <c r="AB52" i="85"/>
  <c r="AC52" i="85"/>
  <c r="AD52" i="85"/>
  <c r="AE52" i="85"/>
  <c r="AF52" i="85"/>
  <c r="V52" i="85"/>
  <c r="W52" i="85"/>
  <c r="X52" i="85"/>
  <c r="S52" i="85"/>
  <c r="AG52" i="85"/>
  <c r="R52" i="85"/>
  <c r="Q52" i="85"/>
  <c r="P52" i="85"/>
  <c r="O52" i="85"/>
  <c r="N52" i="85"/>
  <c r="M52" i="85"/>
  <c r="L52" i="85"/>
  <c r="K52" i="85"/>
  <c r="B51" i="85"/>
  <c r="A51" i="84"/>
  <c r="B101" i="84"/>
  <c r="B96" i="84"/>
  <c r="B97" i="84"/>
  <c r="B98" i="84"/>
  <c r="B99" i="84"/>
  <c r="B100" i="84"/>
  <c r="D101" i="84"/>
  <c r="E101" i="84"/>
  <c r="B94" i="84"/>
  <c r="C60" i="84"/>
  <c r="B60" i="84"/>
  <c r="C101" i="84"/>
  <c r="F101" i="84"/>
  <c r="D100" i="84"/>
  <c r="E100" i="84"/>
  <c r="C100" i="84"/>
  <c r="F100" i="84"/>
  <c r="D99" i="84"/>
  <c r="E99" i="84"/>
  <c r="C99" i="84"/>
  <c r="F99" i="84"/>
  <c r="D98" i="84"/>
  <c r="E98" i="84"/>
  <c r="C98" i="84"/>
  <c r="F98" i="84"/>
  <c r="D97" i="84"/>
  <c r="E97" i="84"/>
  <c r="C97" i="84"/>
  <c r="F97" i="84"/>
  <c r="D96" i="84"/>
  <c r="E96" i="84"/>
  <c r="G96" i="84"/>
  <c r="C96" i="84"/>
  <c r="F96" i="84"/>
  <c r="B95" i="84"/>
  <c r="C77" i="84"/>
  <c r="E77" i="84"/>
  <c r="F77" i="84"/>
  <c r="G77" i="84"/>
  <c r="D77" i="84"/>
  <c r="B79" i="84"/>
  <c r="H77" i="84"/>
  <c r="B78" i="84"/>
  <c r="C78" i="84"/>
  <c r="C79" i="84"/>
  <c r="D79" i="84"/>
  <c r="D80" i="84"/>
  <c r="B81" i="84"/>
  <c r="B80" i="84"/>
  <c r="C80" i="84"/>
  <c r="C81" i="84"/>
  <c r="D81" i="84"/>
  <c r="B83" i="84"/>
  <c r="B82" i="84"/>
  <c r="C82" i="84"/>
  <c r="C83" i="84"/>
  <c r="D83" i="84"/>
  <c r="B85" i="84"/>
  <c r="B84" i="84"/>
  <c r="C84" i="84"/>
  <c r="C85" i="84"/>
  <c r="D85" i="84"/>
  <c r="B87" i="84"/>
  <c r="B86" i="84"/>
  <c r="C86" i="84"/>
  <c r="C87" i="84"/>
  <c r="D87" i="84"/>
  <c r="D92" i="84"/>
  <c r="B89" i="84"/>
  <c r="B88" i="84"/>
  <c r="C88" i="84"/>
  <c r="C89" i="84"/>
  <c r="D89" i="84"/>
  <c r="B91" i="84"/>
  <c r="B90" i="84"/>
  <c r="C90" i="84"/>
  <c r="C91" i="84"/>
  <c r="D91" i="84"/>
  <c r="E92" i="84"/>
  <c r="C92" i="84"/>
  <c r="F92" i="84"/>
  <c r="S91" i="84"/>
  <c r="R91" i="84"/>
  <c r="Q91" i="84"/>
  <c r="P91" i="84"/>
  <c r="O91" i="84"/>
  <c r="N91" i="84"/>
  <c r="M91" i="84"/>
  <c r="L91" i="84"/>
  <c r="K91" i="84"/>
  <c r="H91" i="84"/>
  <c r="G91" i="84"/>
  <c r="S90" i="84"/>
  <c r="R90" i="84"/>
  <c r="Q90" i="84"/>
  <c r="P90" i="84"/>
  <c r="O90" i="84"/>
  <c r="N90" i="84"/>
  <c r="M90" i="84"/>
  <c r="L90" i="84"/>
  <c r="K90" i="84"/>
  <c r="S89" i="84"/>
  <c r="R89" i="84"/>
  <c r="Q89" i="84"/>
  <c r="P89" i="84"/>
  <c r="O89" i="84"/>
  <c r="N89" i="84"/>
  <c r="M89" i="84"/>
  <c r="L89" i="84"/>
  <c r="K89" i="84"/>
  <c r="H89" i="84"/>
  <c r="H88" i="84"/>
  <c r="G89" i="84"/>
  <c r="S88" i="84"/>
  <c r="R88" i="84"/>
  <c r="Q88" i="84"/>
  <c r="P88" i="84"/>
  <c r="O88" i="84"/>
  <c r="N88" i="84"/>
  <c r="M88" i="84"/>
  <c r="L88" i="84"/>
  <c r="K88" i="84"/>
  <c r="S87" i="84"/>
  <c r="R87" i="84"/>
  <c r="Q87" i="84"/>
  <c r="P87" i="84"/>
  <c r="O87" i="84"/>
  <c r="N87" i="84"/>
  <c r="M87" i="84"/>
  <c r="L87" i="84"/>
  <c r="K87" i="84"/>
  <c r="H87" i="84"/>
  <c r="G87" i="84"/>
  <c r="S86" i="84"/>
  <c r="R86" i="84"/>
  <c r="Q86" i="84"/>
  <c r="P86" i="84"/>
  <c r="O86" i="84"/>
  <c r="N86" i="84"/>
  <c r="M86" i="84"/>
  <c r="L86" i="84"/>
  <c r="K86" i="84"/>
  <c r="S85" i="84"/>
  <c r="R85" i="84"/>
  <c r="Q85" i="84"/>
  <c r="P85" i="84"/>
  <c r="O85" i="84"/>
  <c r="N85" i="84"/>
  <c r="M85" i="84"/>
  <c r="L85" i="84"/>
  <c r="K85" i="84"/>
  <c r="H85" i="84"/>
  <c r="E85" i="84"/>
  <c r="G85" i="84"/>
  <c r="S84" i="84"/>
  <c r="R84" i="84"/>
  <c r="Q84" i="84"/>
  <c r="P84" i="84"/>
  <c r="O84" i="84"/>
  <c r="N84" i="84"/>
  <c r="M84" i="84"/>
  <c r="L84" i="84"/>
  <c r="K84" i="84"/>
  <c r="S83" i="84"/>
  <c r="R83" i="84"/>
  <c r="Q83" i="84"/>
  <c r="P83" i="84"/>
  <c r="O83" i="84"/>
  <c r="N83" i="84"/>
  <c r="M83" i="84"/>
  <c r="L83" i="84"/>
  <c r="K83" i="84"/>
  <c r="H83" i="84"/>
  <c r="G83" i="84"/>
  <c r="S82" i="84"/>
  <c r="R82" i="84"/>
  <c r="Q82" i="84"/>
  <c r="P82" i="84"/>
  <c r="O82" i="84"/>
  <c r="N82" i="84"/>
  <c r="M82" i="84"/>
  <c r="L82" i="84"/>
  <c r="K82" i="84"/>
  <c r="S81" i="84"/>
  <c r="R81" i="84"/>
  <c r="Q81" i="84"/>
  <c r="P81" i="84"/>
  <c r="O81" i="84"/>
  <c r="N81" i="84"/>
  <c r="M81" i="84"/>
  <c r="L81" i="84"/>
  <c r="K81" i="84"/>
  <c r="H81" i="84"/>
  <c r="G81" i="84"/>
  <c r="H63" i="84"/>
  <c r="AF80" i="84"/>
  <c r="AE80" i="84"/>
  <c r="AD80" i="84"/>
  <c r="AC80" i="84"/>
  <c r="AB80" i="84"/>
  <c r="AA80" i="84"/>
  <c r="Z80" i="84"/>
  <c r="Y80" i="84"/>
  <c r="V80" i="84"/>
  <c r="W80" i="84"/>
  <c r="X80" i="84"/>
  <c r="S80" i="84"/>
  <c r="R80" i="84"/>
  <c r="Q80" i="84"/>
  <c r="P80" i="84"/>
  <c r="O80" i="84"/>
  <c r="N80" i="84"/>
  <c r="M80" i="84"/>
  <c r="L80" i="84"/>
  <c r="K80" i="84"/>
  <c r="AF79" i="84"/>
  <c r="AE79" i="84"/>
  <c r="AD79" i="84"/>
  <c r="AC79" i="84"/>
  <c r="AB79" i="84"/>
  <c r="AA79" i="84"/>
  <c r="Z79" i="84"/>
  <c r="Y79" i="84"/>
  <c r="V79" i="84"/>
  <c r="W79" i="84"/>
  <c r="X79" i="84"/>
  <c r="S79" i="84"/>
  <c r="R79" i="84"/>
  <c r="Q79" i="84"/>
  <c r="P79" i="84"/>
  <c r="O79" i="84"/>
  <c r="N79" i="84"/>
  <c r="M79" i="84"/>
  <c r="L79" i="84"/>
  <c r="K79" i="84"/>
  <c r="H79" i="84"/>
  <c r="G79" i="84"/>
  <c r="AF78" i="84"/>
  <c r="AE78" i="84"/>
  <c r="AD78" i="84"/>
  <c r="AC78" i="84"/>
  <c r="AB78" i="84"/>
  <c r="AA78" i="84"/>
  <c r="Z78" i="84"/>
  <c r="Y78" i="84"/>
  <c r="V78" i="84"/>
  <c r="W78" i="84"/>
  <c r="X78" i="84"/>
  <c r="S78" i="84"/>
  <c r="R78" i="84"/>
  <c r="Q78" i="84"/>
  <c r="P78" i="84"/>
  <c r="O78" i="84"/>
  <c r="N78" i="84"/>
  <c r="M78" i="84"/>
  <c r="L78" i="84"/>
  <c r="K78" i="84"/>
  <c r="AF77" i="84"/>
  <c r="AE77" i="84"/>
  <c r="AD77" i="84"/>
  <c r="AC77" i="84"/>
  <c r="AB77" i="84"/>
  <c r="AA77" i="84"/>
  <c r="Z77" i="84"/>
  <c r="Y77" i="84"/>
  <c r="V77" i="84"/>
  <c r="W77" i="84"/>
  <c r="X77" i="84"/>
  <c r="S77" i="84"/>
  <c r="R77" i="84"/>
  <c r="Q77" i="84"/>
  <c r="P77" i="84"/>
  <c r="O77" i="84"/>
  <c r="N77" i="84"/>
  <c r="M77" i="84"/>
  <c r="L77" i="84"/>
  <c r="K77" i="84"/>
  <c r="B77" i="84"/>
  <c r="AF76" i="84"/>
  <c r="AE76" i="84"/>
  <c r="AD76" i="84"/>
  <c r="AC76" i="84"/>
  <c r="AB76" i="84"/>
  <c r="AA76" i="84"/>
  <c r="Z76" i="84"/>
  <c r="Y76" i="84"/>
  <c r="V76" i="84"/>
  <c r="W76" i="84"/>
  <c r="X76" i="84"/>
  <c r="S76" i="84"/>
  <c r="R76" i="84"/>
  <c r="Q76" i="84"/>
  <c r="P76" i="84"/>
  <c r="O76" i="84"/>
  <c r="N76" i="84"/>
  <c r="M76" i="84"/>
  <c r="L76" i="84"/>
  <c r="K76" i="84"/>
  <c r="G68" i="84"/>
  <c r="C54" i="84"/>
  <c r="C73" i="84"/>
  <c r="C55" i="84"/>
  <c r="C74" i="84"/>
  <c r="D73" i="84"/>
  <c r="H53" i="84"/>
  <c r="E72" i="84"/>
  <c r="F72" i="84"/>
  <c r="H54" i="84"/>
  <c r="E73" i="84"/>
  <c r="F73" i="84"/>
  <c r="B54" i="84"/>
  <c r="B73" i="84"/>
  <c r="B76" i="84"/>
  <c r="AF75" i="84"/>
  <c r="AE75" i="84"/>
  <c r="AD75" i="84"/>
  <c r="AC75" i="84"/>
  <c r="AB75" i="84"/>
  <c r="AA75" i="84"/>
  <c r="Z75" i="84"/>
  <c r="Y75" i="84"/>
  <c r="V75" i="84"/>
  <c r="W75" i="84"/>
  <c r="X75" i="84"/>
  <c r="S75" i="84"/>
  <c r="R75" i="84"/>
  <c r="Q75" i="84"/>
  <c r="P75" i="84"/>
  <c r="O75" i="84"/>
  <c r="N75" i="84"/>
  <c r="M75" i="84"/>
  <c r="L75" i="84"/>
  <c r="K75" i="84"/>
  <c r="B53" i="84"/>
  <c r="B72" i="84"/>
  <c r="B75" i="84"/>
  <c r="AF74" i="84"/>
  <c r="AE74" i="84"/>
  <c r="AD74" i="84"/>
  <c r="AC74" i="84"/>
  <c r="AB74" i="84"/>
  <c r="AA74" i="84"/>
  <c r="Z74" i="84"/>
  <c r="Y74" i="84"/>
  <c r="V74" i="84"/>
  <c r="W74" i="84"/>
  <c r="X74" i="84"/>
  <c r="S74" i="84"/>
  <c r="R74" i="84"/>
  <c r="Q74" i="84"/>
  <c r="P74" i="84"/>
  <c r="O74" i="84"/>
  <c r="N74" i="84"/>
  <c r="M74" i="84"/>
  <c r="L74" i="84"/>
  <c r="K74" i="84"/>
  <c r="H55" i="84"/>
  <c r="E74" i="84"/>
  <c r="B55" i="84"/>
  <c r="B74" i="84"/>
  <c r="AF73" i="84"/>
  <c r="AE73" i="84"/>
  <c r="AD73" i="84"/>
  <c r="AC73" i="84"/>
  <c r="AB73" i="84"/>
  <c r="AA73" i="84"/>
  <c r="Z73" i="84"/>
  <c r="Y73" i="84"/>
  <c r="V73" i="84"/>
  <c r="W73" i="84"/>
  <c r="X73" i="84"/>
  <c r="S73" i="84"/>
  <c r="R73" i="84"/>
  <c r="Q73" i="84"/>
  <c r="P73" i="84"/>
  <c r="O73" i="84"/>
  <c r="N73" i="84"/>
  <c r="M73" i="84"/>
  <c r="L73" i="84"/>
  <c r="K73" i="84"/>
  <c r="AF72" i="84"/>
  <c r="AE72" i="84"/>
  <c r="AD72" i="84"/>
  <c r="AC72" i="84"/>
  <c r="AB72" i="84"/>
  <c r="AA72" i="84"/>
  <c r="Z72" i="84"/>
  <c r="Y72" i="84"/>
  <c r="V72" i="84"/>
  <c r="W72" i="84"/>
  <c r="X72" i="84"/>
  <c r="S72" i="84"/>
  <c r="R72" i="84"/>
  <c r="Q72" i="84"/>
  <c r="P72" i="84"/>
  <c r="O72" i="84"/>
  <c r="N72" i="84"/>
  <c r="M72" i="84"/>
  <c r="L72" i="84"/>
  <c r="K72" i="84"/>
  <c r="C53" i="84"/>
  <c r="C72" i="84"/>
  <c r="D72" i="84"/>
  <c r="AF71" i="84"/>
  <c r="AE71" i="84"/>
  <c r="AD71" i="84"/>
  <c r="AC71" i="84"/>
  <c r="AB71" i="84"/>
  <c r="AA71" i="84"/>
  <c r="Z71" i="84"/>
  <c r="Y71" i="84"/>
  <c r="V71" i="84"/>
  <c r="W71" i="84"/>
  <c r="X71" i="84"/>
  <c r="S71" i="84"/>
  <c r="R71" i="84"/>
  <c r="Q71" i="84"/>
  <c r="P71" i="84"/>
  <c r="O71" i="84"/>
  <c r="N71" i="84"/>
  <c r="M71" i="84"/>
  <c r="L71" i="84"/>
  <c r="K71" i="84"/>
  <c r="AF70" i="84"/>
  <c r="AE70" i="84"/>
  <c r="AD70" i="84"/>
  <c r="AC70" i="84"/>
  <c r="AB70" i="84"/>
  <c r="AA70" i="84"/>
  <c r="Z70" i="84"/>
  <c r="Y70" i="84"/>
  <c r="V70" i="84"/>
  <c r="W70" i="84"/>
  <c r="X70" i="84"/>
  <c r="S70" i="84"/>
  <c r="R70" i="84"/>
  <c r="Q70" i="84"/>
  <c r="P70" i="84"/>
  <c r="O70" i="84"/>
  <c r="N70" i="84"/>
  <c r="M70" i="84"/>
  <c r="L70" i="84"/>
  <c r="K70" i="84"/>
  <c r="G66" i="84"/>
  <c r="AF69" i="84"/>
  <c r="AE69" i="84"/>
  <c r="AD69" i="84"/>
  <c r="AC69" i="84"/>
  <c r="AB69" i="84"/>
  <c r="AA69" i="84"/>
  <c r="Z69" i="84"/>
  <c r="Y69" i="84"/>
  <c r="V69" i="84"/>
  <c r="W69" i="84"/>
  <c r="X69" i="84"/>
  <c r="S69" i="84"/>
  <c r="R69" i="84"/>
  <c r="Q69" i="84"/>
  <c r="P69" i="84"/>
  <c r="O69" i="84"/>
  <c r="N69" i="84"/>
  <c r="M69" i="84"/>
  <c r="L69" i="84"/>
  <c r="K69" i="84"/>
  <c r="AF68" i="84"/>
  <c r="AE68" i="84"/>
  <c r="AD68" i="84"/>
  <c r="AC68" i="84"/>
  <c r="AB68" i="84"/>
  <c r="AA68" i="84"/>
  <c r="Z68" i="84"/>
  <c r="Y68" i="84"/>
  <c r="V68" i="84"/>
  <c r="W68" i="84"/>
  <c r="X68" i="84"/>
  <c r="S68" i="84"/>
  <c r="R68" i="84"/>
  <c r="Q68" i="84"/>
  <c r="P68" i="84"/>
  <c r="O68" i="84"/>
  <c r="N68" i="84"/>
  <c r="M68" i="84"/>
  <c r="L68" i="84"/>
  <c r="K68" i="84"/>
  <c r="AF67" i="84"/>
  <c r="AE67" i="84"/>
  <c r="AD67" i="84"/>
  <c r="AC67" i="84"/>
  <c r="AB67" i="84"/>
  <c r="AA67" i="84"/>
  <c r="Z67" i="84"/>
  <c r="Y67" i="84"/>
  <c r="V67" i="84"/>
  <c r="W67" i="84"/>
  <c r="X67" i="84"/>
  <c r="S67" i="84"/>
  <c r="R67" i="84"/>
  <c r="Q67" i="84"/>
  <c r="P67" i="84"/>
  <c r="O67" i="84"/>
  <c r="N67" i="84"/>
  <c r="M67" i="84"/>
  <c r="L67" i="84"/>
  <c r="K67" i="84"/>
  <c r="G53" i="84"/>
  <c r="C56" i="84"/>
  <c r="B56" i="84"/>
  <c r="E56" i="84"/>
  <c r="G56" i="84"/>
  <c r="C57" i="84"/>
  <c r="B57" i="84"/>
  <c r="C58" i="84"/>
  <c r="B58" i="84"/>
  <c r="C59" i="84"/>
  <c r="B59" i="84"/>
  <c r="C61" i="84"/>
  <c r="B61" i="84"/>
  <c r="E57" i="84"/>
  <c r="G57" i="84"/>
  <c r="E58" i="84"/>
  <c r="G58" i="84"/>
  <c r="E59" i="84"/>
  <c r="G59" i="84"/>
  <c r="E60" i="84"/>
  <c r="G60" i="84"/>
  <c r="E61" i="84"/>
  <c r="G61" i="84"/>
  <c r="F53" i="84"/>
  <c r="B62" i="84"/>
  <c r="B63" i="84"/>
  <c r="B64" i="84"/>
  <c r="F54" i="84"/>
  <c r="F55" i="84"/>
  <c r="H66" i="84"/>
  <c r="H67" i="84"/>
  <c r="G67" i="84"/>
  <c r="B65" i="84"/>
  <c r="B66" i="84"/>
  <c r="F65" i="84"/>
  <c r="F66" i="84"/>
  <c r="F67" i="84"/>
  <c r="B67" i="84"/>
  <c r="AF66" i="84"/>
  <c r="AE66" i="84"/>
  <c r="AD66" i="84"/>
  <c r="AC66" i="84"/>
  <c r="AB66" i="84"/>
  <c r="AA66" i="84"/>
  <c r="Z66" i="84"/>
  <c r="Y66" i="84"/>
  <c r="V66" i="84"/>
  <c r="W66" i="84"/>
  <c r="X66" i="84"/>
  <c r="S66" i="84"/>
  <c r="R66" i="84"/>
  <c r="Q66" i="84"/>
  <c r="P66" i="84"/>
  <c r="O66" i="84"/>
  <c r="N66" i="84"/>
  <c r="M66" i="84"/>
  <c r="L66" i="84"/>
  <c r="K66" i="84"/>
  <c r="C66" i="84"/>
  <c r="AF65" i="84"/>
  <c r="AE65" i="84"/>
  <c r="AD65" i="84"/>
  <c r="AC65" i="84"/>
  <c r="AB65" i="84"/>
  <c r="AA65" i="84"/>
  <c r="Z65" i="84"/>
  <c r="Y65" i="84"/>
  <c r="V65" i="84"/>
  <c r="W65" i="84"/>
  <c r="X65" i="84"/>
  <c r="S65" i="84"/>
  <c r="R65" i="84"/>
  <c r="Q65" i="84"/>
  <c r="P65" i="84"/>
  <c r="O65" i="84"/>
  <c r="N65" i="84"/>
  <c r="M65" i="84"/>
  <c r="L65" i="84"/>
  <c r="K65" i="84"/>
  <c r="H65" i="84"/>
  <c r="G65" i="84"/>
  <c r="C65" i="84"/>
  <c r="AF64" i="84"/>
  <c r="AE64" i="84"/>
  <c r="AD64" i="84"/>
  <c r="AC64" i="84"/>
  <c r="AB64" i="84"/>
  <c r="AA64" i="84"/>
  <c r="Z64" i="84"/>
  <c r="Y64" i="84"/>
  <c r="V64" i="84"/>
  <c r="W64" i="84"/>
  <c r="X64" i="84"/>
  <c r="S64" i="84"/>
  <c r="R64" i="84"/>
  <c r="Q64" i="84"/>
  <c r="P64" i="84"/>
  <c r="O64" i="84"/>
  <c r="N64" i="84"/>
  <c r="M64" i="84"/>
  <c r="L64" i="84"/>
  <c r="K64" i="84"/>
  <c r="G64" i="84"/>
  <c r="E64" i="84"/>
  <c r="C64" i="84"/>
  <c r="AF63" i="84"/>
  <c r="AE63" i="84"/>
  <c r="AD63" i="84"/>
  <c r="AC63" i="84"/>
  <c r="AB63" i="84"/>
  <c r="AA63" i="84"/>
  <c r="Z63" i="84"/>
  <c r="Y63" i="84"/>
  <c r="V63" i="84"/>
  <c r="W63" i="84"/>
  <c r="X63" i="84"/>
  <c r="S63" i="84"/>
  <c r="R63" i="84"/>
  <c r="Q63" i="84"/>
  <c r="P63" i="84"/>
  <c r="O63" i="84"/>
  <c r="N63" i="84"/>
  <c r="M63" i="84"/>
  <c r="L63" i="84"/>
  <c r="K63" i="84"/>
  <c r="D63" i="84"/>
  <c r="C63" i="84"/>
  <c r="AF62" i="84"/>
  <c r="AE62" i="84"/>
  <c r="AD62" i="84"/>
  <c r="AC62" i="84"/>
  <c r="AB62" i="84"/>
  <c r="AA62" i="84"/>
  <c r="Z62" i="84"/>
  <c r="Y62" i="84"/>
  <c r="V62" i="84"/>
  <c r="W62" i="84"/>
  <c r="X62" i="84"/>
  <c r="S62" i="84"/>
  <c r="R62" i="84"/>
  <c r="Q62" i="84"/>
  <c r="P62" i="84"/>
  <c r="O62" i="84"/>
  <c r="N62" i="84"/>
  <c r="M62" i="84"/>
  <c r="L62" i="84"/>
  <c r="K62" i="84"/>
  <c r="AF61" i="84"/>
  <c r="AE61" i="84"/>
  <c r="AD61" i="84"/>
  <c r="AC61" i="84"/>
  <c r="AB61" i="84"/>
  <c r="AA61" i="84"/>
  <c r="Z61" i="84"/>
  <c r="Y61" i="84"/>
  <c r="V61" i="84"/>
  <c r="W61" i="84"/>
  <c r="X61" i="84"/>
  <c r="S61" i="84"/>
  <c r="R61" i="84"/>
  <c r="Q61" i="84"/>
  <c r="P61" i="84"/>
  <c r="O61" i="84"/>
  <c r="N61" i="84"/>
  <c r="M61" i="84"/>
  <c r="L61" i="84"/>
  <c r="K61" i="84"/>
  <c r="H61" i="84"/>
  <c r="AF60" i="84"/>
  <c r="AE60" i="84"/>
  <c r="AD60" i="84"/>
  <c r="AC60" i="84"/>
  <c r="AB60" i="84"/>
  <c r="AA60" i="84"/>
  <c r="Z60" i="84"/>
  <c r="Y60" i="84"/>
  <c r="V60" i="84"/>
  <c r="W60" i="84"/>
  <c r="X60" i="84"/>
  <c r="S60" i="84"/>
  <c r="R60" i="84"/>
  <c r="Q60" i="84"/>
  <c r="P60" i="84"/>
  <c r="O60" i="84"/>
  <c r="N60" i="84"/>
  <c r="M60" i="84"/>
  <c r="L60" i="84"/>
  <c r="K60" i="84"/>
  <c r="H60" i="84"/>
  <c r="AF59" i="84"/>
  <c r="AE59" i="84"/>
  <c r="AD59" i="84"/>
  <c r="AC59" i="84"/>
  <c r="AB59" i="84"/>
  <c r="AA59" i="84"/>
  <c r="Z59" i="84"/>
  <c r="Y59" i="84"/>
  <c r="V59" i="84"/>
  <c r="W59" i="84"/>
  <c r="X59" i="84"/>
  <c r="S59" i="84"/>
  <c r="R59" i="84"/>
  <c r="Q59" i="84"/>
  <c r="P59" i="84"/>
  <c r="O59" i="84"/>
  <c r="N59" i="84"/>
  <c r="M59" i="84"/>
  <c r="L59" i="84"/>
  <c r="K59" i="84"/>
  <c r="H59" i="84"/>
  <c r="AF58" i="84"/>
  <c r="AE58" i="84"/>
  <c r="AD58" i="84"/>
  <c r="AC58" i="84"/>
  <c r="AB58" i="84"/>
  <c r="AA58" i="84"/>
  <c r="Z58" i="84"/>
  <c r="Y58" i="84"/>
  <c r="V58" i="84"/>
  <c r="W58" i="84"/>
  <c r="X58" i="84"/>
  <c r="S58" i="84"/>
  <c r="R58" i="84"/>
  <c r="Q58" i="84"/>
  <c r="P58" i="84"/>
  <c r="O58" i="84"/>
  <c r="N58" i="84"/>
  <c r="M58" i="84"/>
  <c r="L58" i="84"/>
  <c r="K58" i="84"/>
  <c r="H58" i="84"/>
  <c r="AF57" i="84"/>
  <c r="AE57" i="84"/>
  <c r="AD57" i="84"/>
  <c r="AC57" i="84"/>
  <c r="AB57" i="84"/>
  <c r="AA57" i="84"/>
  <c r="Z57" i="84"/>
  <c r="Y57" i="84"/>
  <c r="V57" i="84"/>
  <c r="W57" i="84"/>
  <c r="X57" i="84"/>
  <c r="S57" i="84"/>
  <c r="R57" i="84"/>
  <c r="Q57" i="84"/>
  <c r="P57" i="84"/>
  <c r="O57" i="84"/>
  <c r="N57" i="84"/>
  <c r="M57" i="84"/>
  <c r="L57" i="84"/>
  <c r="K57" i="84"/>
  <c r="H57" i="84"/>
  <c r="AF56" i="84"/>
  <c r="AE56" i="84"/>
  <c r="AD56" i="84"/>
  <c r="AC56" i="84"/>
  <c r="AB56" i="84"/>
  <c r="AA56" i="84"/>
  <c r="Z56" i="84"/>
  <c r="Y56" i="84"/>
  <c r="V56" i="84"/>
  <c r="W56" i="84"/>
  <c r="X56" i="84"/>
  <c r="S56" i="84"/>
  <c r="R56" i="84"/>
  <c r="Q56" i="84"/>
  <c r="P56" i="84"/>
  <c r="O56" i="84"/>
  <c r="N56" i="84"/>
  <c r="M56" i="84"/>
  <c r="L56" i="84"/>
  <c r="K56" i="84"/>
  <c r="H56" i="84"/>
  <c r="AF55" i="84"/>
  <c r="AE55" i="84"/>
  <c r="AD55" i="84"/>
  <c r="AC55" i="84"/>
  <c r="AB55" i="84"/>
  <c r="AA55" i="84"/>
  <c r="Z55" i="84"/>
  <c r="Y55" i="84"/>
  <c r="V55" i="84"/>
  <c r="W55" i="84"/>
  <c r="X55" i="84"/>
  <c r="S55" i="84"/>
  <c r="R55" i="84"/>
  <c r="Q55" i="84"/>
  <c r="P55" i="84"/>
  <c r="O55" i="84"/>
  <c r="N55" i="84"/>
  <c r="M55" i="84"/>
  <c r="L55" i="84"/>
  <c r="K55" i="84"/>
  <c r="D55" i="84"/>
  <c r="E55" i="84"/>
  <c r="AF54" i="84"/>
  <c r="AE54" i="84"/>
  <c r="AD54" i="84"/>
  <c r="AC54" i="84"/>
  <c r="AB54" i="84"/>
  <c r="AA54" i="84"/>
  <c r="Z54" i="84"/>
  <c r="Y54" i="84"/>
  <c r="V54" i="84"/>
  <c r="W54" i="84"/>
  <c r="X54" i="84"/>
  <c r="S54" i="84"/>
  <c r="R54" i="84"/>
  <c r="Q54" i="84"/>
  <c r="P54" i="84"/>
  <c r="O54" i="84"/>
  <c r="N54" i="84"/>
  <c r="M54" i="84"/>
  <c r="L54" i="84"/>
  <c r="K54" i="84"/>
  <c r="D54" i="84"/>
  <c r="E54" i="84"/>
  <c r="AF53" i="84"/>
  <c r="AE53" i="84"/>
  <c r="AD53" i="84"/>
  <c r="AC53" i="84"/>
  <c r="AB53" i="84"/>
  <c r="AA53" i="84"/>
  <c r="Z53" i="84"/>
  <c r="Y53" i="84"/>
  <c r="V53" i="84"/>
  <c r="W53" i="84"/>
  <c r="X53" i="84"/>
  <c r="S53" i="84"/>
  <c r="R53" i="84"/>
  <c r="Q53" i="84"/>
  <c r="P53" i="84"/>
  <c r="O53" i="84"/>
  <c r="N53" i="84"/>
  <c r="M53" i="84"/>
  <c r="L53" i="84"/>
  <c r="K53" i="84"/>
  <c r="D53" i="84"/>
  <c r="E53" i="84"/>
  <c r="Y52" i="84"/>
  <c r="Z52" i="84"/>
  <c r="AA52" i="84"/>
  <c r="AB52" i="84"/>
  <c r="AC52" i="84"/>
  <c r="AD52" i="84"/>
  <c r="AE52" i="84"/>
  <c r="AF52" i="84"/>
  <c r="V52" i="84"/>
  <c r="W52" i="84"/>
  <c r="X52" i="84"/>
  <c r="AG52" i="84"/>
  <c r="S52" i="84"/>
  <c r="R52" i="84"/>
  <c r="Q52" i="84"/>
  <c r="P52" i="84"/>
  <c r="O52" i="84"/>
  <c r="N52" i="84"/>
  <c r="M52" i="84"/>
  <c r="L52" i="84"/>
  <c r="K52" i="84"/>
  <c r="B51" i="84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C61" i="82"/>
  <c r="G61" i="82"/>
  <c r="C60" i="82"/>
  <c r="G60" i="82"/>
  <c r="C59" i="82"/>
  <c r="G59" i="82"/>
  <c r="C58" i="82"/>
  <c r="G58" i="82"/>
  <c r="B53" i="82"/>
  <c r="C53" i="82"/>
  <c r="C54" i="82"/>
  <c r="G53" i="82"/>
  <c r="F53" i="82"/>
  <c r="H66" i="82"/>
  <c r="H67" i="82"/>
  <c r="B67" i="82"/>
  <c r="B62" i="82"/>
  <c r="G68" i="82"/>
  <c r="G66" i="82"/>
  <c r="B63" i="82"/>
  <c r="B54" i="82"/>
  <c r="B55" i="82"/>
  <c r="C56" i="82"/>
  <c r="B56" i="82"/>
  <c r="C57" i="82"/>
  <c r="B57" i="82"/>
  <c r="B58" i="82"/>
  <c r="B59" i="82"/>
  <c r="B60" i="82"/>
  <c r="B61" i="82"/>
  <c r="B64" i="82"/>
  <c r="A51" i="82"/>
  <c r="B96" i="82"/>
  <c r="D96" i="82"/>
  <c r="E96" i="82"/>
  <c r="B97" i="82"/>
  <c r="D97" i="82"/>
  <c r="E97" i="82"/>
  <c r="B98" i="82"/>
  <c r="D98" i="82"/>
  <c r="E98" i="82"/>
  <c r="B99" i="82"/>
  <c r="D99" i="82"/>
  <c r="E99" i="82"/>
  <c r="B100" i="82"/>
  <c r="D100" i="82"/>
  <c r="E100" i="82"/>
  <c r="B101" i="82"/>
  <c r="D101" i="82"/>
  <c r="E101" i="82"/>
  <c r="G96" i="82"/>
  <c r="B65" i="82"/>
  <c r="B66" i="82"/>
  <c r="A68" i="82"/>
  <c r="B68" i="82"/>
  <c r="B94" i="82"/>
  <c r="C101" i="82"/>
  <c r="C100" i="82"/>
  <c r="C99" i="82"/>
  <c r="C98" i="82"/>
  <c r="C97" i="82"/>
  <c r="C96" i="82"/>
  <c r="B95" i="82"/>
  <c r="F96" i="82"/>
  <c r="F97" i="82"/>
  <c r="F98" i="82"/>
  <c r="F99" i="82"/>
  <c r="F100" i="82"/>
  <c r="F101" i="82"/>
  <c r="C77" i="82"/>
  <c r="E77" i="82"/>
  <c r="F77" i="82"/>
  <c r="G77" i="82"/>
  <c r="D77" i="82"/>
  <c r="B79" i="82"/>
  <c r="H77" i="82"/>
  <c r="B78" i="82"/>
  <c r="C78" i="82"/>
  <c r="C79" i="82"/>
  <c r="D79" i="82"/>
  <c r="D80" i="82"/>
  <c r="B81" i="82"/>
  <c r="B80" i="82"/>
  <c r="C80" i="82"/>
  <c r="C81" i="82"/>
  <c r="D81" i="82"/>
  <c r="B83" i="82"/>
  <c r="B82" i="82"/>
  <c r="C82" i="82"/>
  <c r="C83" i="82"/>
  <c r="D83" i="82"/>
  <c r="B85" i="82"/>
  <c r="B84" i="82"/>
  <c r="C84" i="82"/>
  <c r="C85" i="82"/>
  <c r="D85" i="82"/>
  <c r="B87" i="82"/>
  <c r="B86" i="82"/>
  <c r="C86" i="82"/>
  <c r="C87" i="82"/>
  <c r="D87" i="82"/>
  <c r="D92" i="82"/>
  <c r="C92" i="82"/>
  <c r="B89" i="82"/>
  <c r="B88" i="82"/>
  <c r="C88" i="82"/>
  <c r="C89" i="82"/>
  <c r="D89" i="82"/>
  <c r="B91" i="82"/>
  <c r="B90" i="82"/>
  <c r="C90" i="82"/>
  <c r="C91" i="82"/>
  <c r="D91" i="82"/>
  <c r="E92" i="82"/>
  <c r="F92" i="82"/>
  <c r="H91" i="82"/>
  <c r="G91" i="82"/>
  <c r="H89" i="82"/>
  <c r="G89" i="82"/>
  <c r="H88" i="82"/>
  <c r="H87" i="82"/>
  <c r="G87" i="82"/>
  <c r="H85" i="82"/>
  <c r="E85" i="82"/>
  <c r="G85" i="82"/>
  <c r="H83" i="82"/>
  <c r="G83" i="82"/>
  <c r="H81" i="82"/>
  <c r="G81" i="82"/>
  <c r="H79" i="82"/>
  <c r="G79" i="82"/>
  <c r="B77" i="82"/>
  <c r="H63" i="82"/>
  <c r="C73" i="82"/>
  <c r="C55" i="82"/>
  <c r="C74" i="82"/>
  <c r="D73" i="82"/>
  <c r="H53" i="82"/>
  <c r="E72" i="82"/>
  <c r="F72" i="82"/>
  <c r="H54" i="82"/>
  <c r="E73" i="82"/>
  <c r="F73" i="82"/>
  <c r="B76" i="82"/>
  <c r="B75" i="82"/>
  <c r="H55" i="82"/>
  <c r="E74" i="82"/>
  <c r="B74" i="82"/>
  <c r="B73" i="82"/>
  <c r="C72" i="82"/>
  <c r="D72" i="82"/>
  <c r="B72" i="82"/>
  <c r="G67" i="82"/>
  <c r="F66" i="82"/>
  <c r="F67" i="82"/>
  <c r="C66" i="82"/>
  <c r="E58" i="82"/>
  <c r="H65" i="82"/>
  <c r="G65" i="82"/>
  <c r="F65" i="82"/>
  <c r="C65" i="82"/>
  <c r="G64" i="82"/>
  <c r="G56" i="82"/>
  <c r="E64" i="82"/>
  <c r="C64" i="82"/>
  <c r="D63" i="82"/>
  <c r="C63" i="82"/>
  <c r="H61" i="82"/>
  <c r="E61" i="82"/>
  <c r="H60" i="82"/>
  <c r="E60" i="82"/>
  <c r="H59" i="82"/>
  <c r="E59" i="82"/>
  <c r="H58" i="82"/>
  <c r="H57" i="82"/>
  <c r="G57" i="82"/>
  <c r="E57" i="82"/>
  <c r="H56" i="82"/>
  <c r="E56" i="82"/>
  <c r="F55" i="82"/>
  <c r="D55" i="82"/>
  <c r="E55" i="82"/>
  <c r="F54" i="82"/>
  <c r="D54" i="82"/>
  <c r="E54" i="82"/>
  <c r="D53" i="82"/>
  <c r="E53" i="82"/>
  <c r="B51" i="82"/>
  <c r="B53" i="5"/>
  <c r="B52" i="5"/>
  <c r="B51" i="5"/>
  <c r="B50" i="5"/>
  <c r="B49" i="5"/>
  <c r="B48" i="5"/>
  <c r="B47" i="5"/>
  <c r="B46" i="5"/>
  <c r="B45" i="5"/>
  <c r="A4" i="80"/>
  <c r="BG4" i="80"/>
  <c r="A5" i="80"/>
  <c r="BG5" i="80"/>
  <c r="A6" i="80"/>
  <c r="BG6" i="80"/>
  <c r="A7" i="80"/>
  <c r="BG7" i="80"/>
  <c r="A8" i="80"/>
  <c r="BG8" i="80"/>
  <c r="A9" i="80"/>
  <c r="BG9" i="80"/>
  <c r="A10" i="80"/>
  <c r="BG10" i="80"/>
  <c r="A11" i="80"/>
  <c r="BG11" i="80"/>
  <c r="A12" i="80"/>
  <c r="BG12" i="80"/>
  <c r="A13" i="80"/>
  <c r="BG13" i="80"/>
  <c r="A14" i="80"/>
  <c r="BG14" i="80"/>
  <c r="A15" i="80"/>
  <c r="BG15" i="80"/>
  <c r="A16" i="80"/>
  <c r="BG16" i="80"/>
  <c r="A17" i="80"/>
  <c r="BG17" i="80"/>
  <c r="A18" i="80"/>
  <c r="BG18" i="80"/>
  <c r="A19" i="80"/>
  <c r="BG19" i="80"/>
  <c r="A20" i="80"/>
  <c r="BG20" i="80"/>
  <c r="A21" i="80"/>
  <c r="BG21" i="80"/>
  <c r="A22" i="80"/>
  <c r="BG22" i="80"/>
  <c r="A23" i="80"/>
  <c r="BG23" i="80"/>
  <c r="A24" i="80"/>
  <c r="BG24" i="80"/>
  <c r="A25" i="80"/>
  <c r="BG25" i="80"/>
  <c r="A26" i="80"/>
  <c r="BG26" i="80"/>
  <c r="A27" i="80"/>
  <c r="BG27" i="80"/>
  <c r="A28" i="80"/>
  <c r="BG28" i="80"/>
  <c r="A29" i="80"/>
  <c r="BG29" i="80"/>
  <c r="A30" i="80"/>
  <c r="BG30" i="80"/>
  <c r="A31" i="80"/>
  <c r="BG31" i="80"/>
  <c r="A32" i="80"/>
  <c r="BG32" i="80"/>
  <c r="A33" i="80"/>
  <c r="BG33" i="80"/>
  <c r="A34" i="80"/>
  <c r="BG34" i="80"/>
  <c r="A35" i="80"/>
  <c r="BG35" i="80"/>
  <c r="A36" i="80"/>
  <c r="BG36" i="80"/>
  <c r="A37" i="80"/>
  <c r="BG37" i="80"/>
  <c r="A38" i="80"/>
  <c r="BG38" i="80"/>
  <c r="A39" i="80"/>
  <c r="BG39" i="80"/>
  <c r="A40" i="80"/>
  <c r="BG40" i="80"/>
  <c r="A41" i="80"/>
  <c r="BG41" i="80"/>
  <c r="A42" i="80"/>
  <c r="BG42" i="80"/>
  <c r="A43" i="80"/>
  <c r="BG43" i="80"/>
  <c r="A44" i="80"/>
  <c r="BG44" i="80"/>
  <c r="A45" i="80"/>
  <c r="BG45" i="80"/>
  <c r="A46" i="80"/>
  <c r="BG46" i="80"/>
  <c r="A47" i="80"/>
  <c r="BG47" i="80"/>
  <c r="A48" i="80"/>
  <c r="BG48" i="80"/>
  <c r="A49" i="80"/>
  <c r="BG49" i="80"/>
  <c r="A50" i="80"/>
  <c r="BG50" i="80"/>
  <c r="A51" i="80"/>
  <c r="BG51" i="80"/>
  <c r="A52" i="80"/>
  <c r="BG52" i="80"/>
  <c r="A53" i="80"/>
  <c r="BG53" i="80"/>
  <c r="A3" i="80"/>
  <c r="BG3" i="80"/>
  <c r="B3" i="80"/>
  <c r="BE4" i="80"/>
  <c r="BE5" i="80"/>
  <c r="BE6" i="80"/>
  <c r="BE7" i="80"/>
  <c r="BE8" i="80"/>
  <c r="BE9" i="80"/>
  <c r="BE10" i="80"/>
  <c r="BE11" i="80"/>
  <c r="BE12" i="80"/>
  <c r="BE13" i="80"/>
  <c r="BE14" i="80"/>
  <c r="BE15" i="80"/>
  <c r="BE16" i="80"/>
  <c r="BE17" i="80"/>
  <c r="BE18" i="80"/>
  <c r="BE19" i="80"/>
  <c r="BE20" i="80"/>
  <c r="BE21" i="80"/>
  <c r="BE22" i="80"/>
  <c r="BE23" i="80"/>
  <c r="BE24" i="80"/>
  <c r="BE25" i="80"/>
  <c r="BE26" i="80"/>
  <c r="BE27" i="80"/>
  <c r="BE28" i="80"/>
  <c r="BE29" i="80"/>
  <c r="BE30" i="80"/>
  <c r="BE31" i="80"/>
  <c r="BE32" i="80"/>
  <c r="BE33" i="80"/>
  <c r="BE34" i="80"/>
  <c r="BE35" i="80"/>
  <c r="BE36" i="80"/>
  <c r="BE37" i="80"/>
  <c r="BE38" i="80"/>
  <c r="BE39" i="80"/>
  <c r="BE40" i="80"/>
  <c r="BE41" i="80"/>
  <c r="BE42" i="80"/>
  <c r="BE43" i="80"/>
  <c r="BE44" i="80"/>
  <c r="BE45" i="80"/>
  <c r="BE46" i="80"/>
  <c r="BE47" i="80"/>
  <c r="BE48" i="80"/>
  <c r="BE49" i="80"/>
  <c r="BE50" i="80"/>
  <c r="BE51" i="80"/>
  <c r="A68" i="134"/>
  <c r="B68" i="134"/>
  <c r="B69" i="134"/>
  <c r="B70" i="134"/>
  <c r="B92" i="134"/>
  <c r="A68" i="133"/>
  <c r="B68" i="133"/>
  <c r="B69" i="133"/>
  <c r="B70" i="133"/>
  <c r="B92" i="133"/>
  <c r="BD52" i="80"/>
  <c r="BE52" i="80"/>
  <c r="G92" i="134"/>
  <c r="G92" i="133"/>
  <c r="BF52" i="80"/>
  <c r="BD53" i="80"/>
  <c r="BE53" i="80"/>
  <c r="BF53" i="80"/>
  <c r="BE3" i="80"/>
  <c r="C3" i="80"/>
  <c r="G18" i="82"/>
  <c r="H13" i="82"/>
  <c r="C4" i="82"/>
  <c r="C23" i="82"/>
  <c r="C5" i="82"/>
  <c r="C24" i="82"/>
  <c r="D23" i="82"/>
  <c r="H3" i="82"/>
  <c r="E22" i="82"/>
  <c r="F22" i="82"/>
  <c r="H4" i="82"/>
  <c r="E23" i="82"/>
  <c r="F23" i="82"/>
  <c r="B26" i="82"/>
  <c r="B25" i="82"/>
  <c r="H5" i="82"/>
  <c r="E24" i="82"/>
  <c r="B5" i="82"/>
  <c r="B24" i="82"/>
  <c r="B4" i="82"/>
  <c r="B23" i="82"/>
  <c r="C3" i="82"/>
  <c r="C22" i="82"/>
  <c r="D22" i="82"/>
  <c r="B3" i="82"/>
  <c r="B22" i="82"/>
  <c r="G16" i="82"/>
  <c r="H18" i="82"/>
  <c r="H20" i="82"/>
  <c r="G20" i="82"/>
  <c r="G19" i="82"/>
  <c r="G3" i="82"/>
  <c r="F3" i="82"/>
  <c r="H16" i="82"/>
  <c r="H17" i="82"/>
  <c r="G17" i="82"/>
  <c r="F17" i="82"/>
  <c r="B17" i="82"/>
  <c r="C11" i="82"/>
  <c r="B11" i="82"/>
  <c r="B15" i="82"/>
  <c r="C6" i="82"/>
  <c r="B6" i="82"/>
  <c r="B16" i="82"/>
  <c r="F16" i="82"/>
  <c r="C16" i="82"/>
  <c r="C8" i="82"/>
  <c r="E8" i="82"/>
  <c r="G8" i="82"/>
  <c r="H15" i="82"/>
  <c r="G15" i="82"/>
  <c r="F15" i="82"/>
  <c r="C15" i="82"/>
  <c r="G14" i="82"/>
  <c r="B14" i="82"/>
  <c r="E14" i="82"/>
  <c r="C14" i="82"/>
  <c r="D13" i="82"/>
  <c r="C13" i="82"/>
  <c r="B13" i="82"/>
  <c r="G11" i="82"/>
  <c r="B12" i="82"/>
  <c r="H11" i="82"/>
  <c r="E11" i="82"/>
  <c r="C10" i="82"/>
  <c r="B10" i="82"/>
  <c r="H10" i="82"/>
  <c r="E10" i="82"/>
  <c r="G10" i="82"/>
  <c r="C9" i="82"/>
  <c r="B9" i="82"/>
  <c r="H9" i="82"/>
  <c r="E9" i="82"/>
  <c r="G9" i="82"/>
  <c r="B8" i="82"/>
  <c r="H8" i="82"/>
  <c r="C7" i="82"/>
  <c r="B7" i="82"/>
  <c r="H7" i="82"/>
  <c r="G7" i="82"/>
  <c r="E7" i="82"/>
  <c r="H6" i="82"/>
  <c r="G6" i="82"/>
  <c r="E6" i="82"/>
  <c r="F5" i="82"/>
  <c r="D5" i="82"/>
  <c r="E5" i="82"/>
  <c r="F4" i="82"/>
  <c r="D4" i="82"/>
  <c r="E4" i="82"/>
  <c r="D3" i="82"/>
  <c r="E3" i="82"/>
  <c r="B1" i="82"/>
  <c r="A1" i="82"/>
  <c r="AZ4" i="80"/>
  <c r="BA4" i="80"/>
  <c r="BB4" i="80"/>
  <c r="BC4" i="80"/>
  <c r="AZ5" i="80"/>
  <c r="BA5" i="80"/>
  <c r="BB5" i="80"/>
  <c r="BC5" i="80"/>
  <c r="AZ6" i="80"/>
  <c r="BA6" i="80"/>
  <c r="BB6" i="80"/>
  <c r="BC6" i="80"/>
  <c r="AZ7" i="80"/>
  <c r="BA7" i="80"/>
  <c r="BB7" i="80"/>
  <c r="BC7" i="80"/>
  <c r="AZ8" i="80"/>
  <c r="BA8" i="80"/>
  <c r="BB8" i="80"/>
  <c r="BC8" i="80"/>
  <c r="AZ9" i="80"/>
  <c r="BA9" i="80"/>
  <c r="BB9" i="80"/>
  <c r="BC9" i="80"/>
  <c r="AZ10" i="80"/>
  <c r="BA10" i="80"/>
  <c r="BB10" i="80"/>
  <c r="BC10" i="80"/>
  <c r="AZ11" i="80"/>
  <c r="BA11" i="80"/>
  <c r="BB11" i="80"/>
  <c r="BC11" i="80"/>
  <c r="AZ12" i="80"/>
  <c r="BA12" i="80"/>
  <c r="BB12" i="80"/>
  <c r="BC12" i="80"/>
  <c r="AZ13" i="80"/>
  <c r="BA13" i="80"/>
  <c r="BB13" i="80"/>
  <c r="BC13" i="80"/>
  <c r="AZ14" i="80"/>
  <c r="BA14" i="80"/>
  <c r="BB14" i="80"/>
  <c r="BC14" i="80"/>
  <c r="AZ15" i="80"/>
  <c r="BA15" i="80"/>
  <c r="BB15" i="80"/>
  <c r="BC15" i="80"/>
  <c r="AZ16" i="80"/>
  <c r="BA16" i="80"/>
  <c r="BB16" i="80"/>
  <c r="BC16" i="80"/>
  <c r="AZ17" i="80"/>
  <c r="BA17" i="80"/>
  <c r="BB17" i="80"/>
  <c r="BC17" i="80"/>
  <c r="AZ18" i="80"/>
  <c r="BA18" i="80"/>
  <c r="BB18" i="80"/>
  <c r="BC18" i="80"/>
  <c r="AZ19" i="80"/>
  <c r="BA19" i="80"/>
  <c r="BB19" i="80"/>
  <c r="BC19" i="80"/>
  <c r="AZ20" i="80"/>
  <c r="BA20" i="80"/>
  <c r="BB20" i="80"/>
  <c r="BC20" i="80"/>
  <c r="AZ21" i="80"/>
  <c r="BA21" i="80"/>
  <c r="BB21" i="80"/>
  <c r="BC21" i="80"/>
  <c r="AZ22" i="80"/>
  <c r="BA22" i="80"/>
  <c r="BB22" i="80"/>
  <c r="BC22" i="80"/>
  <c r="AZ23" i="80"/>
  <c r="BA23" i="80"/>
  <c r="BB23" i="80"/>
  <c r="BC23" i="80"/>
  <c r="AZ24" i="80"/>
  <c r="BA24" i="80"/>
  <c r="BB24" i="80"/>
  <c r="BC24" i="80"/>
  <c r="AZ25" i="80"/>
  <c r="BA25" i="80"/>
  <c r="BB25" i="80"/>
  <c r="BC25" i="80"/>
  <c r="AZ26" i="80"/>
  <c r="BA26" i="80"/>
  <c r="BB26" i="80"/>
  <c r="BC26" i="80"/>
  <c r="AZ27" i="80"/>
  <c r="BA27" i="80"/>
  <c r="BB27" i="80"/>
  <c r="BC27" i="80"/>
  <c r="AZ28" i="80"/>
  <c r="BA28" i="80"/>
  <c r="BB28" i="80"/>
  <c r="BC28" i="80"/>
  <c r="AZ29" i="80"/>
  <c r="BA29" i="80"/>
  <c r="BB29" i="80"/>
  <c r="BC29" i="80"/>
  <c r="AZ30" i="80"/>
  <c r="BA30" i="80"/>
  <c r="BB30" i="80"/>
  <c r="BC30" i="80"/>
  <c r="AZ31" i="80"/>
  <c r="BA31" i="80"/>
  <c r="BB31" i="80"/>
  <c r="BC31" i="80"/>
  <c r="AZ32" i="80"/>
  <c r="BA32" i="80"/>
  <c r="BB32" i="80"/>
  <c r="BC32" i="80"/>
  <c r="AZ33" i="80"/>
  <c r="BA33" i="80"/>
  <c r="BB33" i="80"/>
  <c r="BC33" i="80"/>
  <c r="AZ34" i="80"/>
  <c r="BA34" i="80"/>
  <c r="BB34" i="80"/>
  <c r="BC34" i="80"/>
  <c r="AZ35" i="80"/>
  <c r="BA35" i="80"/>
  <c r="BB35" i="80"/>
  <c r="BC35" i="80"/>
  <c r="AZ36" i="80"/>
  <c r="BA36" i="80"/>
  <c r="BB36" i="80"/>
  <c r="BC36" i="80"/>
  <c r="AZ37" i="80"/>
  <c r="BA37" i="80"/>
  <c r="BB37" i="80"/>
  <c r="BC37" i="80"/>
  <c r="AZ38" i="80"/>
  <c r="BA38" i="80"/>
  <c r="BB38" i="80"/>
  <c r="BC38" i="80"/>
  <c r="AZ39" i="80"/>
  <c r="BA39" i="80"/>
  <c r="BB39" i="80"/>
  <c r="BC39" i="80"/>
  <c r="AZ40" i="80"/>
  <c r="BA40" i="80"/>
  <c r="BB40" i="80"/>
  <c r="BC40" i="80"/>
  <c r="AZ41" i="80"/>
  <c r="BA41" i="80"/>
  <c r="BB41" i="80"/>
  <c r="BC41" i="80"/>
  <c r="AZ42" i="80"/>
  <c r="BA42" i="80"/>
  <c r="BB42" i="80"/>
  <c r="BC42" i="80"/>
  <c r="AZ43" i="80"/>
  <c r="BA43" i="80"/>
  <c r="BB43" i="80"/>
  <c r="BC43" i="80"/>
  <c r="AZ44" i="80"/>
  <c r="BA44" i="80"/>
  <c r="BB44" i="80"/>
  <c r="BC44" i="80"/>
  <c r="AZ45" i="80"/>
  <c r="BA45" i="80"/>
  <c r="BB45" i="80"/>
  <c r="BC45" i="80"/>
  <c r="AZ46" i="80"/>
  <c r="BA46" i="80"/>
  <c r="BB46" i="80"/>
  <c r="BC46" i="80"/>
  <c r="AZ47" i="80"/>
  <c r="BA47" i="80"/>
  <c r="BB47" i="80"/>
  <c r="BC47" i="80"/>
  <c r="AZ48" i="80"/>
  <c r="BA48" i="80"/>
  <c r="BB48" i="80"/>
  <c r="BC48" i="80"/>
  <c r="AZ49" i="80"/>
  <c r="BA49" i="80"/>
  <c r="BB49" i="80"/>
  <c r="BC49" i="80"/>
  <c r="AZ50" i="80"/>
  <c r="BA50" i="80"/>
  <c r="BB50" i="80"/>
  <c r="BC50" i="80"/>
  <c r="AZ51" i="80"/>
  <c r="BA51" i="80"/>
  <c r="BB51" i="80"/>
  <c r="BC51" i="80"/>
  <c r="AZ52" i="80"/>
  <c r="BA52" i="80"/>
  <c r="BB52" i="80"/>
  <c r="BC52" i="80"/>
  <c r="AZ53" i="80"/>
  <c r="BA53" i="80"/>
  <c r="BB53" i="80"/>
  <c r="BC53" i="80"/>
  <c r="BC3" i="80"/>
  <c r="BB3" i="80"/>
  <c r="BA3" i="80"/>
  <c r="AZ3" i="80"/>
  <c r="D3" i="80"/>
  <c r="AU3" i="80"/>
  <c r="AW3" i="80"/>
  <c r="G3" i="80"/>
  <c r="AV3" i="80"/>
  <c r="AX3" i="80"/>
  <c r="AY3" i="80"/>
  <c r="AL4" i="80"/>
  <c r="AL5" i="80"/>
  <c r="AL6" i="80"/>
  <c r="AL7" i="80"/>
  <c r="AL8" i="80"/>
  <c r="AL9" i="80"/>
  <c r="AL10" i="80"/>
  <c r="AL11" i="80"/>
  <c r="AL12" i="80"/>
  <c r="AL13" i="80"/>
  <c r="AL14" i="80"/>
  <c r="AL15" i="80"/>
  <c r="AL16" i="80"/>
  <c r="AL17" i="80"/>
  <c r="AL18" i="80"/>
  <c r="AL19" i="80"/>
  <c r="AL20" i="80"/>
  <c r="AL21" i="80"/>
  <c r="AL22" i="80"/>
  <c r="AL23" i="80"/>
  <c r="AL24" i="80"/>
  <c r="AL25" i="80"/>
  <c r="AL26" i="80"/>
  <c r="AL27" i="80"/>
  <c r="AL28" i="80"/>
  <c r="AL29" i="80"/>
  <c r="AL30" i="80"/>
  <c r="AL31" i="80"/>
  <c r="AL32" i="80"/>
  <c r="AL33" i="80"/>
  <c r="AL34" i="80"/>
  <c r="AL35" i="80"/>
  <c r="AL36" i="80"/>
  <c r="AL37" i="80"/>
  <c r="AL38" i="80"/>
  <c r="AL39" i="80"/>
  <c r="AL40" i="80"/>
  <c r="AL41" i="80"/>
  <c r="AL42" i="80"/>
  <c r="AL43" i="80"/>
  <c r="AL44" i="80"/>
  <c r="AL45" i="80"/>
  <c r="AL46" i="80"/>
  <c r="AL47" i="80"/>
  <c r="AL48" i="80"/>
  <c r="AL49" i="80"/>
  <c r="AL50" i="80"/>
  <c r="AL51" i="80"/>
  <c r="AL52" i="80"/>
  <c r="AL53" i="80"/>
  <c r="AL3" i="80"/>
  <c r="D19" i="80"/>
  <c r="AU19" i="80"/>
  <c r="G19" i="80"/>
  <c r="AV19" i="80"/>
  <c r="D20" i="80"/>
  <c r="AU20" i="80"/>
  <c r="G20" i="80"/>
  <c r="AV20" i="80"/>
  <c r="D21" i="80"/>
  <c r="AU21" i="80"/>
  <c r="G21" i="80"/>
  <c r="AV21" i="80"/>
  <c r="D22" i="80"/>
  <c r="AU22" i="80"/>
  <c r="G22" i="80"/>
  <c r="AV22" i="80"/>
  <c r="D23" i="80"/>
  <c r="AU23" i="80"/>
  <c r="G23" i="80"/>
  <c r="AV23" i="80"/>
  <c r="D24" i="80"/>
  <c r="AU24" i="80"/>
  <c r="G24" i="80"/>
  <c r="AV24" i="80"/>
  <c r="D25" i="80"/>
  <c r="AU25" i="80"/>
  <c r="G25" i="80"/>
  <c r="AV25" i="80"/>
  <c r="D26" i="80"/>
  <c r="AU26" i="80"/>
  <c r="G26" i="80"/>
  <c r="AV26" i="80"/>
  <c r="D27" i="80"/>
  <c r="AU27" i="80"/>
  <c r="G27" i="80"/>
  <c r="AV27" i="80"/>
  <c r="D28" i="80"/>
  <c r="AU28" i="80"/>
  <c r="G28" i="80"/>
  <c r="AV28" i="80"/>
  <c r="D29" i="80"/>
  <c r="AU29" i="80"/>
  <c r="G29" i="80"/>
  <c r="AV29" i="80"/>
  <c r="D30" i="80"/>
  <c r="AU30" i="80"/>
  <c r="G30" i="80"/>
  <c r="AV30" i="80"/>
  <c r="D31" i="80"/>
  <c r="AU31" i="80"/>
  <c r="G31" i="80"/>
  <c r="AV31" i="80"/>
  <c r="D32" i="80"/>
  <c r="AU32" i="80"/>
  <c r="G32" i="80"/>
  <c r="AV32" i="80"/>
  <c r="D33" i="80"/>
  <c r="AU33" i="80"/>
  <c r="G33" i="80"/>
  <c r="AV33" i="80"/>
  <c r="D34" i="80"/>
  <c r="AU34" i="80"/>
  <c r="G34" i="80"/>
  <c r="AV34" i="80"/>
  <c r="D35" i="80"/>
  <c r="AU35" i="80"/>
  <c r="G35" i="80"/>
  <c r="AV35" i="80"/>
  <c r="D36" i="80"/>
  <c r="AU36" i="80"/>
  <c r="G36" i="80"/>
  <c r="AV36" i="80"/>
  <c r="D37" i="80"/>
  <c r="AU37" i="80"/>
  <c r="G37" i="80"/>
  <c r="AV37" i="80"/>
  <c r="D38" i="80"/>
  <c r="AU38" i="80"/>
  <c r="G38" i="80"/>
  <c r="AV38" i="80"/>
  <c r="D39" i="80"/>
  <c r="AU39" i="80"/>
  <c r="G39" i="80"/>
  <c r="AV39" i="80"/>
  <c r="D40" i="80"/>
  <c r="AU40" i="80"/>
  <c r="G40" i="80"/>
  <c r="AV40" i="80"/>
  <c r="D41" i="80"/>
  <c r="AU41" i="80"/>
  <c r="G41" i="80"/>
  <c r="AV41" i="80"/>
  <c r="D42" i="80"/>
  <c r="AU42" i="80"/>
  <c r="G42" i="80"/>
  <c r="AV42" i="80"/>
  <c r="D43" i="80"/>
  <c r="AU43" i="80"/>
  <c r="G43" i="80"/>
  <c r="AV43" i="80"/>
  <c r="D44" i="80"/>
  <c r="AU44" i="80"/>
  <c r="G44" i="80"/>
  <c r="AV44" i="80"/>
  <c r="D45" i="80"/>
  <c r="AU45" i="80"/>
  <c r="G45" i="80"/>
  <c r="AV45" i="80"/>
  <c r="D46" i="80"/>
  <c r="AU46" i="80"/>
  <c r="G46" i="80"/>
  <c r="AV46" i="80"/>
  <c r="D47" i="80"/>
  <c r="AU47" i="80"/>
  <c r="G47" i="80"/>
  <c r="AV47" i="80"/>
  <c r="D48" i="80"/>
  <c r="AU48" i="80"/>
  <c r="G48" i="80"/>
  <c r="AV48" i="80"/>
  <c r="D49" i="80"/>
  <c r="AU49" i="80"/>
  <c r="G49" i="80"/>
  <c r="AV49" i="80"/>
  <c r="D50" i="80"/>
  <c r="AU50" i="80"/>
  <c r="G50" i="80"/>
  <c r="AV50" i="80"/>
  <c r="D51" i="80"/>
  <c r="AU51" i="80"/>
  <c r="G51" i="80"/>
  <c r="AV51" i="80"/>
  <c r="D52" i="80"/>
  <c r="AU52" i="80"/>
  <c r="G52" i="80"/>
  <c r="AV52" i="80"/>
  <c r="D53" i="80"/>
  <c r="AU53" i="80"/>
  <c r="G53" i="80"/>
  <c r="AV53" i="80"/>
  <c r="D4" i="80"/>
  <c r="AU4" i="80"/>
  <c r="G4" i="80"/>
  <c r="AV4" i="80"/>
  <c r="D5" i="80"/>
  <c r="AU5" i="80"/>
  <c r="G5" i="80"/>
  <c r="AV5" i="80"/>
  <c r="D6" i="80"/>
  <c r="AU6" i="80"/>
  <c r="G6" i="80"/>
  <c r="AV6" i="80"/>
  <c r="D7" i="80"/>
  <c r="AU7" i="80"/>
  <c r="G7" i="80"/>
  <c r="AV7" i="80"/>
  <c r="D8" i="80"/>
  <c r="AU8" i="80"/>
  <c r="G8" i="80"/>
  <c r="AV8" i="80"/>
  <c r="D9" i="80"/>
  <c r="AU9" i="80"/>
  <c r="G9" i="80"/>
  <c r="AV9" i="80"/>
  <c r="D10" i="80"/>
  <c r="AU10" i="80"/>
  <c r="G10" i="80"/>
  <c r="AV10" i="80"/>
  <c r="D11" i="80"/>
  <c r="AU11" i="80"/>
  <c r="G11" i="80"/>
  <c r="AV11" i="80"/>
  <c r="D12" i="80"/>
  <c r="AU12" i="80"/>
  <c r="G12" i="80"/>
  <c r="AV12" i="80"/>
  <c r="D13" i="80"/>
  <c r="AU13" i="80"/>
  <c r="G13" i="80"/>
  <c r="AV13" i="80"/>
  <c r="D14" i="80"/>
  <c r="AU14" i="80"/>
  <c r="G14" i="80"/>
  <c r="AV14" i="80"/>
  <c r="D15" i="80"/>
  <c r="AU15" i="80"/>
  <c r="G15" i="80"/>
  <c r="AV15" i="80"/>
  <c r="D16" i="80"/>
  <c r="AU16" i="80"/>
  <c r="G16" i="80"/>
  <c r="AV16" i="80"/>
  <c r="D17" i="80"/>
  <c r="AU17" i="80"/>
  <c r="G17" i="80"/>
  <c r="AV17" i="80"/>
  <c r="D18" i="80"/>
  <c r="AU18" i="80"/>
  <c r="G18" i="80"/>
  <c r="AV18" i="80"/>
  <c r="AW17" i="80"/>
  <c r="AX17" i="80"/>
  <c r="AY17" i="80"/>
  <c r="AW18" i="80"/>
  <c r="AX18" i="80"/>
  <c r="AY18" i="80"/>
  <c r="AW19" i="80"/>
  <c r="AX19" i="80"/>
  <c r="AY19" i="80"/>
  <c r="AW20" i="80"/>
  <c r="AX20" i="80"/>
  <c r="AY20" i="80"/>
  <c r="AW21" i="80"/>
  <c r="AX21" i="80"/>
  <c r="AY21" i="80"/>
  <c r="AW22" i="80"/>
  <c r="AX22" i="80"/>
  <c r="AY22" i="80"/>
  <c r="AW23" i="80"/>
  <c r="AX23" i="80"/>
  <c r="AY23" i="80"/>
  <c r="AW24" i="80"/>
  <c r="AX24" i="80"/>
  <c r="AY24" i="80"/>
  <c r="AW25" i="80"/>
  <c r="AX25" i="80"/>
  <c r="AY25" i="80"/>
  <c r="AW26" i="80"/>
  <c r="AX26" i="80"/>
  <c r="AY26" i="80"/>
  <c r="AW27" i="80"/>
  <c r="AX27" i="80"/>
  <c r="AY27" i="80"/>
  <c r="AW28" i="80"/>
  <c r="AX28" i="80"/>
  <c r="AY28" i="80"/>
  <c r="AW29" i="80"/>
  <c r="AX29" i="80"/>
  <c r="AY29" i="80"/>
  <c r="AW30" i="80"/>
  <c r="AX30" i="80"/>
  <c r="AY30" i="80"/>
  <c r="AW31" i="80"/>
  <c r="AX31" i="80"/>
  <c r="AY31" i="80"/>
  <c r="AW32" i="80"/>
  <c r="AX32" i="80"/>
  <c r="AY32" i="80"/>
  <c r="AW33" i="80"/>
  <c r="AX33" i="80"/>
  <c r="AY33" i="80"/>
  <c r="AW34" i="80"/>
  <c r="AX34" i="80"/>
  <c r="AY34" i="80"/>
  <c r="AW35" i="80"/>
  <c r="AX35" i="80"/>
  <c r="AY35" i="80"/>
  <c r="AW36" i="80"/>
  <c r="AX36" i="80"/>
  <c r="AY36" i="80"/>
  <c r="AW37" i="80"/>
  <c r="AX37" i="80"/>
  <c r="AY37" i="80"/>
  <c r="AW38" i="80"/>
  <c r="AX38" i="80"/>
  <c r="AY38" i="80"/>
  <c r="AW39" i="80"/>
  <c r="AX39" i="80"/>
  <c r="AY39" i="80"/>
  <c r="AW40" i="80"/>
  <c r="AX40" i="80"/>
  <c r="AY40" i="80"/>
  <c r="AW41" i="80"/>
  <c r="AX41" i="80"/>
  <c r="AY41" i="80"/>
  <c r="AW42" i="80"/>
  <c r="AX42" i="80"/>
  <c r="AY42" i="80"/>
  <c r="AW43" i="80"/>
  <c r="AX43" i="80"/>
  <c r="AY43" i="80"/>
  <c r="AW44" i="80"/>
  <c r="AX44" i="80"/>
  <c r="AY44" i="80"/>
  <c r="AW45" i="80"/>
  <c r="AX45" i="80"/>
  <c r="AY45" i="80"/>
  <c r="AW46" i="80"/>
  <c r="AX46" i="80"/>
  <c r="AY46" i="80"/>
  <c r="AW47" i="80"/>
  <c r="AX47" i="80"/>
  <c r="AY47" i="80"/>
  <c r="AW48" i="80"/>
  <c r="AX48" i="80"/>
  <c r="AY48" i="80"/>
  <c r="AW49" i="80"/>
  <c r="AX49" i="80"/>
  <c r="AY49" i="80"/>
  <c r="AW50" i="80"/>
  <c r="AX50" i="80"/>
  <c r="AY50" i="80"/>
  <c r="AW51" i="80"/>
  <c r="AX51" i="80"/>
  <c r="AY51" i="80"/>
  <c r="AW52" i="80"/>
  <c r="AX52" i="80"/>
  <c r="AY52" i="80"/>
  <c r="AW53" i="80"/>
  <c r="AX53" i="80"/>
  <c r="AY53" i="80"/>
  <c r="AW16" i="80"/>
  <c r="AX16" i="80"/>
  <c r="AY16" i="80"/>
  <c r="AW15" i="80"/>
  <c r="AX15" i="80"/>
  <c r="AY15" i="80"/>
  <c r="AW14" i="80"/>
  <c r="AX14" i="80"/>
  <c r="AY14" i="80"/>
  <c r="AW13" i="80"/>
  <c r="AX13" i="80"/>
  <c r="AY13" i="80"/>
  <c r="AW12" i="80"/>
  <c r="AX12" i="80"/>
  <c r="AY12" i="80"/>
  <c r="AW11" i="80"/>
  <c r="AX11" i="80"/>
  <c r="AY11" i="80"/>
  <c r="AW10" i="80"/>
  <c r="AX10" i="80"/>
  <c r="AY10" i="80"/>
  <c r="AW9" i="80"/>
  <c r="AX9" i="80"/>
  <c r="AY9" i="80"/>
  <c r="AW8" i="80"/>
  <c r="AX8" i="80"/>
  <c r="AY8" i="80"/>
  <c r="AW7" i="80"/>
  <c r="AX7" i="80"/>
  <c r="AY7" i="80"/>
  <c r="AW6" i="80"/>
  <c r="AX6" i="80"/>
  <c r="AY6" i="80"/>
  <c r="AW5" i="80"/>
  <c r="AX5" i="80"/>
  <c r="AY5" i="80"/>
  <c r="AW4" i="80"/>
  <c r="AX4" i="80"/>
  <c r="AY4" i="80"/>
  <c r="AQ4" i="80"/>
  <c r="AR4" i="80"/>
  <c r="AQ5" i="80"/>
  <c r="AR5" i="80"/>
  <c r="AQ6" i="80"/>
  <c r="AR6" i="80"/>
  <c r="AQ7" i="80"/>
  <c r="AR7" i="80"/>
  <c r="AQ8" i="80"/>
  <c r="AR8" i="80"/>
  <c r="AQ9" i="80"/>
  <c r="AR9" i="80"/>
  <c r="AQ10" i="80"/>
  <c r="AR10" i="80"/>
  <c r="AQ11" i="80"/>
  <c r="AR11" i="80"/>
  <c r="AQ12" i="80"/>
  <c r="AR12" i="80"/>
  <c r="AQ13" i="80"/>
  <c r="AR13" i="80"/>
  <c r="AQ14" i="80"/>
  <c r="AR14" i="80"/>
  <c r="AQ15" i="80"/>
  <c r="AR15" i="80"/>
  <c r="AQ16" i="80"/>
  <c r="AR16" i="80"/>
  <c r="AQ17" i="80"/>
  <c r="AR17" i="80"/>
  <c r="AQ18" i="80"/>
  <c r="AR18" i="80"/>
  <c r="AQ19" i="80"/>
  <c r="AR19" i="80"/>
  <c r="AQ20" i="80"/>
  <c r="AR20" i="80"/>
  <c r="AQ21" i="80"/>
  <c r="AR21" i="80"/>
  <c r="AQ22" i="80"/>
  <c r="AR22" i="80"/>
  <c r="AQ23" i="80"/>
  <c r="AR23" i="80"/>
  <c r="AQ24" i="80"/>
  <c r="AR24" i="80"/>
  <c r="AQ25" i="80"/>
  <c r="AR25" i="80"/>
  <c r="AQ26" i="80"/>
  <c r="AR26" i="80"/>
  <c r="AQ27" i="80"/>
  <c r="AR27" i="80"/>
  <c r="AQ28" i="80"/>
  <c r="AR28" i="80"/>
  <c r="AQ29" i="80"/>
  <c r="AR29" i="80"/>
  <c r="AQ30" i="80"/>
  <c r="AR30" i="80"/>
  <c r="AQ31" i="80"/>
  <c r="AR31" i="80"/>
  <c r="AQ32" i="80"/>
  <c r="AR32" i="80"/>
  <c r="AQ33" i="80"/>
  <c r="AR33" i="80"/>
  <c r="AQ34" i="80"/>
  <c r="AR34" i="80"/>
  <c r="AQ35" i="80"/>
  <c r="AR35" i="80"/>
  <c r="AQ36" i="80"/>
  <c r="AR36" i="80"/>
  <c r="AQ37" i="80"/>
  <c r="AR37" i="80"/>
  <c r="AQ38" i="80"/>
  <c r="AR38" i="80"/>
  <c r="AQ39" i="80"/>
  <c r="AR39" i="80"/>
  <c r="AQ40" i="80"/>
  <c r="AR40" i="80"/>
  <c r="AQ41" i="80"/>
  <c r="AR41" i="80"/>
  <c r="AQ42" i="80"/>
  <c r="AR42" i="80"/>
  <c r="AQ43" i="80"/>
  <c r="AR43" i="80"/>
  <c r="AQ44" i="80"/>
  <c r="AR44" i="80"/>
  <c r="AQ45" i="80"/>
  <c r="AR45" i="80"/>
  <c r="AQ46" i="80"/>
  <c r="AR46" i="80"/>
  <c r="AQ47" i="80"/>
  <c r="AR47" i="80"/>
  <c r="AQ48" i="80"/>
  <c r="AR48" i="80"/>
  <c r="AQ49" i="80"/>
  <c r="AR49" i="80"/>
  <c r="AQ50" i="80"/>
  <c r="AR50" i="80"/>
  <c r="AQ51" i="80"/>
  <c r="AR51" i="80"/>
  <c r="AQ52" i="80"/>
  <c r="AR52" i="80"/>
  <c r="AQ53" i="80"/>
  <c r="AR53" i="80"/>
  <c r="AQ3" i="80"/>
  <c r="AR3" i="80"/>
  <c r="AS4" i="80"/>
  <c r="AT4" i="80"/>
  <c r="AS5" i="80"/>
  <c r="AT5" i="80"/>
  <c r="AS6" i="80"/>
  <c r="AT6" i="80"/>
  <c r="AS7" i="80"/>
  <c r="AT7" i="80"/>
  <c r="AS8" i="80"/>
  <c r="AT8" i="80"/>
  <c r="AS9" i="80"/>
  <c r="AT9" i="80"/>
  <c r="AS10" i="80"/>
  <c r="AT10" i="80"/>
  <c r="AS11" i="80"/>
  <c r="AT11" i="80"/>
  <c r="AS12" i="80"/>
  <c r="AT12" i="80"/>
  <c r="AS13" i="80"/>
  <c r="AT13" i="80"/>
  <c r="AS14" i="80"/>
  <c r="AT14" i="80"/>
  <c r="AS15" i="80"/>
  <c r="AT15" i="80"/>
  <c r="AS16" i="80"/>
  <c r="AT16" i="80"/>
  <c r="AS17" i="80"/>
  <c r="AT17" i="80"/>
  <c r="AS18" i="80"/>
  <c r="AT18" i="80"/>
  <c r="AS19" i="80"/>
  <c r="AT19" i="80"/>
  <c r="AS20" i="80"/>
  <c r="AT20" i="80"/>
  <c r="AS21" i="80"/>
  <c r="AT21" i="80"/>
  <c r="AS22" i="80"/>
  <c r="AT22" i="80"/>
  <c r="AS23" i="80"/>
  <c r="AT23" i="80"/>
  <c r="AS24" i="80"/>
  <c r="AT24" i="80"/>
  <c r="AS25" i="80"/>
  <c r="AT25" i="80"/>
  <c r="AS26" i="80"/>
  <c r="AT26" i="80"/>
  <c r="AS27" i="80"/>
  <c r="AT27" i="80"/>
  <c r="AS28" i="80"/>
  <c r="AT28" i="80"/>
  <c r="AS29" i="80"/>
  <c r="AT29" i="80"/>
  <c r="AS30" i="80"/>
  <c r="AT30" i="80"/>
  <c r="AS31" i="80"/>
  <c r="AT31" i="80"/>
  <c r="AS32" i="80"/>
  <c r="AT32" i="80"/>
  <c r="AS33" i="80"/>
  <c r="AT33" i="80"/>
  <c r="AS34" i="80"/>
  <c r="AT34" i="80"/>
  <c r="AS35" i="80"/>
  <c r="AT35" i="80"/>
  <c r="AS36" i="80"/>
  <c r="AT36" i="80"/>
  <c r="AS37" i="80"/>
  <c r="AT37" i="80"/>
  <c r="AS38" i="80"/>
  <c r="AT38" i="80"/>
  <c r="AS39" i="80"/>
  <c r="AT39" i="80"/>
  <c r="AS40" i="80"/>
  <c r="AT40" i="80"/>
  <c r="AS41" i="80"/>
  <c r="AT41" i="80"/>
  <c r="AS42" i="80"/>
  <c r="AT42" i="80"/>
  <c r="AS43" i="80"/>
  <c r="AT43" i="80"/>
  <c r="AS44" i="80"/>
  <c r="AT44" i="80"/>
  <c r="AS45" i="80"/>
  <c r="AT45" i="80"/>
  <c r="AS46" i="80"/>
  <c r="AT46" i="80"/>
  <c r="AS47" i="80"/>
  <c r="AT47" i="80"/>
  <c r="AS48" i="80"/>
  <c r="AT48" i="80"/>
  <c r="AS49" i="80"/>
  <c r="AT49" i="80"/>
  <c r="AS50" i="80"/>
  <c r="AT50" i="80"/>
  <c r="AS51" i="80"/>
  <c r="AT51" i="80"/>
  <c r="AS52" i="80"/>
  <c r="AT52" i="80"/>
  <c r="AS53" i="80"/>
  <c r="AT53" i="80"/>
  <c r="AT3" i="80"/>
  <c r="AS3" i="80"/>
  <c r="B4" i="80"/>
  <c r="C4" i="80"/>
  <c r="E4" i="80"/>
  <c r="F4" i="80"/>
  <c r="H4" i="80"/>
  <c r="I4" i="80"/>
  <c r="J4" i="80"/>
  <c r="K4" i="80"/>
  <c r="L4" i="80"/>
  <c r="M4" i="80"/>
  <c r="N4" i="80"/>
  <c r="O4" i="80"/>
  <c r="P4" i="80"/>
  <c r="Q4" i="80"/>
  <c r="R4" i="80"/>
  <c r="S4" i="80"/>
  <c r="T4" i="80"/>
  <c r="U4" i="80"/>
  <c r="V4" i="80"/>
  <c r="W4" i="80"/>
  <c r="X4" i="80"/>
  <c r="Y4" i="80"/>
  <c r="Z4" i="80"/>
  <c r="AA4" i="80"/>
  <c r="AB4" i="80"/>
  <c r="AC4" i="80"/>
  <c r="AD4" i="80"/>
  <c r="AE4" i="80"/>
  <c r="AJ4" i="80"/>
  <c r="AM4" i="80"/>
  <c r="AN4" i="80"/>
  <c r="AO4" i="80"/>
  <c r="AP4" i="80"/>
  <c r="B5" i="80"/>
  <c r="C5" i="80"/>
  <c r="E5" i="80"/>
  <c r="F5" i="80"/>
  <c r="H5" i="80"/>
  <c r="I5" i="80"/>
  <c r="J5" i="80"/>
  <c r="K5" i="80"/>
  <c r="L5" i="80"/>
  <c r="M5" i="80"/>
  <c r="N5" i="80"/>
  <c r="O5" i="80"/>
  <c r="P5" i="80"/>
  <c r="Q5" i="80"/>
  <c r="R5" i="80"/>
  <c r="S5" i="80"/>
  <c r="T5" i="80"/>
  <c r="U5" i="80"/>
  <c r="V5" i="80"/>
  <c r="W5" i="80"/>
  <c r="X5" i="80"/>
  <c r="Y5" i="80"/>
  <c r="Z5" i="80"/>
  <c r="AA5" i="80"/>
  <c r="AB5" i="80"/>
  <c r="AC5" i="80"/>
  <c r="AD5" i="80"/>
  <c r="AE5" i="80"/>
  <c r="AJ5" i="80"/>
  <c r="AM5" i="80"/>
  <c r="AN5" i="80"/>
  <c r="AO5" i="80"/>
  <c r="AP5" i="80"/>
  <c r="B6" i="80"/>
  <c r="C6" i="80"/>
  <c r="E6" i="80"/>
  <c r="F6" i="80"/>
  <c r="H6" i="80"/>
  <c r="I6" i="80"/>
  <c r="J6" i="80"/>
  <c r="K6" i="80"/>
  <c r="L6" i="80"/>
  <c r="M6" i="80"/>
  <c r="N6" i="80"/>
  <c r="O6" i="80"/>
  <c r="P6" i="80"/>
  <c r="Q6" i="80"/>
  <c r="R6" i="80"/>
  <c r="S6" i="80"/>
  <c r="T6" i="80"/>
  <c r="U6" i="80"/>
  <c r="V6" i="80"/>
  <c r="W6" i="80"/>
  <c r="X6" i="80"/>
  <c r="Y6" i="80"/>
  <c r="Z6" i="80"/>
  <c r="AA6" i="80"/>
  <c r="AB6" i="80"/>
  <c r="AC6" i="80"/>
  <c r="AD6" i="80"/>
  <c r="AE6" i="80"/>
  <c r="AJ6" i="80"/>
  <c r="AK6" i="80"/>
  <c r="AM6" i="80"/>
  <c r="AN6" i="80"/>
  <c r="AO6" i="80"/>
  <c r="AP6" i="80"/>
  <c r="B7" i="80"/>
  <c r="C7" i="80"/>
  <c r="E7" i="80"/>
  <c r="F7" i="80"/>
  <c r="H7" i="80"/>
  <c r="I7" i="80"/>
  <c r="J7" i="80"/>
  <c r="K7" i="80"/>
  <c r="L7" i="80"/>
  <c r="M7" i="80"/>
  <c r="N7" i="80"/>
  <c r="O7" i="80"/>
  <c r="P7" i="80"/>
  <c r="Q7" i="80"/>
  <c r="R7" i="80"/>
  <c r="S7" i="80"/>
  <c r="T7" i="80"/>
  <c r="U7" i="80"/>
  <c r="V7" i="80"/>
  <c r="W7" i="80"/>
  <c r="X7" i="80"/>
  <c r="Y7" i="80"/>
  <c r="Z7" i="80"/>
  <c r="AA7" i="80"/>
  <c r="AB7" i="80"/>
  <c r="AC7" i="80"/>
  <c r="AD7" i="80"/>
  <c r="AE7" i="80"/>
  <c r="AJ7" i="80"/>
  <c r="AK7" i="80"/>
  <c r="AM7" i="80"/>
  <c r="AN7" i="80"/>
  <c r="AO7" i="80"/>
  <c r="AP7" i="80"/>
  <c r="B8" i="80"/>
  <c r="C8" i="80"/>
  <c r="E8" i="80"/>
  <c r="F8" i="80"/>
  <c r="H8" i="80"/>
  <c r="I8" i="80"/>
  <c r="J8" i="80"/>
  <c r="K8" i="80"/>
  <c r="L8" i="80"/>
  <c r="M8" i="80"/>
  <c r="N8" i="80"/>
  <c r="O8" i="80"/>
  <c r="P8" i="80"/>
  <c r="Q8" i="80"/>
  <c r="R8" i="80"/>
  <c r="S8" i="80"/>
  <c r="T8" i="80"/>
  <c r="U8" i="80"/>
  <c r="V8" i="80"/>
  <c r="W8" i="80"/>
  <c r="X8" i="80"/>
  <c r="Y8" i="80"/>
  <c r="Z8" i="80"/>
  <c r="AA8" i="80"/>
  <c r="AB8" i="80"/>
  <c r="AC8" i="80"/>
  <c r="AD8" i="80"/>
  <c r="AE8" i="80"/>
  <c r="AJ8" i="80"/>
  <c r="AK8" i="80"/>
  <c r="AM8" i="80"/>
  <c r="AN8" i="80"/>
  <c r="AO8" i="80"/>
  <c r="AP8" i="80"/>
  <c r="B9" i="80"/>
  <c r="C9" i="80"/>
  <c r="E9" i="80"/>
  <c r="F9" i="80"/>
  <c r="H9" i="80"/>
  <c r="I9" i="80"/>
  <c r="J9" i="80"/>
  <c r="K9" i="80"/>
  <c r="L9" i="80"/>
  <c r="M9" i="80"/>
  <c r="N9" i="80"/>
  <c r="O9" i="80"/>
  <c r="P9" i="80"/>
  <c r="Q9" i="80"/>
  <c r="R9" i="80"/>
  <c r="S9" i="80"/>
  <c r="T9" i="80"/>
  <c r="U9" i="80"/>
  <c r="V9" i="80"/>
  <c r="W9" i="80"/>
  <c r="X9" i="80"/>
  <c r="Y9" i="80"/>
  <c r="Z9" i="80"/>
  <c r="AA9" i="80"/>
  <c r="AB9" i="80"/>
  <c r="AC9" i="80"/>
  <c r="AD9" i="80"/>
  <c r="AE9" i="80"/>
  <c r="AJ9" i="80"/>
  <c r="AK9" i="80"/>
  <c r="AM9" i="80"/>
  <c r="AN9" i="80"/>
  <c r="AO9" i="80"/>
  <c r="AP9" i="80"/>
  <c r="B10" i="80"/>
  <c r="C10" i="80"/>
  <c r="E10" i="80"/>
  <c r="F10" i="80"/>
  <c r="H10" i="80"/>
  <c r="I10" i="80"/>
  <c r="J10" i="80"/>
  <c r="K10" i="80"/>
  <c r="L10" i="80"/>
  <c r="M10" i="80"/>
  <c r="N10" i="80"/>
  <c r="O10" i="80"/>
  <c r="P10" i="80"/>
  <c r="Q10" i="80"/>
  <c r="R10" i="80"/>
  <c r="S10" i="80"/>
  <c r="T10" i="80"/>
  <c r="U10" i="80"/>
  <c r="V10" i="80"/>
  <c r="W10" i="80"/>
  <c r="X10" i="80"/>
  <c r="Y10" i="80"/>
  <c r="Z10" i="80"/>
  <c r="AA10" i="80"/>
  <c r="AB10" i="80"/>
  <c r="AC10" i="80"/>
  <c r="AD10" i="80"/>
  <c r="AE10" i="80"/>
  <c r="AJ10" i="80"/>
  <c r="AK10" i="80"/>
  <c r="AM10" i="80"/>
  <c r="AN10" i="80"/>
  <c r="AO10" i="80"/>
  <c r="AP10" i="80"/>
  <c r="B11" i="80"/>
  <c r="C11" i="80"/>
  <c r="E11" i="80"/>
  <c r="F11" i="80"/>
  <c r="H11" i="80"/>
  <c r="I11" i="80"/>
  <c r="J11" i="80"/>
  <c r="K11" i="80"/>
  <c r="L11" i="80"/>
  <c r="M11" i="80"/>
  <c r="N11" i="80"/>
  <c r="O11" i="80"/>
  <c r="P11" i="80"/>
  <c r="Q11" i="80"/>
  <c r="R11" i="80"/>
  <c r="S11" i="80"/>
  <c r="T11" i="80"/>
  <c r="U11" i="80"/>
  <c r="V11" i="80"/>
  <c r="W11" i="80"/>
  <c r="X11" i="80"/>
  <c r="Y11" i="80"/>
  <c r="Z11" i="80"/>
  <c r="AA11" i="80"/>
  <c r="AB11" i="80"/>
  <c r="AC11" i="80"/>
  <c r="AD11" i="80"/>
  <c r="AE11" i="80"/>
  <c r="AJ11" i="80"/>
  <c r="AK11" i="80"/>
  <c r="AM11" i="80"/>
  <c r="AN11" i="80"/>
  <c r="AO11" i="80"/>
  <c r="AP11" i="80"/>
  <c r="B12" i="80"/>
  <c r="C12" i="80"/>
  <c r="E12" i="80"/>
  <c r="F12" i="80"/>
  <c r="H12" i="80"/>
  <c r="I12" i="80"/>
  <c r="J12" i="80"/>
  <c r="K12" i="80"/>
  <c r="L12" i="80"/>
  <c r="M12" i="80"/>
  <c r="N12" i="80"/>
  <c r="O12" i="80"/>
  <c r="P12" i="80"/>
  <c r="Q12" i="80"/>
  <c r="R12" i="80"/>
  <c r="S12" i="80"/>
  <c r="T12" i="80"/>
  <c r="U12" i="80"/>
  <c r="V12" i="80"/>
  <c r="W12" i="80"/>
  <c r="X12" i="80"/>
  <c r="Y12" i="80"/>
  <c r="Z12" i="80"/>
  <c r="AA12" i="80"/>
  <c r="AB12" i="80"/>
  <c r="AC12" i="80"/>
  <c r="AD12" i="80"/>
  <c r="AE12" i="80"/>
  <c r="AJ12" i="80"/>
  <c r="AK12" i="80"/>
  <c r="AM12" i="80"/>
  <c r="AN12" i="80"/>
  <c r="AO12" i="80"/>
  <c r="AP12" i="80"/>
  <c r="B13" i="80"/>
  <c r="C13" i="80"/>
  <c r="E13" i="80"/>
  <c r="F13" i="80"/>
  <c r="H13" i="80"/>
  <c r="I13" i="80"/>
  <c r="J13" i="80"/>
  <c r="K13" i="80"/>
  <c r="L13" i="80"/>
  <c r="M13" i="80"/>
  <c r="N13" i="80"/>
  <c r="O13" i="80"/>
  <c r="P13" i="80"/>
  <c r="Q13" i="80"/>
  <c r="R13" i="80"/>
  <c r="S13" i="80"/>
  <c r="T13" i="80"/>
  <c r="U13" i="80"/>
  <c r="V13" i="80"/>
  <c r="W13" i="80"/>
  <c r="X13" i="80"/>
  <c r="Y13" i="80"/>
  <c r="Z13" i="80"/>
  <c r="AA13" i="80"/>
  <c r="AB13" i="80"/>
  <c r="AC13" i="80"/>
  <c r="AD13" i="80"/>
  <c r="AE13" i="80"/>
  <c r="AJ13" i="80"/>
  <c r="AK13" i="80"/>
  <c r="AM13" i="80"/>
  <c r="AN13" i="80"/>
  <c r="AO13" i="80"/>
  <c r="AP13" i="80"/>
  <c r="B14" i="80"/>
  <c r="C14" i="80"/>
  <c r="E14" i="80"/>
  <c r="F14" i="80"/>
  <c r="H14" i="80"/>
  <c r="I14" i="80"/>
  <c r="J14" i="80"/>
  <c r="K14" i="80"/>
  <c r="L14" i="80"/>
  <c r="M14" i="80"/>
  <c r="N14" i="80"/>
  <c r="O14" i="80"/>
  <c r="P14" i="80"/>
  <c r="Q14" i="80"/>
  <c r="R14" i="80"/>
  <c r="S14" i="80"/>
  <c r="T14" i="80"/>
  <c r="U14" i="80"/>
  <c r="V14" i="80"/>
  <c r="W14" i="80"/>
  <c r="X14" i="80"/>
  <c r="Y14" i="80"/>
  <c r="Z14" i="80"/>
  <c r="AA14" i="80"/>
  <c r="AB14" i="80"/>
  <c r="AC14" i="80"/>
  <c r="AD14" i="80"/>
  <c r="AE14" i="80"/>
  <c r="AJ14" i="80"/>
  <c r="AK14" i="80"/>
  <c r="AM14" i="80"/>
  <c r="AN14" i="80"/>
  <c r="AO14" i="80"/>
  <c r="AP14" i="80"/>
  <c r="B15" i="80"/>
  <c r="C15" i="80"/>
  <c r="E15" i="80"/>
  <c r="F15" i="80"/>
  <c r="H15" i="80"/>
  <c r="I15" i="80"/>
  <c r="J15" i="80"/>
  <c r="K15" i="80"/>
  <c r="L15" i="80"/>
  <c r="M15" i="80"/>
  <c r="N15" i="80"/>
  <c r="O15" i="80"/>
  <c r="P15" i="80"/>
  <c r="Q15" i="80"/>
  <c r="R15" i="80"/>
  <c r="S15" i="80"/>
  <c r="T15" i="80"/>
  <c r="U15" i="80"/>
  <c r="V15" i="80"/>
  <c r="W15" i="80"/>
  <c r="X15" i="80"/>
  <c r="Y15" i="80"/>
  <c r="Z15" i="80"/>
  <c r="AA15" i="80"/>
  <c r="AB15" i="80"/>
  <c r="AC15" i="80"/>
  <c r="AD15" i="80"/>
  <c r="AE15" i="80"/>
  <c r="AJ15" i="80"/>
  <c r="AK15" i="80"/>
  <c r="AM15" i="80"/>
  <c r="AN15" i="80"/>
  <c r="AO15" i="80"/>
  <c r="AP15" i="80"/>
  <c r="B16" i="80"/>
  <c r="C16" i="80"/>
  <c r="E16" i="80"/>
  <c r="F16" i="80"/>
  <c r="H16" i="80"/>
  <c r="I16" i="80"/>
  <c r="J16" i="80"/>
  <c r="K16" i="80"/>
  <c r="L16" i="80"/>
  <c r="M16" i="80"/>
  <c r="N16" i="80"/>
  <c r="O16" i="80"/>
  <c r="P16" i="80"/>
  <c r="Q16" i="80"/>
  <c r="R16" i="80"/>
  <c r="S16" i="80"/>
  <c r="T16" i="80"/>
  <c r="U16" i="80"/>
  <c r="V16" i="80"/>
  <c r="W16" i="80"/>
  <c r="X16" i="80"/>
  <c r="Y16" i="80"/>
  <c r="Z16" i="80"/>
  <c r="AA16" i="80"/>
  <c r="AB16" i="80"/>
  <c r="AC16" i="80"/>
  <c r="AD16" i="80"/>
  <c r="AE16" i="80"/>
  <c r="AJ16" i="80"/>
  <c r="AK16" i="80"/>
  <c r="AM16" i="80"/>
  <c r="AN16" i="80"/>
  <c r="AO16" i="80"/>
  <c r="AP16" i="80"/>
  <c r="B17" i="80"/>
  <c r="C17" i="80"/>
  <c r="E17" i="80"/>
  <c r="F17" i="80"/>
  <c r="H17" i="80"/>
  <c r="I17" i="80"/>
  <c r="J17" i="80"/>
  <c r="K17" i="80"/>
  <c r="L17" i="80"/>
  <c r="M17" i="80"/>
  <c r="N17" i="80"/>
  <c r="O17" i="80"/>
  <c r="P17" i="80"/>
  <c r="Q17" i="80"/>
  <c r="R17" i="80"/>
  <c r="S17" i="80"/>
  <c r="T17" i="80"/>
  <c r="U17" i="80"/>
  <c r="V17" i="80"/>
  <c r="W17" i="80"/>
  <c r="X17" i="80"/>
  <c r="Y17" i="80"/>
  <c r="Z17" i="80"/>
  <c r="AA17" i="80"/>
  <c r="AB17" i="80"/>
  <c r="AC17" i="80"/>
  <c r="AD17" i="80"/>
  <c r="AE17" i="80"/>
  <c r="AJ17" i="80"/>
  <c r="AK17" i="80"/>
  <c r="AM17" i="80"/>
  <c r="AN17" i="80"/>
  <c r="AO17" i="80"/>
  <c r="AP17" i="80"/>
  <c r="B18" i="80"/>
  <c r="C18" i="80"/>
  <c r="E18" i="80"/>
  <c r="F18" i="80"/>
  <c r="H18" i="80"/>
  <c r="I18" i="80"/>
  <c r="J18" i="80"/>
  <c r="K18" i="80"/>
  <c r="L18" i="80"/>
  <c r="M18" i="80"/>
  <c r="N18" i="80"/>
  <c r="O18" i="80"/>
  <c r="P18" i="80"/>
  <c r="Q18" i="80"/>
  <c r="R18" i="80"/>
  <c r="S18" i="80"/>
  <c r="T18" i="80"/>
  <c r="U18" i="80"/>
  <c r="V18" i="80"/>
  <c r="W18" i="80"/>
  <c r="X18" i="80"/>
  <c r="Y18" i="80"/>
  <c r="Z18" i="80"/>
  <c r="AA18" i="80"/>
  <c r="AB18" i="80"/>
  <c r="AC18" i="80"/>
  <c r="AD18" i="80"/>
  <c r="AE18" i="80"/>
  <c r="AJ18" i="80"/>
  <c r="AK18" i="80"/>
  <c r="AM18" i="80"/>
  <c r="AN18" i="80"/>
  <c r="AO18" i="80"/>
  <c r="AP18" i="80"/>
  <c r="B19" i="80"/>
  <c r="C19" i="80"/>
  <c r="E19" i="80"/>
  <c r="F19" i="80"/>
  <c r="H19" i="80"/>
  <c r="I19" i="80"/>
  <c r="J19" i="80"/>
  <c r="K19" i="80"/>
  <c r="L19" i="80"/>
  <c r="M19" i="80"/>
  <c r="N19" i="80"/>
  <c r="O19" i="80"/>
  <c r="P19" i="80"/>
  <c r="Q19" i="80"/>
  <c r="R19" i="80"/>
  <c r="S19" i="80"/>
  <c r="T19" i="80"/>
  <c r="U19" i="80"/>
  <c r="V19" i="80"/>
  <c r="W19" i="80"/>
  <c r="X19" i="80"/>
  <c r="Y19" i="80"/>
  <c r="Z19" i="80"/>
  <c r="AA19" i="80"/>
  <c r="AB19" i="80"/>
  <c r="AC19" i="80"/>
  <c r="AD19" i="80"/>
  <c r="AE19" i="80"/>
  <c r="AJ19" i="80"/>
  <c r="AK19" i="80"/>
  <c r="AM19" i="80"/>
  <c r="AN19" i="80"/>
  <c r="AO19" i="80"/>
  <c r="AP19" i="80"/>
  <c r="B20" i="80"/>
  <c r="C20" i="80"/>
  <c r="E20" i="80"/>
  <c r="F20" i="80"/>
  <c r="H20" i="80"/>
  <c r="I20" i="80"/>
  <c r="J20" i="80"/>
  <c r="K20" i="80"/>
  <c r="L20" i="80"/>
  <c r="M20" i="80"/>
  <c r="N20" i="80"/>
  <c r="O20" i="80"/>
  <c r="P20" i="80"/>
  <c r="Q20" i="80"/>
  <c r="R20" i="80"/>
  <c r="S20" i="80"/>
  <c r="T20" i="80"/>
  <c r="U20" i="80"/>
  <c r="V20" i="80"/>
  <c r="W20" i="80"/>
  <c r="X20" i="80"/>
  <c r="Y20" i="80"/>
  <c r="Z20" i="80"/>
  <c r="AA20" i="80"/>
  <c r="AB20" i="80"/>
  <c r="AC20" i="80"/>
  <c r="AD20" i="80"/>
  <c r="AE20" i="80"/>
  <c r="AJ20" i="80"/>
  <c r="AK20" i="80"/>
  <c r="AM20" i="80"/>
  <c r="AN20" i="80"/>
  <c r="AO20" i="80"/>
  <c r="AP20" i="80"/>
  <c r="B21" i="80"/>
  <c r="C21" i="80"/>
  <c r="E21" i="80"/>
  <c r="F21" i="80"/>
  <c r="H21" i="80"/>
  <c r="I21" i="80"/>
  <c r="J21" i="80"/>
  <c r="K21" i="80"/>
  <c r="L21" i="80"/>
  <c r="M21" i="80"/>
  <c r="N21" i="80"/>
  <c r="O21" i="80"/>
  <c r="P21" i="80"/>
  <c r="Q21" i="80"/>
  <c r="R21" i="80"/>
  <c r="S21" i="80"/>
  <c r="T21" i="80"/>
  <c r="U21" i="80"/>
  <c r="V21" i="80"/>
  <c r="W21" i="80"/>
  <c r="X21" i="80"/>
  <c r="Y21" i="80"/>
  <c r="Z21" i="80"/>
  <c r="AA21" i="80"/>
  <c r="AB21" i="80"/>
  <c r="AC21" i="80"/>
  <c r="AD21" i="80"/>
  <c r="AE21" i="80"/>
  <c r="AJ21" i="80"/>
  <c r="AK21" i="80"/>
  <c r="AM21" i="80"/>
  <c r="AN21" i="80"/>
  <c r="AO21" i="80"/>
  <c r="AP21" i="80"/>
  <c r="B22" i="80"/>
  <c r="C22" i="80"/>
  <c r="E22" i="80"/>
  <c r="F22" i="80"/>
  <c r="H22" i="80"/>
  <c r="I22" i="80"/>
  <c r="J22" i="80"/>
  <c r="K22" i="80"/>
  <c r="L22" i="80"/>
  <c r="M22" i="80"/>
  <c r="N22" i="80"/>
  <c r="O22" i="80"/>
  <c r="P22" i="80"/>
  <c r="Q22" i="80"/>
  <c r="R22" i="80"/>
  <c r="S22" i="80"/>
  <c r="T22" i="80"/>
  <c r="U22" i="80"/>
  <c r="V22" i="80"/>
  <c r="W22" i="80"/>
  <c r="X22" i="80"/>
  <c r="Y22" i="80"/>
  <c r="Z22" i="80"/>
  <c r="AA22" i="80"/>
  <c r="AB22" i="80"/>
  <c r="AC22" i="80"/>
  <c r="AD22" i="80"/>
  <c r="AE22" i="80"/>
  <c r="AJ22" i="80"/>
  <c r="AK22" i="80"/>
  <c r="AM22" i="80"/>
  <c r="AN22" i="80"/>
  <c r="AO22" i="80"/>
  <c r="AP22" i="80"/>
  <c r="B23" i="80"/>
  <c r="C23" i="80"/>
  <c r="E23" i="80"/>
  <c r="F23" i="80"/>
  <c r="H23" i="80"/>
  <c r="I23" i="80"/>
  <c r="J23" i="80"/>
  <c r="K23" i="80"/>
  <c r="L23" i="80"/>
  <c r="M23" i="80"/>
  <c r="N23" i="80"/>
  <c r="O23" i="80"/>
  <c r="P23" i="80"/>
  <c r="Q23" i="80"/>
  <c r="R23" i="80"/>
  <c r="S23" i="80"/>
  <c r="T23" i="80"/>
  <c r="U23" i="80"/>
  <c r="V23" i="80"/>
  <c r="W23" i="80"/>
  <c r="X23" i="80"/>
  <c r="Y23" i="80"/>
  <c r="Z23" i="80"/>
  <c r="AA23" i="80"/>
  <c r="AB23" i="80"/>
  <c r="AC23" i="80"/>
  <c r="AD23" i="80"/>
  <c r="AE23" i="80"/>
  <c r="AJ23" i="80"/>
  <c r="AK23" i="80"/>
  <c r="AM23" i="80"/>
  <c r="AN23" i="80"/>
  <c r="AO23" i="80"/>
  <c r="AP23" i="80"/>
  <c r="B24" i="80"/>
  <c r="C24" i="80"/>
  <c r="E24" i="80"/>
  <c r="F24" i="80"/>
  <c r="H24" i="80"/>
  <c r="I24" i="80"/>
  <c r="J24" i="80"/>
  <c r="K24" i="80"/>
  <c r="L24" i="80"/>
  <c r="M24" i="80"/>
  <c r="N24" i="80"/>
  <c r="O24" i="80"/>
  <c r="P24" i="80"/>
  <c r="Q24" i="80"/>
  <c r="R24" i="80"/>
  <c r="S24" i="80"/>
  <c r="T24" i="80"/>
  <c r="U24" i="80"/>
  <c r="V24" i="80"/>
  <c r="W24" i="80"/>
  <c r="X24" i="80"/>
  <c r="Y24" i="80"/>
  <c r="Z24" i="80"/>
  <c r="AA24" i="80"/>
  <c r="AB24" i="80"/>
  <c r="AC24" i="80"/>
  <c r="AD24" i="80"/>
  <c r="AE24" i="80"/>
  <c r="AJ24" i="80"/>
  <c r="AK24" i="80"/>
  <c r="AM24" i="80"/>
  <c r="AN24" i="80"/>
  <c r="AO24" i="80"/>
  <c r="AP24" i="80"/>
  <c r="B25" i="80"/>
  <c r="C25" i="80"/>
  <c r="E25" i="80"/>
  <c r="F25" i="80"/>
  <c r="H25" i="80"/>
  <c r="I25" i="80"/>
  <c r="J25" i="80"/>
  <c r="K25" i="80"/>
  <c r="L25" i="80"/>
  <c r="M25" i="80"/>
  <c r="N25" i="80"/>
  <c r="O25" i="80"/>
  <c r="P25" i="80"/>
  <c r="Q25" i="80"/>
  <c r="R25" i="80"/>
  <c r="S25" i="80"/>
  <c r="T25" i="80"/>
  <c r="U25" i="80"/>
  <c r="V25" i="80"/>
  <c r="W25" i="80"/>
  <c r="X25" i="80"/>
  <c r="Y25" i="80"/>
  <c r="Z25" i="80"/>
  <c r="AA25" i="80"/>
  <c r="AB25" i="80"/>
  <c r="AC25" i="80"/>
  <c r="AD25" i="80"/>
  <c r="AE25" i="80"/>
  <c r="AJ25" i="80"/>
  <c r="AK25" i="80"/>
  <c r="AM25" i="80"/>
  <c r="AN25" i="80"/>
  <c r="AO25" i="80"/>
  <c r="AP25" i="80"/>
  <c r="B26" i="80"/>
  <c r="C26" i="80"/>
  <c r="E26" i="80"/>
  <c r="F26" i="80"/>
  <c r="H26" i="80"/>
  <c r="I26" i="80"/>
  <c r="J26" i="80"/>
  <c r="K26" i="80"/>
  <c r="L26" i="80"/>
  <c r="M26" i="80"/>
  <c r="N26" i="80"/>
  <c r="O26" i="80"/>
  <c r="P26" i="80"/>
  <c r="Q26" i="80"/>
  <c r="R26" i="80"/>
  <c r="S26" i="80"/>
  <c r="T26" i="80"/>
  <c r="U26" i="80"/>
  <c r="V26" i="80"/>
  <c r="W26" i="80"/>
  <c r="X26" i="80"/>
  <c r="Y26" i="80"/>
  <c r="Z26" i="80"/>
  <c r="AA26" i="80"/>
  <c r="AB26" i="80"/>
  <c r="AC26" i="80"/>
  <c r="AD26" i="80"/>
  <c r="AE26" i="80"/>
  <c r="AJ26" i="80"/>
  <c r="AK26" i="80"/>
  <c r="AM26" i="80"/>
  <c r="AN26" i="80"/>
  <c r="AO26" i="80"/>
  <c r="AP26" i="80"/>
  <c r="B27" i="80"/>
  <c r="C27" i="80"/>
  <c r="E27" i="80"/>
  <c r="F27" i="80"/>
  <c r="H27" i="80"/>
  <c r="I27" i="80"/>
  <c r="J27" i="80"/>
  <c r="K27" i="80"/>
  <c r="L27" i="80"/>
  <c r="M27" i="80"/>
  <c r="N27" i="80"/>
  <c r="O27" i="80"/>
  <c r="P27" i="80"/>
  <c r="Q27" i="80"/>
  <c r="R27" i="80"/>
  <c r="S27" i="80"/>
  <c r="T27" i="80"/>
  <c r="U27" i="80"/>
  <c r="V27" i="80"/>
  <c r="W27" i="80"/>
  <c r="X27" i="80"/>
  <c r="Y27" i="80"/>
  <c r="Z27" i="80"/>
  <c r="AA27" i="80"/>
  <c r="AB27" i="80"/>
  <c r="AC27" i="80"/>
  <c r="AD27" i="80"/>
  <c r="AE27" i="80"/>
  <c r="AJ27" i="80"/>
  <c r="AK27" i="80"/>
  <c r="AM27" i="80"/>
  <c r="AN27" i="80"/>
  <c r="AO27" i="80"/>
  <c r="AP27" i="80"/>
  <c r="B28" i="80"/>
  <c r="C28" i="80"/>
  <c r="E28" i="80"/>
  <c r="F28" i="80"/>
  <c r="H28" i="80"/>
  <c r="I28" i="80"/>
  <c r="J28" i="80"/>
  <c r="K28" i="80"/>
  <c r="L28" i="80"/>
  <c r="M28" i="80"/>
  <c r="N28" i="80"/>
  <c r="O28" i="80"/>
  <c r="P28" i="80"/>
  <c r="Q28" i="80"/>
  <c r="R28" i="80"/>
  <c r="S28" i="80"/>
  <c r="T28" i="80"/>
  <c r="U28" i="80"/>
  <c r="V28" i="80"/>
  <c r="W28" i="80"/>
  <c r="X28" i="80"/>
  <c r="Y28" i="80"/>
  <c r="Z28" i="80"/>
  <c r="AA28" i="80"/>
  <c r="AB28" i="80"/>
  <c r="AC28" i="80"/>
  <c r="AD28" i="80"/>
  <c r="AE28" i="80"/>
  <c r="AJ28" i="80"/>
  <c r="AK28" i="80"/>
  <c r="AM28" i="80"/>
  <c r="AN28" i="80"/>
  <c r="AO28" i="80"/>
  <c r="AP28" i="80"/>
  <c r="B29" i="80"/>
  <c r="C29" i="80"/>
  <c r="E29" i="80"/>
  <c r="F29" i="80"/>
  <c r="H29" i="80"/>
  <c r="I29" i="80"/>
  <c r="J29" i="80"/>
  <c r="K29" i="80"/>
  <c r="L29" i="80"/>
  <c r="M29" i="80"/>
  <c r="N29" i="80"/>
  <c r="O29" i="80"/>
  <c r="P29" i="80"/>
  <c r="Q29" i="80"/>
  <c r="R29" i="80"/>
  <c r="S29" i="80"/>
  <c r="T29" i="80"/>
  <c r="U29" i="80"/>
  <c r="V29" i="80"/>
  <c r="W29" i="80"/>
  <c r="X29" i="80"/>
  <c r="Y29" i="80"/>
  <c r="Z29" i="80"/>
  <c r="AA29" i="80"/>
  <c r="AB29" i="80"/>
  <c r="AC29" i="80"/>
  <c r="AD29" i="80"/>
  <c r="AE29" i="80"/>
  <c r="AJ29" i="80"/>
  <c r="AK29" i="80"/>
  <c r="AM29" i="80"/>
  <c r="AN29" i="80"/>
  <c r="AO29" i="80"/>
  <c r="AP29" i="80"/>
  <c r="B30" i="80"/>
  <c r="C30" i="80"/>
  <c r="E30" i="80"/>
  <c r="F30" i="80"/>
  <c r="H30" i="80"/>
  <c r="I30" i="80"/>
  <c r="J30" i="80"/>
  <c r="K30" i="80"/>
  <c r="L30" i="80"/>
  <c r="M30" i="80"/>
  <c r="N30" i="80"/>
  <c r="O30" i="80"/>
  <c r="P30" i="80"/>
  <c r="Q30" i="80"/>
  <c r="R30" i="80"/>
  <c r="S30" i="80"/>
  <c r="T30" i="80"/>
  <c r="U30" i="80"/>
  <c r="V30" i="80"/>
  <c r="W30" i="80"/>
  <c r="X30" i="80"/>
  <c r="Y30" i="80"/>
  <c r="Z30" i="80"/>
  <c r="AA30" i="80"/>
  <c r="AB30" i="80"/>
  <c r="AC30" i="80"/>
  <c r="AD30" i="80"/>
  <c r="AE30" i="80"/>
  <c r="AJ30" i="80"/>
  <c r="AK30" i="80"/>
  <c r="AM30" i="80"/>
  <c r="AN30" i="80"/>
  <c r="AO30" i="80"/>
  <c r="AP30" i="80"/>
  <c r="B31" i="80"/>
  <c r="C31" i="80"/>
  <c r="E31" i="80"/>
  <c r="F31" i="80"/>
  <c r="H31" i="80"/>
  <c r="I31" i="80"/>
  <c r="J31" i="80"/>
  <c r="K31" i="80"/>
  <c r="L31" i="80"/>
  <c r="M31" i="80"/>
  <c r="N31" i="80"/>
  <c r="O31" i="80"/>
  <c r="P31" i="80"/>
  <c r="Q31" i="80"/>
  <c r="R31" i="80"/>
  <c r="S31" i="80"/>
  <c r="T31" i="80"/>
  <c r="U31" i="80"/>
  <c r="V31" i="80"/>
  <c r="W31" i="80"/>
  <c r="X31" i="80"/>
  <c r="Y31" i="80"/>
  <c r="Z31" i="80"/>
  <c r="AA31" i="80"/>
  <c r="AB31" i="80"/>
  <c r="AC31" i="80"/>
  <c r="AD31" i="80"/>
  <c r="AE31" i="80"/>
  <c r="AJ31" i="80"/>
  <c r="AK31" i="80"/>
  <c r="AM31" i="80"/>
  <c r="AN31" i="80"/>
  <c r="AO31" i="80"/>
  <c r="AP31" i="80"/>
  <c r="B32" i="80"/>
  <c r="C32" i="80"/>
  <c r="E32" i="80"/>
  <c r="F32" i="80"/>
  <c r="H32" i="80"/>
  <c r="I32" i="80"/>
  <c r="J32" i="80"/>
  <c r="K32" i="80"/>
  <c r="L32" i="80"/>
  <c r="M32" i="80"/>
  <c r="N32" i="80"/>
  <c r="O32" i="80"/>
  <c r="P32" i="80"/>
  <c r="Q32" i="80"/>
  <c r="R32" i="80"/>
  <c r="S32" i="80"/>
  <c r="T32" i="80"/>
  <c r="U32" i="80"/>
  <c r="V32" i="80"/>
  <c r="W32" i="80"/>
  <c r="X32" i="80"/>
  <c r="Y32" i="80"/>
  <c r="Z32" i="80"/>
  <c r="AA32" i="80"/>
  <c r="AB32" i="80"/>
  <c r="AC32" i="80"/>
  <c r="AD32" i="80"/>
  <c r="AE32" i="80"/>
  <c r="AJ32" i="80"/>
  <c r="AK32" i="80"/>
  <c r="AM32" i="80"/>
  <c r="AN32" i="80"/>
  <c r="AO32" i="80"/>
  <c r="AP32" i="80"/>
  <c r="B33" i="80"/>
  <c r="C33" i="80"/>
  <c r="E33" i="80"/>
  <c r="F33" i="80"/>
  <c r="H33" i="80"/>
  <c r="I33" i="80"/>
  <c r="J33" i="80"/>
  <c r="K33" i="80"/>
  <c r="L33" i="80"/>
  <c r="M33" i="80"/>
  <c r="N33" i="80"/>
  <c r="O33" i="80"/>
  <c r="P33" i="80"/>
  <c r="Q33" i="80"/>
  <c r="R33" i="80"/>
  <c r="S33" i="80"/>
  <c r="T33" i="80"/>
  <c r="U33" i="80"/>
  <c r="V33" i="80"/>
  <c r="W33" i="80"/>
  <c r="X33" i="80"/>
  <c r="Y33" i="80"/>
  <c r="Z33" i="80"/>
  <c r="AA33" i="80"/>
  <c r="AB33" i="80"/>
  <c r="AC33" i="80"/>
  <c r="AD33" i="80"/>
  <c r="AE33" i="80"/>
  <c r="AJ33" i="80"/>
  <c r="AK33" i="80"/>
  <c r="AM33" i="80"/>
  <c r="AN33" i="80"/>
  <c r="AO33" i="80"/>
  <c r="AP33" i="80"/>
  <c r="B34" i="80"/>
  <c r="C34" i="80"/>
  <c r="E34" i="80"/>
  <c r="F34" i="80"/>
  <c r="H34" i="80"/>
  <c r="I34" i="80"/>
  <c r="J34" i="80"/>
  <c r="K34" i="80"/>
  <c r="L34" i="80"/>
  <c r="M34" i="80"/>
  <c r="N34" i="80"/>
  <c r="O34" i="80"/>
  <c r="P34" i="80"/>
  <c r="Q34" i="80"/>
  <c r="R34" i="80"/>
  <c r="S34" i="80"/>
  <c r="T34" i="80"/>
  <c r="U34" i="80"/>
  <c r="V34" i="80"/>
  <c r="W34" i="80"/>
  <c r="X34" i="80"/>
  <c r="Y34" i="80"/>
  <c r="Z34" i="80"/>
  <c r="AA34" i="80"/>
  <c r="AB34" i="80"/>
  <c r="AC34" i="80"/>
  <c r="AD34" i="80"/>
  <c r="AE34" i="80"/>
  <c r="AJ34" i="80"/>
  <c r="AK34" i="80"/>
  <c r="AM34" i="80"/>
  <c r="AN34" i="80"/>
  <c r="AO34" i="80"/>
  <c r="AP34" i="80"/>
  <c r="B35" i="80"/>
  <c r="C35" i="80"/>
  <c r="E35" i="80"/>
  <c r="F35" i="80"/>
  <c r="H35" i="80"/>
  <c r="I35" i="80"/>
  <c r="J35" i="80"/>
  <c r="K35" i="80"/>
  <c r="L35" i="80"/>
  <c r="M35" i="80"/>
  <c r="N35" i="80"/>
  <c r="O35" i="80"/>
  <c r="P35" i="80"/>
  <c r="Q35" i="80"/>
  <c r="R35" i="80"/>
  <c r="S35" i="80"/>
  <c r="T35" i="80"/>
  <c r="U35" i="80"/>
  <c r="V35" i="80"/>
  <c r="W35" i="80"/>
  <c r="X35" i="80"/>
  <c r="Y35" i="80"/>
  <c r="Z35" i="80"/>
  <c r="AA35" i="80"/>
  <c r="AB35" i="80"/>
  <c r="AC35" i="80"/>
  <c r="AD35" i="80"/>
  <c r="AE35" i="80"/>
  <c r="AJ35" i="80"/>
  <c r="AK35" i="80"/>
  <c r="AM35" i="80"/>
  <c r="AN35" i="80"/>
  <c r="AO35" i="80"/>
  <c r="AP35" i="80"/>
  <c r="B36" i="80"/>
  <c r="C36" i="80"/>
  <c r="E36" i="80"/>
  <c r="F36" i="80"/>
  <c r="H36" i="80"/>
  <c r="I36" i="80"/>
  <c r="J36" i="80"/>
  <c r="K36" i="80"/>
  <c r="L36" i="80"/>
  <c r="M36" i="80"/>
  <c r="N36" i="80"/>
  <c r="O36" i="80"/>
  <c r="P36" i="80"/>
  <c r="Q36" i="80"/>
  <c r="R36" i="80"/>
  <c r="S36" i="80"/>
  <c r="T36" i="80"/>
  <c r="U36" i="80"/>
  <c r="V36" i="80"/>
  <c r="W36" i="80"/>
  <c r="X36" i="80"/>
  <c r="Y36" i="80"/>
  <c r="Z36" i="80"/>
  <c r="AA36" i="80"/>
  <c r="AB36" i="80"/>
  <c r="AC36" i="80"/>
  <c r="AD36" i="80"/>
  <c r="AE36" i="80"/>
  <c r="AJ36" i="80"/>
  <c r="AK36" i="80"/>
  <c r="AM36" i="80"/>
  <c r="AN36" i="80"/>
  <c r="AO36" i="80"/>
  <c r="AP36" i="80"/>
  <c r="B37" i="80"/>
  <c r="C37" i="80"/>
  <c r="E37" i="80"/>
  <c r="F37" i="80"/>
  <c r="H37" i="80"/>
  <c r="I37" i="80"/>
  <c r="J37" i="80"/>
  <c r="K37" i="80"/>
  <c r="L37" i="80"/>
  <c r="M37" i="80"/>
  <c r="N37" i="80"/>
  <c r="O37" i="80"/>
  <c r="P37" i="80"/>
  <c r="Q37" i="80"/>
  <c r="R37" i="80"/>
  <c r="S37" i="80"/>
  <c r="T37" i="80"/>
  <c r="U37" i="80"/>
  <c r="V37" i="80"/>
  <c r="W37" i="80"/>
  <c r="X37" i="80"/>
  <c r="Y37" i="80"/>
  <c r="Z37" i="80"/>
  <c r="AA37" i="80"/>
  <c r="AB37" i="80"/>
  <c r="AC37" i="80"/>
  <c r="AD37" i="80"/>
  <c r="AE37" i="80"/>
  <c r="AJ37" i="80"/>
  <c r="AK37" i="80"/>
  <c r="AM37" i="80"/>
  <c r="AN37" i="80"/>
  <c r="AO37" i="80"/>
  <c r="AP37" i="80"/>
  <c r="B38" i="80"/>
  <c r="C38" i="80"/>
  <c r="E38" i="80"/>
  <c r="F38" i="80"/>
  <c r="H38" i="80"/>
  <c r="I38" i="80"/>
  <c r="J38" i="80"/>
  <c r="K38" i="80"/>
  <c r="L38" i="80"/>
  <c r="M38" i="80"/>
  <c r="N38" i="80"/>
  <c r="O38" i="80"/>
  <c r="P38" i="80"/>
  <c r="Q38" i="80"/>
  <c r="R38" i="80"/>
  <c r="S38" i="80"/>
  <c r="T38" i="80"/>
  <c r="U38" i="80"/>
  <c r="V38" i="80"/>
  <c r="W38" i="80"/>
  <c r="X38" i="80"/>
  <c r="Y38" i="80"/>
  <c r="Z38" i="80"/>
  <c r="AA38" i="80"/>
  <c r="AB38" i="80"/>
  <c r="AC38" i="80"/>
  <c r="AD38" i="80"/>
  <c r="AE38" i="80"/>
  <c r="AJ38" i="80"/>
  <c r="AK38" i="80"/>
  <c r="AM38" i="80"/>
  <c r="AN38" i="80"/>
  <c r="AO38" i="80"/>
  <c r="AP38" i="80"/>
  <c r="B39" i="80"/>
  <c r="C39" i="80"/>
  <c r="E39" i="80"/>
  <c r="F39" i="80"/>
  <c r="H39" i="80"/>
  <c r="I39" i="80"/>
  <c r="J39" i="80"/>
  <c r="K39" i="80"/>
  <c r="L39" i="80"/>
  <c r="M39" i="80"/>
  <c r="N39" i="80"/>
  <c r="O39" i="80"/>
  <c r="P39" i="80"/>
  <c r="Q39" i="80"/>
  <c r="R39" i="80"/>
  <c r="S39" i="80"/>
  <c r="T39" i="80"/>
  <c r="U39" i="80"/>
  <c r="V39" i="80"/>
  <c r="W39" i="80"/>
  <c r="X39" i="80"/>
  <c r="Y39" i="80"/>
  <c r="Z39" i="80"/>
  <c r="AA39" i="80"/>
  <c r="AB39" i="80"/>
  <c r="AC39" i="80"/>
  <c r="AD39" i="80"/>
  <c r="AE39" i="80"/>
  <c r="AJ39" i="80"/>
  <c r="AK39" i="80"/>
  <c r="AM39" i="80"/>
  <c r="AN39" i="80"/>
  <c r="AO39" i="80"/>
  <c r="AP39" i="80"/>
  <c r="B40" i="80"/>
  <c r="C40" i="80"/>
  <c r="E40" i="80"/>
  <c r="F40" i="80"/>
  <c r="H40" i="80"/>
  <c r="I40" i="80"/>
  <c r="J40" i="80"/>
  <c r="K40" i="80"/>
  <c r="L40" i="80"/>
  <c r="M40" i="80"/>
  <c r="N40" i="80"/>
  <c r="O40" i="80"/>
  <c r="P40" i="80"/>
  <c r="Q40" i="80"/>
  <c r="R40" i="80"/>
  <c r="S40" i="80"/>
  <c r="T40" i="80"/>
  <c r="U40" i="80"/>
  <c r="V40" i="80"/>
  <c r="W40" i="80"/>
  <c r="X40" i="80"/>
  <c r="Y40" i="80"/>
  <c r="Z40" i="80"/>
  <c r="AA40" i="80"/>
  <c r="AB40" i="80"/>
  <c r="AC40" i="80"/>
  <c r="AD40" i="80"/>
  <c r="AE40" i="80"/>
  <c r="AJ40" i="80"/>
  <c r="AK40" i="80"/>
  <c r="AM40" i="80"/>
  <c r="AN40" i="80"/>
  <c r="AO40" i="80"/>
  <c r="AP40" i="80"/>
  <c r="B41" i="80"/>
  <c r="C41" i="80"/>
  <c r="E41" i="80"/>
  <c r="F41" i="80"/>
  <c r="H41" i="80"/>
  <c r="I41" i="80"/>
  <c r="J41" i="80"/>
  <c r="K41" i="80"/>
  <c r="L41" i="80"/>
  <c r="M41" i="80"/>
  <c r="N41" i="80"/>
  <c r="O41" i="80"/>
  <c r="P41" i="80"/>
  <c r="Q41" i="80"/>
  <c r="R41" i="80"/>
  <c r="S41" i="80"/>
  <c r="T41" i="80"/>
  <c r="U41" i="80"/>
  <c r="V41" i="80"/>
  <c r="W41" i="80"/>
  <c r="X41" i="80"/>
  <c r="Y41" i="80"/>
  <c r="Z41" i="80"/>
  <c r="AA41" i="80"/>
  <c r="AB41" i="80"/>
  <c r="AC41" i="80"/>
  <c r="AD41" i="80"/>
  <c r="AE41" i="80"/>
  <c r="AJ41" i="80"/>
  <c r="AK41" i="80"/>
  <c r="AM41" i="80"/>
  <c r="AN41" i="80"/>
  <c r="AO41" i="80"/>
  <c r="AP41" i="80"/>
  <c r="B42" i="80"/>
  <c r="C42" i="80"/>
  <c r="E42" i="80"/>
  <c r="F42" i="80"/>
  <c r="H42" i="80"/>
  <c r="I42" i="80"/>
  <c r="J42" i="80"/>
  <c r="K42" i="80"/>
  <c r="L42" i="80"/>
  <c r="M42" i="80"/>
  <c r="N42" i="80"/>
  <c r="O42" i="80"/>
  <c r="P42" i="80"/>
  <c r="Q42" i="80"/>
  <c r="R42" i="80"/>
  <c r="S42" i="80"/>
  <c r="T42" i="80"/>
  <c r="U42" i="80"/>
  <c r="V42" i="80"/>
  <c r="W42" i="80"/>
  <c r="X42" i="80"/>
  <c r="Y42" i="80"/>
  <c r="Z42" i="80"/>
  <c r="AA42" i="80"/>
  <c r="AB42" i="80"/>
  <c r="AC42" i="80"/>
  <c r="AD42" i="80"/>
  <c r="AE42" i="80"/>
  <c r="AJ42" i="80"/>
  <c r="AK42" i="80"/>
  <c r="AM42" i="80"/>
  <c r="AN42" i="80"/>
  <c r="AO42" i="80"/>
  <c r="AP42" i="80"/>
  <c r="B43" i="80"/>
  <c r="C43" i="80"/>
  <c r="E43" i="80"/>
  <c r="F43" i="80"/>
  <c r="H43" i="80"/>
  <c r="I43" i="80"/>
  <c r="J43" i="80"/>
  <c r="K43" i="80"/>
  <c r="L43" i="80"/>
  <c r="M43" i="80"/>
  <c r="N43" i="80"/>
  <c r="O43" i="80"/>
  <c r="P43" i="80"/>
  <c r="Q43" i="80"/>
  <c r="R43" i="80"/>
  <c r="S43" i="80"/>
  <c r="T43" i="80"/>
  <c r="U43" i="80"/>
  <c r="V43" i="80"/>
  <c r="W43" i="80"/>
  <c r="X43" i="80"/>
  <c r="Y43" i="80"/>
  <c r="Z43" i="80"/>
  <c r="AA43" i="80"/>
  <c r="AB43" i="80"/>
  <c r="AC43" i="80"/>
  <c r="AD43" i="80"/>
  <c r="AE43" i="80"/>
  <c r="AJ43" i="80"/>
  <c r="AK43" i="80"/>
  <c r="AM43" i="80"/>
  <c r="AN43" i="80"/>
  <c r="AO43" i="80"/>
  <c r="AP43" i="80"/>
  <c r="B44" i="80"/>
  <c r="C44" i="80"/>
  <c r="E44" i="80"/>
  <c r="F44" i="80"/>
  <c r="H44" i="80"/>
  <c r="I44" i="80"/>
  <c r="J44" i="80"/>
  <c r="K44" i="80"/>
  <c r="L44" i="80"/>
  <c r="M44" i="80"/>
  <c r="N44" i="80"/>
  <c r="O44" i="80"/>
  <c r="P44" i="80"/>
  <c r="Q44" i="80"/>
  <c r="R44" i="80"/>
  <c r="S44" i="80"/>
  <c r="T44" i="80"/>
  <c r="U44" i="80"/>
  <c r="V44" i="80"/>
  <c r="W44" i="80"/>
  <c r="X44" i="80"/>
  <c r="Y44" i="80"/>
  <c r="Z44" i="80"/>
  <c r="AA44" i="80"/>
  <c r="AB44" i="80"/>
  <c r="AC44" i="80"/>
  <c r="AD44" i="80"/>
  <c r="AE44" i="80"/>
  <c r="AJ44" i="80"/>
  <c r="AK44" i="80"/>
  <c r="AM44" i="80"/>
  <c r="AN44" i="80"/>
  <c r="AO44" i="80"/>
  <c r="AP44" i="80"/>
  <c r="B45" i="80"/>
  <c r="C45" i="80"/>
  <c r="E45" i="80"/>
  <c r="F45" i="80"/>
  <c r="H45" i="80"/>
  <c r="I45" i="80"/>
  <c r="J45" i="80"/>
  <c r="K45" i="80"/>
  <c r="L45" i="80"/>
  <c r="M45" i="80"/>
  <c r="N45" i="80"/>
  <c r="O45" i="80"/>
  <c r="P45" i="80"/>
  <c r="Q45" i="80"/>
  <c r="R45" i="80"/>
  <c r="S45" i="80"/>
  <c r="T45" i="80"/>
  <c r="U45" i="80"/>
  <c r="V45" i="80"/>
  <c r="W45" i="80"/>
  <c r="X45" i="80"/>
  <c r="Y45" i="80"/>
  <c r="Z45" i="80"/>
  <c r="AA45" i="80"/>
  <c r="AB45" i="80"/>
  <c r="AC45" i="80"/>
  <c r="AD45" i="80"/>
  <c r="AE45" i="80"/>
  <c r="AJ45" i="80"/>
  <c r="AK45" i="80"/>
  <c r="AM45" i="80"/>
  <c r="AN45" i="80"/>
  <c r="AO45" i="80"/>
  <c r="AP45" i="80"/>
  <c r="B46" i="80"/>
  <c r="C46" i="80"/>
  <c r="E46" i="80"/>
  <c r="F46" i="80"/>
  <c r="H46" i="80"/>
  <c r="I46" i="80"/>
  <c r="J46" i="80"/>
  <c r="K46" i="80"/>
  <c r="L46" i="80"/>
  <c r="M46" i="80"/>
  <c r="N46" i="80"/>
  <c r="O46" i="80"/>
  <c r="P46" i="80"/>
  <c r="Q46" i="80"/>
  <c r="R46" i="80"/>
  <c r="S46" i="80"/>
  <c r="T46" i="80"/>
  <c r="U46" i="80"/>
  <c r="V46" i="80"/>
  <c r="W46" i="80"/>
  <c r="X46" i="80"/>
  <c r="Y46" i="80"/>
  <c r="Z46" i="80"/>
  <c r="AA46" i="80"/>
  <c r="AB46" i="80"/>
  <c r="AC46" i="80"/>
  <c r="AD46" i="80"/>
  <c r="AE46" i="80"/>
  <c r="AJ46" i="80"/>
  <c r="AK46" i="80"/>
  <c r="AM46" i="80"/>
  <c r="AN46" i="80"/>
  <c r="AO46" i="80"/>
  <c r="AP46" i="80"/>
  <c r="B47" i="80"/>
  <c r="C47" i="80"/>
  <c r="E47" i="80"/>
  <c r="F47" i="80"/>
  <c r="H47" i="80"/>
  <c r="I47" i="80"/>
  <c r="J47" i="80"/>
  <c r="K47" i="80"/>
  <c r="L47" i="80"/>
  <c r="M47" i="80"/>
  <c r="N47" i="80"/>
  <c r="O47" i="80"/>
  <c r="P47" i="80"/>
  <c r="Q47" i="80"/>
  <c r="R47" i="80"/>
  <c r="S47" i="80"/>
  <c r="T47" i="80"/>
  <c r="U47" i="80"/>
  <c r="V47" i="80"/>
  <c r="W47" i="80"/>
  <c r="X47" i="80"/>
  <c r="Y47" i="80"/>
  <c r="Z47" i="80"/>
  <c r="AA47" i="80"/>
  <c r="AB47" i="80"/>
  <c r="AC47" i="80"/>
  <c r="AD47" i="80"/>
  <c r="AE47" i="80"/>
  <c r="AJ47" i="80"/>
  <c r="AK47" i="80"/>
  <c r="AM47" i="80"/>
  <c r="AN47" i="80"/>
  <c r="AO47" i="80"/>
  <c r="AP47" i="80"/>
  <c r="B48" i="80"/>
  <c r="C48" i="80"/>
  <c r="E48" i="80"/>
  <c r="F48" i="80"/>
  <c r="H48" i="80"/>
  <c r="I48" i="80"/>
  <c r="J48" i="80"/>
  <c r="K48" i="80"/>
  <c r="L48" i="80"/>
  <c r="M48" i="80"/>
  <c r="N48" i="80"/>
  <c r="O48" i="80"/>
  <c r="P48" i="80"/>
  <c r="Q48" i="80"/>
  <c r="R48" i="80"/>
  <c r="S48" i="80"/>
  <c r="T48" i="80"/>
  <c r="U48" i="80"/>
  <c r="V48" i="80"/>
  <c r="W48" i="80"/>
  <c r="X48" i="80"/>
  <c r="Y48" i="80"/>
  <c r="Z48" i="80"/>
  <c r="AA48" i="80"/>
  <c r="AB48" i="80"/>
  <c r="AC48" i="80"/>
  <c r="AD48" i="80"/>
  <c r="AE48" i="80"/>
  <c r="AJ48" i="80"/>
  <c r="AK48" i="80"/>
  <c r="AM48" i="80"/>
  <c r="AN48" i="80"/>
  <c r="AO48" i="80"/>
  <c r="AP48" i="80"/>
  <c r="B49" i="80"/>
  <c r="C49" i="80"/>
  <c r="E49" i="80"/>
  <c r="F49" i="80"/>
  <c r="H49" i="80"/>
  <c r="I49" i="80"/>
  <c r="J49" i="80"/>
  <c r="K49" i="80"/>
  <c r="L49" i="80"/>
  <c r="M49" i="80"/>
  <c r="N49" i="80"/>
  <c r="O49" i="80"/>
  <c r="P49" i="80"/>
  <c r="Q49" i="80"/>
  <c r="R49" i="80"/>
  <c r="S49" i="80"/>
  <c r="T49" i="80"/>
  <c r="U49" i="80"/>
  <c r="V49" i="80"/>
  <c r="W49" i="80"/>
  <c r="X49" i="80"/>
  <c r="Y49" i="80"/>
  <c r="Z49" i="80"/>
  <c r="AA49" i="80"/>
  <c r="AB49" i="80"/>
  <c r="AC49" i="80"/>
  <c r="AD49" i="80"/>
  <c r="AE49" i="80"/>
  <c r="AJ49" i="80"/>
  <c r="AK49" i="80"/>
  <c r="AM49" i="80"/>
  <c r="AN49" i="80"/>
  <c r="AO49" i="80"/>
  <c r="AP49" i="80"/>
  <c r="B50" i="80"/>
  <c r="C50" i="80"/>
  <c r="E50" i="80"/>
  <c r="F50" i="80"/>
  <c r="H50" i="80"/>
  <c r="I50" i="80"/>
  <c r="J50" i="80"/>
  <c r="K50" i="80"/>
  <c r="L50" i="80"/>
  <c r="M50" i="80"/>
  <c r="N50" i="80"/>
  <c r="O50" i="80"/>
  <c r="P50" i="80"/>
  <c r="Q50" i="80"/>
  <c r="R50" i="80"/>
  <c r="S50" i="80"/>
  <c r="T50" i="80"/>
  <c r="U50" i="80"/>
  <c r="V50" i="80"/>
  <c r="W50" i="80"/>
  <c r="X50" i="80"/>
  <c r="Y50" i="80"/>
  <c r="Z50" i="80"/>
  <c r="AA50" i="80"/>
  <c r="AB50" i="80"/>
  <c r="AC50" i="80"/>
  <c r="AD50" i="80"/>
  <c r="AE50" i="80"/>
  <c r="AJ50" i="80"/>
  <c r="AK50" i="80"/>
  <c r="AM50" i="80"/>
  <c r="AN50" i="80"/>
  <c r="AO50" i="80"/>
  <c r="AP50" i="80"/>
  <c r="B51" i="80"/>
  <c r="C51" i="80"/>
  <c r="E51" i="80"/>
  <c r="F51" i="80"/>
  <c r="H51" i="80"/>
  <c r="I51" i="80"/>
  <c r="J51" i="80"/>
  <c r="K51" i="80"/>
  <c r="L51" i="80"/>
  <c r="M51" i="80"/>
  <c r="N51" i="80"/>
  <c r="O51" i="80"/>
  <c r="P51" i="80"/>
  <c r="Q51" i="80"/>
  <c r="R51" i="80"/>
  <c r="S51" i="80"/>
  <c r="T51" i="80"/>
  <c r="U51" i="80"/>
  <c r="V51" i="80"/>
  <c r="W51" i="80"/>
  <c r="X51" i="80"/>
  <c r="Y51" i="80"/>
  <c r="Z51" i="80"/>
  <c r="AA51" i="80"/>
  <c r="AB51" i="80"/>
  <c r="AC51" i="80"/>
  <c r="AD51" i="80"/>
  <c r="AE51" i="80"/>
  <c r="AJ51" i="80"/>
  <c r="AK51" i="80"/>
  <c r="AM51" i="80"/>
  <c r="AN51" i="80"/>
  <c r="AO51" i="80"/>
  <c r="AP51" i="80"/>
  <c r="B52" i="80"/>
  <c r="C52" i="80"/>
  <c r="E52" i="80"/>
  <c r="F52" i="80"/>
  <c r="H52" i="80"/>
  <c r="I52" i="80"/>
  <c r="J52" i="80"/>
  <c r="K52" i="80"/>
  <c r="L52" i="80"/>
  <c r="M52" i="80"/>
  <c r="N52" i="80"/>
  <c r="O52" i="80"/>
  <c r="P52" i="80"/>
  <c r="Q52" i="80"/>
  <c r="R52" i="80"/>
  <c r="S52" i="80"/>
  <c r="T52" i="80"/>
  <c r="U52" i="80"/>
  <c r="V52" i="80"/>
  <c r="W52" i="80"/>
  <c r="X52" i="80"/>
  <c r="Y52" i="80"/>
  <c r="Z52" i="80"/>
  <c r="AA52" i="80"/>
  <c r="AB52" i="80"/>
  <c r="AC52" i="80"/>
  <c r="AD52" i="80"/>
  <c r="AE52" i="80"/>
  <c r="AF52" i="80"/>
  <c r="C70" i="134"/>
  <c r="C70" i="133"/>
  <c r="AG52" i="80"/>
  <c r="E70" i="134"/>
  <c r="F68" i="134"/>
  <c r="F69" i="134"/>
  <c r="F70" i="134"/>
  <c r="G69" i="134"/>
  <c r="G70" i="134"/>
  <c r="H68" i="134"/>
  <c r="H70" i="134"/>
  <c r="E70" i="133"/>
  <c r="F68" i="133"/>
  <c r="F69" i="133"/>
  <c r="F70" i="133"/>
  <c r="G69" i="133"/>
  <c r="G70" i="133"/>
  <c r="H68" i="133"/>
  <c r="H70" i="133"/>
  <c r="AH52" i="80"/>
  <c r="AJ52" i="80"/>
  <c r="AK52" i="80"/>
  <c r="AM52" i="80"/>
  <c r="AN52" i="80"/>
  <c r="AO52" i="80"/>
  <c r="AP52" i="80"/>
  <c r="B53" i="80"/>
  <c r="C53" i="80"/>
  <c r="E53" i="80"/>
  <c r="F53" i="80"/>
  <c r="H53" i="80"/>
  <c r="I53" i="80"/>
  <c r="J53" i="80"/>
  <c r="K53" i="80"/>
  <c r="L53" i="80"/>
  <c r="M53" i="80"/>
  <c r="N53" i="80"/>
  <c r="O53" i="80"/>
  <c r="P53" i="80"/>
  <c r="Q53" i="80"/>
  <c r="R53" i="80"/>
  <c r="S53" i="80"/>
  <c r="T53" i="80"/>
  <c r="U53" i="80"/>
  <c r="V53" i="80"/>
  <c r="W53" i="80"/>
  <c r="X53" i="80"/>
  <c r="Y53" i="80"/>
  <c r="Z53" i="80"/>
  <c r="AA53" i="80"/>
  <c r="AB53" i="80"/>
  <c r="AC53" i="80"/>
  <c r="AD53" i="80"/>
  <c r="AE53" i="80"/>
  <c r="AF53" i="80"/>
  <c r="AG53" i="80"/>
  <c r="AH53" i="80"/>
  <c r="AJ53" i="80"/>
  <c r="AK53" i="80"/>
  <c r="AM53" i="80"/>
  <c r="AN53" i="80"/>
  <c r="AO53" i="80"/>
  <c r="AP53" i="80"/>
  <c r="AP3" i="80"/>
  <c r="AO3" i="80"/>
  <c r="AN3" i="80"/>
  <c r="AM3" i="80"/>
  <c r="AE3" i="80"/>
  <c r="AD3" i="80"/>
  <c r="AC3" i="80"/>
  <c r="AB3" i="80"/>
  <c r="AA3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F3" i="80"/>
  <c r="E3" i="80"/>
  <c r="S91" i="82"/>
  <c r="R91" i="82"/>
  <c r="Q91" i="82"/>
  <c r="P91" i="82"/>
  <c r="O91" i="82"/>
  <c r="N91" i="82"/>
  <c r="M91" i="82"/>
  <c r="L91" i="82"/>
  <c r="K91" i="82"/>
  <c r="S90" i="82"/>
  <c r="R90" i="82"/>
  <c r="Q90" i="82"/>
  <c r="P90" i="82"/>
  <c r="O90" i="82"/>
  <c r="N90" i="82"/>
  <c r="M90" i="82"/>
  <c r="L90" i="82"/>
  <c r="K90" i="82"/>
  <c r="S89" i="82"/>
  <c r="R89" i="82"/>
  <c r="Q89" i="82"/>
  <c r="P89" i="82"/>
  <c r="O89" i="82"/>
  <c r="N89" i="82"/>
  <c r="M89" i="82"/>
  <c r="L89" i="82"/>
  <c r="K89" i="82"/>
  <c r="S88" i="82"/>
  <c r="R88" i="82"/>
  <c r="Q88" i="82"/>
  <c r="P88" i="82"/>
  <c r="O88" i="82"/>
  <c r="N88" i="82"/>
  <c r="M88" i="82"/>
  <c r="L88" i="82"/>
  <c r="K88" i="82"/>
  <c r="S87" i="82"/>
  <c r="R87" i="82"/>
  <c r="Q87" i="82"/>
  <c r="P87" i="82"/>
  <c r="O87" i="82"/>
  <c r="N87" i="82"/>
  <c r="M87" i="82"/>
  <c r="L87" i="82"/>
  <c r="K87" i="82"/>
  <c r="S86" i="82"/>
  <c r="R86" i="82"/>
  <c r="Q86" i="82"/>
  <c r="P86" i="82"/>
  <c r="O86" i="82"/>
  <c r="N86" i="82"/>
  <c r="M86" i="82"/>
  <c r="L86" i="82"/>
  <c r="K86" i="82"/>
  <c r="S85" i="82"/>
  <c r="R85" i="82"/>
  <c r="Q85" i="82"/>
  <c r="P85" i="82"/>
  <c r="O85" i="82"/>
  <c r="N85" i="82"/>
  <c r="M85" i="82"/>
  <c r="L85" i="82"/>
  <c r="K85" i="82"/>
  <c r="S84" i="82"/>
  <c r="R84" i="82"/>
  <c r="Q84" i="82"/>
  <c r="P84" i="82"/>
  <c r="O84" i="82"/>
  <c r="N84" i="82"/>
  <c r="M84" i="82"/>
  <c r="L84" i="82"/>
  <c r="K84" i="82"/>
  <c r="S83" i="82"/>
  <c r="R83" i="82"/>
  <c r="Q83" i="82"/>
  <c r="P83" i="82"/>
  <c r="O83" i="82"/>
  <c r="N83" i="82"/>
  <c r="M83" i="82"/>
  <c r="L83" i="82"/>
  <c r="K83" i="82"/>
  <c r="S82" i="82"/>
  <c r="R82" i="82"/>
  <c r="Q82" i="82"/>
  <c r="P82" i="82"/>
  <c r="O82" i="82"/>
  <c r="N82" i="82"/>
  <c r="M82" i="82"/>
  <c r="L82" i="82"/>
  <c r="K82" i="82"/>
  <c r="S81" i="82"/>
  <c r="R81" i="82"/>
  <c r="Q81" i="82"/>
  <c r="P81" i="82"/>
  <c r="O81" i="82"/>
  <c r="N81" i="82"/>
  <c r="M81" i="82"/>
  <c r="L81" i="82"/>
  <c r="K81" i="82"/>
  <c r="AF80" i="82"/>
  <c r="AE80" i="82"/>
  <c r="AD80" i="82"/>
  <c r="AC80" i="82"/>
  <c r="AB80" i="82"/>
  <c r="AA80" i="82"/>
  <c r="Z80" i="82"/>
  <c r="Y80" i="82"/>
  <c r="V80" i="82"/>
  <c r="W80" i="82"/>
  <c r="X80" i="82"/>
  <c r="S80" i="82"/>
  <c r="R80" i="82"/>
  <c r="Q80" i="82"/>
  <c r="P80" i="82"/>
  <c r="O80" i="82"/>
  <c r="N80" i="82"/>
  <c r="M80" i="82"/>
  <c r="L80" i="82"/>
  <c r="K80" i="82"/>
  <c r="AF79" i="82"/>
  <c r="AE79" i="82"/>
  <c r="AD79" i="82"/>
  <c r="AC79" i="82"/>
  <c r="AB79" i="82"/>
  <c r="AA79" i="82"/>
  <c r="Z79" i="82"/>
  <c r="Y79" i="82"/>
  <c r="V79" i="82"/>
  <c r="W79" i="82"/>
  <c r="X79" i="82"/>
  <c r="S79" i="82"/>
  <c r="R79" i="82"/>
  <c r="Q79" i="82"/>
  <c r="P79" i="82"/>
  <c r="O79" i="82"/>
  <c r="N79" i="82"/>
  <c r="M79" i="82"/>
  <c r="L79" i="82"/>
  <c r="K79" i="82"/>
  <c r="AF78" i="82"/>
  <c r="AE78" i="82"/>
  <c r="AD78" i="82"/>
  <c r="AC78" i="82"/>
  <c r="AB78" i="82"/>
  <c r="AA78" i="82"/>
  <c r="Z78" i="82"/>
  <c r="Y78" i="82"/>
  <c r="V78" i="82"/>
  <c r="W78" i="82"/>
  <c r="X78" i="82"/>
  <c r="S78" i="82"/>
  <c r="R78" i="82"/>
  <c r="Q78" i="82"/>
  <c r="P78" i="82"/>
  <c r="O78" i="82"/>
  <c r="N78" i="82"/>
  <c r="M78" i="82"/>
  <c r="L78" i="82"/>
  <c r="K78" i="82"/>
  <c r="AF77" i="82"/>
  <c r="AE77" i="82"/>
  <c r="AD77" i="82"/>
  <c r="AC77" i="82"/>
  <c r="AB77" i="82"/>
  <c r="AA77" i="82"/>
  <c r="Z77" i="82"/>
  <c r="Y77" i="82"/>
  <c r="V77" i="82"/>
  <c r="W77" i="82"/>
  <c r="X77" i="82"/>
  <c r="S77" i="82"/>
  <c r="R77" i="82"/>
  <c r="Q77" i="82"/>
  <c r="P77" i="82"/>
  <c r="O77" i="82"/>
  <c r="N77" i="82"/>
  <c r="M77" i="82"/>
  <c r="L77" i="82"/>
  <c r="K77" i="82"/>
  <c r="AF76" i="82"/>
  <c r="AE76" i="82"/>
  <c r="AD76" i="82"/>
  <c r="AC76" i="82"/>
  <c r="AB76" i="82"/>
  <c r="AA76" i="82"/>
  <c r="Z76" i="82"/>
  <c r="Y76" i="82"/>
  <c r="V76" i="82"/>
  <c r="W76" i="82"/>
  <c r="X76" i="82"/>
  <c r="S76" i="82"/>
  <c r="R76" i="82"/>
  <c r="Q76" i="82"/>
  <c r="P76" i="82"/>
  <c r="O76" i="82"/>
  <c r="N76" i="82"/>
  <c r="M76" i="82"/>
  <c r="L76" i="82"/>
  <c r="K76" i="82"/>
  <c r="AF75" i="82"/>
  <c r="AE75" i="82"/>
  <c r="AD75" i="82"/>
  <c r="AC75" i="82"/>
  <c r="AB75" i="82"/>
  <c r="AA75" i="82"/>
  <c r="Z75" i="82"/>
  <c r="Y75" i="82"/>
  <c r="V75" i="82"/>
  <c r="W75" i="82"/>
  <c r="X75" i="82"/>
  <c r="S75" i="82"/>
  <c r="R75" i="82"/>
  <c r="Q75" i="82"/>
  <c r="P75" i="82"/>
  <c r="O75" i="82"/>
  <c r="N75" i="82"/>
  <c r="M75" i="82"/>
  <c r="L75" i="82"/>
  <c r="K75" i="82"/>
  <c r="AF74" i="82"/>
  <c r="AE74" i="82"/>
  <c r="AD74" i="82"/>
  <c r="AC74" i="82"/>
  <c r="AB74" i="82"/>
  <c r="AA74" i="82"/>
  <c r="Z74" i="82"/>
  <c r="Y74" i="82"/>
  <c r="V74" i="82"/>
  <c r="W74" i="82"/>
  <c r="X74" i="82"/>
  <c r="S74" i="82"/>
  <c r="R74" i="82"/>
  <c r="Q74" i="82"/>
  <c r="P74" i="82"/>
  <c r="O74" i="82"/>
  <c r="N74" i="82"/>
  <c r="M74" i="82"/>
  <c r="L74" i="82"/>
  <c r="K74" i="82"/>
  <c r="AF73" i="82"/>
  <c r="AE73" i="82"/>
  <c r="AD73" i="82"/>
  <c r="AC73" i="82"/>
  <c r="AB73" i="82"/>
  <c r="AA73" i="82"/>
  <c r="Z73" i="82"/>
  <c r="Y73" i="82"/>
  <c r="V73" i="82"/>
  <c r="W73" i="82"/>
  <c r="X73" i="82"/>
  <c r="S73" i="82"/>
  <c r="R73" i="82"/>
  <c r="Q73" i="82"/>
  <c r="P73" i="82"/>
  <c r="O73" i="82"/>
  <c r="N73" i="82"/>
  <c r="M73" i="82"/>
  <c r="L73" i="82"/>
  <c r="K73" i="82"/>
  <c r="AF72" i="82"/>
  <c r="AE72" i="82"/>
  <c r="AD72" i="82"/>
  <c r="AC72" i="82"/>
  <c r="AB72" i="82"/>
  <c r="AA72" i="82"/>
  <c r="Z72" i="82"/>
  <c r="Y72" i="82"/>
  <c r="V72" i="82"/>
  <c r="W72" i="82"/>
  <c r="X72" i="82"/>
  <c r="S72" i="82"/>
  <c r="R72" i="82"/>
  <c r="Q72" i="82"/>
  <c r="P72" i="82"/>
  <c r="O72" i="82"/>
  <c r="N72" i="82"/>
  <c r="M72" i="82"/>
  <c r="L72" i="82"/>
  <c r="K72" i="82"/>
  <c r="AF71" i="82"/>
  <c r="AE71" i="82"/>
  <c r="AD71" i="82"/>
  <c r="AC71" i="82"/>
  <c r="AB71" i="82"/>
  <c r="AA71" i="82"/>
  <c r="Z71" i="82"/>
  <c r="Y71" i="82"/>
  <c r="V71" i="82"/>
  <c r="W71" i="82"/>
  <c r="X71" i="82"/>
  <c r="S71" i="82"/>
  <c r="R71" i="82"/>
  <c r="Q71" i="82"/>
  <c r="P71" i="82"/>
  <c r="O71" i="82"/>
  <c r="N71" i="82"/>
  <c r="M71" i="82"/>
  <c r="L71" i="82"/>
  <c r="K71" i="82"/>
  <c r="AF70" i="82"/>
  <c r="AE70" i="82"/>
  <c r="AD70" i="82"/>
  <c r="AC70" i="82"/>
  <c r="AB70" i="82"/>
  <c r="AA70" i="82"/>
  <c r="Z70" i="82"/>
  <c r="Y70" i="82"/>
  <c r="V70" i="82"/>
  <c r="W70" i="82"/>
  <c r="X70" i="82"/>
  <c r="S70" i="82"/>
  <c r="R70" i="82"/>
  <c r="Q70" i="82"/>
  <c r="P70" i="82"/>
  <c r="O70" i="82"/>
  <c r="N70" i="82"/>
  <c r="M70" i="82"/>
  <c r="L70" i="82"/>
  <c r="K70" i="82"/>
  <c r="AF69" i="82"/>
  <c r="AE69" i="82"/>
  <c r="AD69" i="82"/>
  <c r="AC69" i="82"/>
  <c r="AB69" i="82"/>
  <c r="AA69" i="82"/>
  <c r="Z69" i="82"/>
  <c r="Y69" i="82"/>
  <c r="V69" i="82"/>
  <c r="W69" i="82"/>
  <c r="X69" i="82"/>
  <c r="S69" i="82"/>
  <c r="R69" i="82"/>
  <c r="Q69" i="82"/>
  <c r="P69" i="82"/>
  <c r="O69" i="82"/>
  <c r="N69" i="82"/>
  <c r="M69" i="82"/>
  <c r="L69" i="82"/>
  <c r="K69" i="82"/>
  <c r="AF68" i="82"/>
  <c r="AE68" i="82"/>
  <c r="AD68" i="82"/>
  <c r="AC68" i="82"/>
  <c r="AB68" i="82"/>
  <c r="AA68" i="82"/>
  <c r="Z68" i="82"/>
  <c r="Y68" i="82"/>
  <c r="V68" i="82"/>
  <c r="W68" i="82"/>
  <c r="X68" i="82"/>
  <c r="S68" i="82"/>
  <c r="R68" i="82"/>
  <c r="Q68" i="82"/>
  <c r="P68" i="82"/>
  <c r="O68" i="82"/>
  <c r="N68" i="82"/>
  <c r="M68" i="82"/>
  <c r="L68" i="82"/>
  <c r="K68" i="82"/>
  <c r="AF67" i="82"/>
  <c r="AE67" i="82"/>
  <c r="AD67" i="82"/>
  <c r="AC67" i="82"/>
  <c r="AB67" i="82"/>
  <c r="AA67" i="82"/>
  <c r="Z67" i="82"/>
  <c r="Y67" i="82"/>
  <c r="V67" i="82"/>
  <c r="W67" i="82"/>
  <c r="X67" i="82"/>
  <c r="S67" i="82"/>
  <c r="R67" i="82"/>
  <c r="Q67" i="82"/>
  <c r="P67" i="82"/>
  <c r="O67" i="82"/>
  <c r="N67" i="82"/>
  <c r="M67" i="82"/>
  <c r="L67" i="82"/>
  <c r="K67" i="82"/>
  <c r="AF66" i="82"/>
  <c r="AE66" i="82"/>
  <c r="AD66" i="82"/>
  <c r="AC66" i="82"/>
  <c r="AB66" i="82"/>
  <c r="AA66" i="82"/>
  <c r="Z66" i="82"/>
  <c r="Y66" i="82"/>
  <c r="V66" i="82"/>
  <c r="W66" i="82"/>
  <c r="X66" i="82"/>
  <c r="S66" i="82"/>
  <c r="R66" i="82"/>
  <c r="Q66" i="82"/>
  <c r="P66" i="82"/>
  <c r="O66" i="82"/>
  <c r="N66" i="82"/>
  <c r="M66" i="82"/>
  <c r="L66" i="82"/>
  <c r="K66" i="82"/>
  <c r="AF65" i="82"/>
  <c r="AE65" i="82"/>
  <c r="AD65" i="82"/>
  <c r="AC65" i="82"/>
  <c r="AB65" i="82"/>
  <c r="AA65" i="82"/>
  <c r="Z65" i="82"/>
  <c r="Y65" i="82"/>
  <c r="V65" i="82"/>
  <c r="W65" i="82"/>
  <c r="X65" i="82"/>
  <c r="S65" i="82"/>
  <c r="R65" i="82"/>
  <c r="Q65" i="82"/>
  <c r="P65" i="82"/>
  <c r="O65" i="82"/>
  <c r="N65" i="82"/>
  <c r="M65" i="82"/>
  <c r="L65" i="82"/>
  <c r="K65" i="82"/>
  <c r="AF64" i="82"/>
  <c r="AE64" i="82"/>
  <c r="AD64" i="82"/>
  <c r="AC64" i="82"/>
  <c r="AB64" i="82"/>
  <c r="AA64" i="82"/>
  <c r="Z64" i="82"/>
  <c r="Y64" i="82"/>
  <c r="V64" i="82"/>
  <c r="W64" i="82"/>
  <c r="X64" i="82"/>
  <c r="S64" i="82"/>
  <c r="R64" i="82"/>
  <c r="Q64" i="82"/>
  <c r="P64" i="82"/>
  <c r="O64" i="82"/>
  <c r="N64" i="82"/>
  <c r="M64" i="82"/>
  <c r="L64" i="82"/>
  <c r="K64" i="82"/>
  <c r="AF63" i="82"/>
  <c r="AE63" i="82"/>
  <c r="AD63" i="82"/>
  <c r="AC63" i="82"/>
  <c r="AB63" i="82"/>
  <c r="AA63" i="82"/>
  <c r="Z63" i="82"/>
  <c r="Y63" i="82"/>
  <c r="V63" i="82"/>
  <c r="W63" i="82"/>
  <c r="X63" i="82"/>
  <c r="S63" i="82"/>
  <c r="R63" i="82"/>
  <c r="Q63" i="82"/>
  <c r="P63" i="82"/>
  <c r="O63" i="82"/>
  <c r="N63" i="82"/>
  <c r="M63" i="82"/>
  <c r="L63" i="82"/>
  <c r="K63" i="82"/>
  <c r="AF62" i="82"/>
  <c r="AE62" i="82"/>
  <c r="AD62" i="82"/>
  <c r="AC62" i="82"/>
  <c r="AB62" i="82"/>
  <c r="AA62" i="82"/>
  <c r="Z62" i="82"/>
  <c r="Y62" i="82"/>
  <c r="V62" i="82"/>
  <c r="W62" i="82"/>
  <c r="X62" i="82"/>
  <c r="S62" i="82"/>
  <c r="R62" i="82"/>
  <c r="Q62" i="82"/>
  <c r="P62" i="82"/>
  <c r="O62" i="82"/>
  <c r="N62" i="82"/>
  <c r="M62" i="82"/>
  <c r="L62" i="82"/>
  <c r="K62" i="82"/>
  <c r="AF61" i="82"/>
  <c r="AE61" i="82"/>
  <c r="AD61" i="82"/>
  <c r="AC61" i="82"/>
  <c r="AB61" i="82"/>
  <c r="AA61" i="82"/>
  <c r="Z61" i="82"/>
  <c r="Y61" i="82"/>
  <c r="V61" i="82"/>
  <c r="W61" i="82"/>
  <c r="X61" i="82"/>
  <c r="S61" i="82"/>
  <c r="R61" i="82"/>
  <c r="Q61" i="82"/>
  <c r="P61" i="82"/>
  <c r="O61" i="82"/>
  <c r="N61" i="82"/>
  <c r="M61" i="82"/>
  <c r="L61" i="82"/>
  <c r="K61" i="82"/>
  <c r="AF60" i="82"/>
  <c r="AE60" i="82"/>
  <c r="AD60" i="82"/>
  <c r="AC60" i="82"/>
  <c r="AB60" i="82"/>
  <c r="AA60" i="82"/>
  <c r="Z60" i="82"/>
  <c r="Y60" i="82"/>
  <c r="V60" i="82"/>
  <c r="W60" i="82"/>
  <c r="X60" i="82"/>
  <c r="S60" i="82"/>
  <c r="R60" i="82"/>
  <c r="Q60" i="82"/>
  <c r="P60" i="82"/>
  <c r="O60" i="82"/>
  <c r="N60" i="82"/>
  <c r="M60" i="82"/>
  <c r="L60" i="82"/>
  <c r="K60" i="82"/>
  <c r="AF59" i="82"/>
  <c r="AE59" i="82"/>
  <c r="AD59" i="82"/>
  <c r="AC59" i="82"/>
  <c r="AB59" i="82"/>
  <c r="AA59" i="82"/>
  <c r="Z59" i="82"/>
  <c r="Y59" i="82"/>
  <c r="V59" i="82"/>
  <c r="W59" i="82"/>
  <c r="X59" i="82"/>
  <c r="S59" i="82"/>
  <c r="R59" i="82"/>
  <c r="Q59" i="82"/>
  <c r="P59" i="82"/>
  <c r="O59" i="82"/>
  <c r="N59" i="82"/>
  <c r="M59" i="82"/>
  <c r="L59" i="82"/>
  <c r="K59" i="82"/>
  <c r="AF58" i="82"/>
  <c r="AE58" i="82"/>
  <c r="AD58" i="82"/>
  <c r="AC58" i="82"/>
  <c r="AB58" i="82"/>
  <c r="AA58" i="82"/>
  <c r="Z58" i="82"/>
  <c r="Y58" i="82"/>
  <c r="V58" i="82"/>
  <c r="W58" i="82"/>
  <c r="X58" i="82"/>
  <c r="S58" i="82"/>
  <c r="R58" i="82"/>
  <c r="Q58" i="82"/>
  <c r="P58" i="82"/>
  <c r="O58" i="82"/>
  <c r="N58" i="82"/>
  <c r="M58" i="82"/>
  <c r="L58" i="82"/>
  <c r="K58" i="82"/>
  <c r="AF57" i="82"/>
  <c r="AE57" i="82"/>
  <c r="AD57" i="82"/>
  <c r="AC57" i="82"/>
  <c r="AB57" i="82"/>
  <c r="AA57" i="82"/>
  <c r="Z57" i="82"/>
  <c r="Y57" i="82"/>
  <c r="V57" i="82"/>
  <c r="W57" i="82"/>
  <c r="X57" i="82"/>
  <c r="S57" i="82"/>
  <c r="R57" i="82"/>
  <c r="Q57" i="82"/>
  <c r="P57" i="82"/>
  <c r="O57" i="82"/>
  <c r="N57" i="82"/>
  <c r="M57" i="82"/>
  <c r="L57" i="82"/>
  <c r="K57" i="82"/>
  <c r="AF56" i="82"/>
  <c r="AE56" i="82"/>
  <c r="AD56" i="82"/>
  <c r="AC56" i="82"/>
  <c r="AB56" i="82"/>
  <c r="AA56" i="82"/>
  <c r="Z56" i="82"/>
  <c r="Y56" i="82"/>
  <c r="V56" i="82"/>
  <c r="W56" i="82"/>
  <c r="X56" i="82"/>
  <c r="S56" i="82"/>
  <c r="R56" i="82"/>
  <c r="Q56" i="82"/>
  <c r="P56" i="82"/>
  <c r="O56" i="82"/>
  <c r="N56" i="82"/>
  <c r="M56" i="82"/>
  <c r="L56" i="82"/>
  <c r="K56" i="82"/>
  <c r="AF55" i="82"/>
  <c r="AE55" i="82"/>
  <c r="AD55" i="82"/>
  <c r="AC55" i="82"/>
  <c r="AB55" i="82"/>
  <c r="AA55" i="82"/>
  <c r="Z55" i="82"/>
  <c r="Y55" i="82"/>
  <c r="V55" i="82"/>
  <c r="W55" i="82"/>
  <c r="X55" i="82"/>
  <c r="S55" i="82"/>
  <c r="R55" i="82"/>
  <c r="Q55" i="82"/>
  <c r="P55" i="82"/>
  <c r="O55" i="82"/>
  <c r="N55" i="82"/>
  <c r="M55" i="82"/>
  <c r="L55" i="82"/>
  <c r="K55" i="82"/>
  <c r="AF54" i="82"/>
  <c r="AE54" i="82"/>
  <c r="AD54" i="82"/>
  <c r="AC54" i="82"/>
  <c r="AB54" i="82"/>
  <c r="AA54" i="82"/>
  <c r="Z54" i="82"/>
  <c r="Y54" i="82"/>
  <c r="V54" i="82"/>
  <c r="W54" i="82"/>
  <c r="X54" i="82"/>
  <c r="S54" i="82"/>
  <c r="R54" i="82"/>
  <c r="Q54" i="82"/>
  <c r="P54" i="82"/>
  <c r="O54" i="82"/>
  <c r="N54" i="82"/>
  <c r="M54" i="82"/>
  <c r="L54" i="82"/>
  <c r="K54" i="82"/>
  <c r="AF53" i="82"/>
  <c r="AE53" i="82"/>
  <c r="AD53" i="82"/>
  <c r="AC53" i="82"/>
  <c r="AB53" i="82"/>
  <c r="AA53" i="82"/>
  <c r="Z53" i="82"/>
  <c r="Y53" i="82"/>
  <c r="V53" i="82"/>
  <c r="W53" i="82"/>
  <c r="X53" i="82"/>
  <c r="S53" i="82"/>
  <c r="R53" i="82"/>
  <c r="Q53" i="82"/>
  <c r="P53" i="82"/>
  <c r="O53" i="82"/>
  <c r="N53" i="82"/>
  <c r="M53" i="82"/>
  <c r="L53" i="82"/>
  <c r="K53" i="82"/>
  <c r="Y52" i="82"/>
  <c r="V52" i="82"/>
  <c r="W52" i="82"/>
  <c r="X52" i="82"/>
  <c r="AG52" i="82"/>
  <c r="AF52" i="82"/>
  <c r="AE52" i="82"/>
  <c r="AD52" i="82"/>
  <c r="AC52" i="82"/>
  <c r="AB52" i="82"/>
  <c r="AA52" i="82"/>
  <c r="Z52" i="82"/>
  <c r="S52" i="82"/>
  <c r="R52" i="82"/>
  <c r="Q52" i="82"/>
  <c r="P52" i="82"/>
  <c r="O52" i="82"/>
  <c r="N52" i="82"/>
  <c r="M52" i="82"/>
  <c r="L52" i="82"/>
  <c r="K52" i="82"/>
  <c r="AG2" i="80"/>
  <c r="AK2" i="80"/>
  <c r="AJ2" i="80"/>
  <c r="AF2" i="80"/>
  <c r="AE2" i="80"/>
  <c r="AD2" i="80"/>
  <c r="AC2" i="80"/>
  <c r="AA2" i="80"/>
  <c r="Z2" i="80"/>
  <c r="X2" i="80"/>
  <c r="W2" i="80"/>
  <c r="U2" i="80"/>
  <c r="T2" i="80"/>
  <c r="R2" i="80"/>
  <c r="Q2" i="80"/>
  <c r="O2" i="80"/>
  <c r="N2" i="80"/>
  <c r="L2" i="80"/>
  <c r="K2" i="80"/>
  <c r="I2" i="80"/>
  <c r="G2" i="80"/>
  <c r="E2" i="80"/>
  <c r="D2" i="80"/>
  <c r="C2" i="80"/>
  <c r="B2" i="80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18" i="82"/>
  <c r="C18" i="82"/>
  <c r="B19" i="82"/>
  <c r="B20" i="82"/>
  <c r="E20" i="82"/>
  <c r="F18" i="82"/>
  <c r="C19" i="82"/>
  <c r="F19" i="82"/>
  <c r="C20" i="82"/>
  <c r="F20" i="82"/>
  <c r="C68" i="82"/>
  <c r="B69" i="82"/>
  <c r="B70" i="82"/>
  <c r="E70" i="82"/>
  <c r="F68" i="82"/>
  <c r="C69" i="82"/>
  <c r="F69" i="82"/>
  <c r="C70" i="82"/>
  <c r="F70" i="82"/>
  <c r="G69" i="82"/>
  <c r="G70" i="82"/>
  <c r="H68" i="82"/>
  <c r="H70" i="82"/>
  <c r="B92" i="82"/>
  <c r="G92" i="82"/>
  <c r="A68" i="84"/>
  <c r="B68" i="84"/>
  <c r="C68" i="84"/>
  <c r="B69" i="84"/>
  <c r="B70" i="84"/>
  <c r="E70" i="84"/>
  <c r="F68" i="84"/>
  <c r="C69" i="84"/>
  <c r="F69" i="84"/>
  <c r="C70" i="84"/>
  <c r="F70" i="84"/>
  <c r="G69" i="84"/>
  <c r="G70" i="84"/>
  <c r="H68" i="84"/>
  <c r="H70" i="84"/>
  <c r="B92" i="84"/>
  <c r="G92" i="84"/>
  <c r="A68" i="85"/>
  <c r="B68" i="85"/>
  <c r="C68" i="85"/>
  <c r="B69" i="85"/>
  <c r="B70" i="85"/>
  <c r="E70" i="85"/>
  <c r="F68" i="85"/>
  <c r="C69" i="85"/>
  <c r="F69" i="85"/>
  <c r="C70" i="85"/>
  <c r="F70" i="85"/>
  <c r="G69" i="85"/>
  <c r="G70" i="85"/>
  <c r="H68" i="85"/>
  <c r="H70" i="85"/>
  <c r="B92" i="85"/>
  <c r="G92" i="85"/>
  <c r="A68" i="86"/>
  <c r="B68" i="86"/>
  <c r="B69" i="86"/>
  <c r="B70" i="86"/>
  <c r="C70" i="86"/>
  <c r="AG3" i="80"/>
  <c r="AJ3" i="80"/>
  <c r="AK3" i="80"/>
  <c r="AF3" i="80"/>
  <c r="E70" i="86"/>
  <c r="F68" i="86"/>
  <c r="F69" i="86"/>
  <c r="F70" i="86"/>
  <c r="G69" i="86"/>
  <c r="G70" i="86"/>
  <c r="H68" i="86"/>
  <c r="H70" i="86"/>
  <c r="AH3" i="80"/>
  <c r="B92" i="86"/>
  <c r="BD3" i="80"/>
  <c r="G92" i="86"/>
  <c r="BF3" i="80"/>
  <c r="C68" i="86"/>
  <c r="C69" i="86"/>
  <c r="A68" i="87"/>
  <c r="B68" i="87"/>
  <c r="B69" i="87"/>
  <c r="B70" i="87"/>
  <c r="C70" i="87"/>
  <c r="AG4" i="80"/>
  <c r="AK4" i="80"/>
  <c r="AF4" i="80"/>
  <c r="E70" i="87"/>
  <c r="F68" i="87"/>
  <c r="F69" i="87"/>
  <c r="F70" i="87"/>
  <c r="G69" i="87"/>
  <c r="G70" i="87"/>
  <c r="H68" i="87"/>
  <c r="H70" i="87"/>
  <c r="AH4" i="80"/>
  <c r="B92" i="87"/>
  <c r="G92" i="87"/>
  <c r="BF4" i="80"/>
  <c r="BD4" i="80"/>
  <c r="C68" i="87"/>
  <c r="C69" i="87"/>
  <c r="A68" i="88"/>
  <c r="B68" i="88"/>
  <c r="B69" i="88"/>
  <c r="B70" i="88"/>
  <c r="C70" i="88"/>
  <c r="AG5" i="80"/>
  <c r="AK5" i="80"/>
  <c r="E70" i="88"/>
  <c r="F68" i="88"/>
  <c r="F69" i="88"/>
  <c r="F70" i="88"/>
  <c r="G69" i="88"/>
  <c r="G70" i="88"/>
  <c r="H68" i="88"/>
  <c r="H70" i="88"/>
  <c r="AH5" i="80"/>
  <c r="AF5" i="80"/>
  <c r="B92" i="88"/>
  <c r="G92" i="88"/>
  <c r="BF5" i="80"/>
  <c r="BD5" i="80"/>
  <c r="C68" i="88"/>
  <c r="C69" i="88"/>
  <c r="A68" i="89"/>
  <c r="B68" i="89"/>
  <c r="B69" i="89"/>
  <c r="B70" i="89"/>
  <c r="E70" i="89"/>
  <c r="F68" i="89"/>
  <c r="F69" i="89"/>
  <c r="F70" i="89"/>
  <c r="G69" i="89"/>
  <c r="G70" i="89"/>
  <c r="H68" i="89"/>
  <c r="H70" i="89"/>
  <c r="AH6" i="80"/>
  <c r="C70" i="89"/>
  <c r="AG6" i="80"/>
  <c r="AF6" i="80"/>
  <c r="B92" i="89"/>
  <c r="G92" i="89"/>
  <c r="BF6" i="80"/>
  <c r="BD6" i="80"/>
  <c r="C68" i="89"/>
  <c r="C69" i="89"/>
  <c r="A68" i="90"/>
  <c r="B68" i="90"/>
  <c r="B69" i="90"/>
  <c r="B70" i="90"/>
  <c r="E70" i="90"/>
  <c r="F68" i="90"/>
  <c r="F69" i="90"/>
  <c r="F70" i="90"/>
  <c r="G69" i="90"/>
  <c r="G70" i="90"/>
  <c r="H68" i="90"/>
  <c r="H70" i="90"/>
  <c r="AH7" i="80"/>
  <c r="C70" i="90"/>
  <c r="AG7" i="80"/>
  <c r="AF7" i="80"/>
  <c r="B92" i="90"/>
  <c r="G92" i="90"/>
  <c r="BF7" i="80"/>
  <c r="BD7" i="80"/>
  <c r="C68" i="90"/>
  <c r="C69" i="90"/>
  <c r="A68" i="91"/>
  <c r="B68" i="91"/>
  <c r="B69" i="91"/>
  <c r="B70" i="91"/>
  <c r="E70" i="91"/>
  <c r="F68" i="91"/>
  <c r="F69" i="91"/>
  <c r="F70" i="91"/>
  <c r="G69" i="91"/>
  <c r="G70" i="91"/>
  <c r="H68" i="91"/>
  <c r="H70" i="91"/>
  <c r="AH8" i="80"/>
  <c r="C70" i="91"/>
  <c r="AG8" i="80"/>
  <c r="AF8" i="80"/>
  <c r="B92" i="91"/>
  <c r="G92" i="91"/>
  <c r="BF8" i="80"/>
  <c r="BD8" i="80"/>
  <c r="C68" i="91"/>
  <c r="C69" i="91"/>
  <c r="A68" i="92"/>
  <c r="B68" i="92"/>
  <c r="B69" i="92"/>
  <c r="B70" i="92"/>
  <c r="E70" i="92"/>
  <c r="F68" i="92"/>
  <c r="F69" i="92"/>
  <c r="F70" i="92"/>
  <c r="G69" i="92"/>
  <c r="G70" i="92"/>
  <c r="H68" i="92"/>
  <c r="H70" i="92"/>
  <c r="AH9" i="80"/>
  <c r="C70" i="92"/>
  <c r="AG9" i="80"/>
  <c r="AF9" i="80"/>
  <c r="B92" i="92"/>
  <c r="G92" i="92"/>
  <c r="BF9" i="80"/>
  <c r="BD9" i="80"/>
  <c r="C68" i="92"/>
  <c r="C69" i="92"/>
  <c r="A68" i="93"/>
  <c r="B68" i="93"/>
  <c r="B69" i="93"/>
  <c r="B70" i="93"/>
  <c r="E70" i="93"/>
  <c r="F68" i="93"/>
  <c r="F69" i="93"/>
  <c r="F70" i="93"/>
  <c r="G69" i="93"/>
  <c r="G70" i="93"/>
  <c r="H68" i="93"/>
  <c r="H70" i="93"/>
  <c r="AH10" i="80"/>
  <c r="C70" i="93"/>
  <c r="AG10" i="80"/>
  <c r="AF10" i="80"/>
  <c r="B92" i="93"/>
  <c r="G92" i="93"/>
  <c r="BF10" i="80"/>
  <c r="BD10" i="80"/>
  <c r="C68" i="93"/>
  <c r="C69" i="93"/>
  <c r="A68" i="94"/>
  <c r="B68" i="94"/>
  <c r="B69" i="94"/>
  <c r="B70" i="94"/>
  <c r="E70" i="94"/>
  <c r="F68" i="94"/>
  <c r="F69" i="94"/>
  <c r="F70" i="94"/>
  <c r="G69" i="94"/>
  <c r="G70" i="94"/>
  <c r="H68" i="94"/>
  <c r="H70" i="94"/>
  <c r="AH11" i="80"/>
  <c r="C70" i="94"/>
  <c r="AG11" i="80"/>
  <c r="AF11" i="80"/>
  <c r="B92" i="94"/>
  <c r="G92" i="94"/>
  <c r="BF11" i="80"/>
  <c r="BD11" i="80"/>
  <c r="C68" i="94"/>
  <c r="C69" i="94"/>
  <c r="A68" i="95"/>
  <c r="B68" i="95"/>
  <c r="B69" i="95"/>
  <c r="B70" i="95"/>
  <c r="E70" i="95"/>
  <c r="F68" i="95"/>
  <c r="F69" i="95"/>
  <c r="F70" i="95"/>
  <c r="G69" i="95"/>
  <c r="G70" i="95"/>
  <c r="H68" i="95"/>
  <c r="H70" i="95"/>
  <c r="AH12" i="80"/>
  <c r="C70" i="95"/>
  <c r="AG12" i="80"/>
  <c r="AF12" i="80"/>
  <c r="B92" i="95"/>
  <c r="G92" i="95"/>
  <c r="BF12" i="80"/>
  <c r="BD12" i="80"/>
  <c r="C68" i="95"/>
  <c r="C69" i="95"/>
  <c r="A68" i="96"/>
  <c r="B68" i="96"/>
  <c r="B69" i="96"/>
  <c r="B70" i="96"/>
  <c r="E70" i="96"/>
  <c r="F68" i="96"/>
  <c r="F69" i="96"/>
  <c r="F70" i="96"/>
  <c r="G69" i="96"/>
  <c r="G70" i="96"/>
  <c r="H68" i="96"/>
  <c r="H70" i="96"/>
  <c r="AH13" i="80"/>
  <c r="C70" i="96"/>
  <c r="AG13" i="80"/>
  <c r="AF13" i="80"/>
  <c r="B92" i="96"/>
  <c r="G92" i="96"/>
  <c r="BF13" i="80"/>
  <c r="BD13" i="80"/>
  <c r="C68" i="96"/>
  <c r="C69" i="96"/>
  <c r="A68" i="97"/>
  <c r="B68" i="97"/>
  <c r="B69" i="97"/>
  <c r="B70" i="97"/>
  <c r="E70" i="97"/>
  <c r="F68" i="97"/>
  <c r="F69" i="97"/>
  <c r="F70" i="97"/>
  <c r="G69" i="97"/>
  <c r="G70" i="97"/>
  <c r="H68" i="97"/>
  <c r="H70" i="97"/>
  <c r="AH14" i="80"/>
  <c r="C70" i="97"/>
  <c r="AG14" i="80"/>
  <c r="AF14" i="80"/>
  <c r="B92" i="97"/>
  <c r="G92" i="97"/>
  <c r="BF14" i="80"/>
  <c r="BD14" i="80"/>
  <c r="C68" i="97"/>
  <c r="C69" i="97"/>
  <c r="A68" i="98"/>
  <c r="B68" i="98"/>
  <c r="B69" i="98"/>
  <c r="B70" i="98"/>
  <c r="E70" i="98"/>
  <c r="F68" i="98"/>
  <c r="F69" i="98"/>
  <c r="F70" i="98"/>
  <c r="G69" i="98"/>
  <c r="G70" i="98"/>
  <c r="H68" i="98"/>
  <c r="H70" i="98"/>
  <c r="AH15" i="80"/>
  <c r="C70" i="98"/>
  <c r="AG15" i="80"/>
  <c r="AF15" i="80"/>
  <c r="B92" i="98"/>
  <c r="G92" i="98"/>
  <c r="BF15" i="80"/>
  <c r="BD15" i="80"/>
  <c r="C68" i="98"/>
  <c r="C69" i="98"/>
  <c r="A68" i="99"/>
  <c r="B68" i="99"/>
  <c r="B69" i="99"/>
  <c r="B70" i="99"/>
  <c r="E70" i="99"/>
  <c r="F68" i="99"/>
  <c r="F69" i="99"/>
  <c r="F70" i="99"/>
  <c r="G69" i="99"/>
  <c r="G70" i="99"/>
  <c r="H68" i="99"/>
  <c r="H70" i="99"/>
  <c r="AH16" i="80"/>
  <c r="C70" i="99"/>
  <c r="AG16" i="80"/>
  <c r="AF16" i="80"/>
  <c r="B92" i="99"/>
  <c r="G92" i="99"/>
  <c r="BF16" i="80"/>
  <c r="BD16" i="80"/>
  <c r="C68" i="99"/>
  <c r="C69" i="99"/>
  <c r="A68" i="100"/>
  <c r="B68" i="100"/>
  <c r="B69" i="100"/>
  <c r="B70" i="100"/>
  <c r="E70" i="100"/>
  <c r="F68" i="100"/>
  <c r="F69" i="100"/>
  <c r="F70" i="100"/>
  <c r="G69" i="100"/>
  <c r="G70" i="100"/>
  <c r="H68" i="100"/>
  <c r="H70" i="100"/>
  <c r="AH17" i="80"/>
  <c r="C70" i="100"/>
  <c r="AG17" i="80"/>
  <c r="AF17" i="80"/>
  <c r="B92" i="100"/>
  <c r="G92" i="100"/>
  <c r="BF17" i="80"/>
  <c r="BD17" i="80"/>
  <c r="C68" i="100"/>
  <c r="C69" i="100"/>
  <c r="A68" i="101"/>
  <c r="B68" i="101"/>
  <c r="B69" i="101"/>
  <c r="B70" i="101"/>
  <c r="E70" i="101"/>
  <c r="F68" i="101"/>
  <c r="F69" i="101"/>
  <c r="F70" i="101"/>
  <c r="G69" i="101"/>
  <c r="G70" i="101"/>
  <c r="H68" i="101"/>
  <c r="H70" i="101"/>
  <c r="AH18" i="80"/>
  <c r="C70" i="101"/>
  <c r="AG18" i="80"/>
  <c r="AF18" i="80"/>
  <c r="B92" i="101"/>
  <c r="G92" i="101"/>
  <c r="BF18" i="80"/>
  <c r="BD18" i="80"/>
  <c r="C68" i="101"/>
  <c r="C69" i="101"/>
  <c r="A68" i="102"/>
  <c r="B68" i="102"/>
  <c r="B69" i="102"/>
  <c r="B70" i="102"/>
  <c r="E70" i="102"/>
  <c r="F68" i="102"/>
  <c r="F69" i="102"/>
  <c r="F70" i="102"/>
  <c r="G69" i="102"/>
  <c r="G70" i="102"/>
  <c r="H68" i="102"/>
  <c r="H70" i="102"/>
  <c r="AH19" i="80"/>
  <c r="C70" i="102"/>
  <c r="AG19" i="80"/>
  <c r="AF19" i="80"/>
  <c r="B92" i="102"/>
  <c r="G92" i="102"/>
  <c r="BF19" i="80"/>
  <c r="BD19" i="80"/>
  <c r="C68" i="102"/>
  <c r="C69" i="102"/>
  <c r="A68" i="103"/>
  <c r="B68" i="103"/>
  <c r="B69" i="103"/>
  <c r="B70" i="103"/>
  <c r="E70" i="103"/>
  <c r="F68" i="103"/>
  <c r="F69" i="103"/>
  <c r="F70" i="103"/>
  <c r="G69" i="103"/>
  <c r="G70" i="103"/>
  <c r="H68" i="103"/>
  <c r="H70" i="103"/>
  <c r="AH20" i="80"/>
  <c r="C70" i="103"/>
  <c r="AG20" i="80"/>
  <c r="AF20" i="80"/>
  <c r="B92" i="103"/>
  <c r="G92" i="103"/>
  <c r="BF20" i="80"/>
  <c r="BD20" i="80"/>
  <c r="C68" i="103"/>
  <c r="C69" i="103"/>
  <c r="A68" i="104"/>
  <c r="B68" i="104"/>
  <c r="B69" i="104"/>
  <c r="B70" i="104"/>
  <c r="E70" i="104"/>
  <c r="F68" i="104"/>
  <c r="F69" i="104"/>
  <c r="F70" i="104"/>
  <c r="G69" i="104"/>
  <c r="G70" i="104"/>
  <c r="H68" i="104"/>
  <c r="H70" i="104"/>
  <c r="AH21" i="80"/>
  <c r="C70" i="104"/>
  <c r="AG21" i="80"/>
  <c r="AF21" i="80"/>
  <c r="B92" i="104"/>
  <c r="G92" i="104"/>
  <c r="BF21" i="80"/>
  <c r="BD21" i="80"/>
  <c r="C68" i="104"/>
  <c r="C69" i="104"/>
  <c r="A68" i="105"/>
  <c r="B68" i="105"/>
  <c r="B69" i="105"/>
  <c r="B70" i="105"/>
  <c r="E70" i="105"/>
  <c r="F68" i="105"/>
  <c r="F69" i="105"/>
  <c r="F70" i="105"/>
  <c r="G69" i="105"/>
  <c r="G70" i="105"/>
  <c r="H68" i="105"/>
  <c r="H70" i="105"/>
  <c r="AH22" i="80"/>
  <c r="C70" i="105"/>
  <c r="AG22" i="80"/>
  <c r="AF22" i="80"/>
  <c r="B92" i="105"/>
  <c r="G92" i="105"/>
  <c r="BF22" i="80"/>
  <c r="BD22" i="80"/>
  <c r="C68" i="105"/>
  <c r="C69" i="105"/>
  <c r="A68" i="106"/>
  <c r="B68" i="106"/>
  <c r="B69" i="106"/>
  <c r="B70" i="106"/>
  <c r="E70" i="106"/>
  <c r="F68" i="106"/>
  <c r="F69" i="106"/>
  <c r="F70" i="106"/>
  <c r="G69" i="106"/>
  <c r="G70" i="106"/>
  <c r="H68" i="106"/>
  <c r="H70" i="106"/>
  <c r="AH23" i="80"/>
  <c r="C70" i="106"/>
  <c r="AG23" i="80"/>
  <c r="AF23" i="80"/>
  <c r="B92" i="106"/>
  <c r="G92" i="106"/>
  <c r="BF23" i="80"/>
  <c r="BD23" i="80"/>
  <c r="C68" i="106"/>
  <c r="C69" i="106"/>
  <c r="A68" i="107"/>
  <c r="B68" i="107"/>
  <c r="B69" i="107"/>
  <c r="B70" i="107"/>
  <c r="E70" i="107"/>
  <c r="F68" i="107"/>
  <c r="F69" i="107"/>
  <c r="F70" i="107"/>
  <c r="G69" i="107"/>
  <c r="G70" i="107"/>
  <c r="H68" i="107"/>
  <c r="H70" i="107"/>
  <c r="AH24" i="80"/>
  <c r="C70" i="107"/>
  <c r="AG24" i="80"/>
  <c r="AF24" i="80"/>
  <c r="B92" i="107"/>
  <c r="G92" i="107"/>
  <c r="BF24" i="80"/>
  <c r="BD24" i="80"/>
  <c r="C68" i="107"/>
  <c r="C69" i="107"/>
  <c r="A68" i="108"/>
  <c r="B68" i="108"/>
  <c r="B69" i="108"/>
  <c r="B70" i="108"/>
  <c r="E70" i="108"/>
  <c r="F68" i="108"/>
  <c r="F69" i="108"/>
  <c r="F70" i="108"/>
  <c r="G69" i="108"/>
  <c r="G70" i="108"/>
  <c r="H68" i="108"/>
  <c r="H70" i="108"/>
  <c r="AH25" i="80"/>
  <c r="C70" i="108"/>
  <c r="AG25" i="80"/>
  <c r="AF25" i="80"/>
  <c r="B92" i="108"/>
  <c r="G92" i="108"/>
  <c r="BF25" i="80"/>
  <c r="BD25" i="80"/>
  <c r="C68" i="108"/>
  <c r="C69" i="108"/>
  <c r="A68" i="109"/>
  <c r="B68" i="109"/>
  <c r="B69" i="109"/>
  <c r="B70" i="109"/>
  <c r="E70" i="109"/>
  <c r="F68" i="109"/>
  <c r="F69" i="109"/>
  <c r="F70" i="109"/>
  <c r="G69" i="109"/>
  <c r="G70" i="109"/>
  <c r="H68" i="109"/>
  <c r="H70" i="109"/>
  <c r="AH26" i="80"/>
  <c r="C70" i="109"/>
  <c r="AG26" i="80"/>
  <c r="AF26" i="80"/>
  <c r="B92" i="109"/>
  <c r="G92" i="109"/>
  <c r="BF26" i="80"/>
  <c r="BD26" i="80"/>
  <c r="C68" i="109"/>
  <c r="C69" i="109"/>
  <c r="A68" i="110"/>
  <c r="B68" i="110"/>
  <c r="B69" i="110"/>
  <c r="B70" i="110"/>
  <c r="E70" i="110"/>
  <c r="F68" i="110"/>
  <c r="F69" i="110"/>
  <c r="F70" i="110"/>
  <c r="G69" i="110"/>
  <c r="G70" i="110"/>
  <c r="H68" i="110"/>
  <c r="H70" i="110"/>
  <c r="AH27" i="80"/>
  <c r="C70" i="110"/>
  <c r="AG27" i="80"/>
  <c r="AF27" i="80"/>
  <c r="B92" i="110"/>
  <c r="G92" i="110"/>
  <c r="BF27" i="80"/>
  <c r="BD27" i="80"/>
  <c r="C68" i="110"/>
  <c r="C69" i="110"/>
  <c r="A68" i="111"/>
  <c r="B68" i="111"/>
  <c r="B69" i="111"/>
  <c r="B70" i="111"/>
  <c r="E70" i="111"/>
  <c r="F68" i="111"/>
  <c r="F69" i="111"/>
  <c r="F70" i="111"/>
  <c r="G69" i="111"/>
  <c r="G70" i="111"/>
  <c r="H68" i="111"/>
  <c r="H70" i="111"/>
  <c r="AH28" i="80"/>
  <c r="C70" i="111"/>
  <c r="AG28" i="80"/>
  <c r="AF28" i="80"/>
  <c r="B92" i="111"/>
  <c r="G92" i="111"/>
  <c r="BF28" i="80"/>
  <c r="BD28" i="80"/>
  <c r="C68" i="111"/>
  <c r="C69" i="111"/>
  <c r="A68" i="112"/>
  <c r="B68" i="112"/>
  <c r="B69" i="112"/>
  <c r="B70" i="112"/>
  <c r="E70" i="112"/>
  <c r="F68" i="112"/>
  <c r="F69" i="112"/>
  <c r="F70" i="112"/>
  <c r="G69" i="112"/>
  <c r="G70" i="112"/>
  <c r="H68" i="112"/>
  <c r="H70" i="112"/>
  <c r="AH29" i="80"/>
  <c r="C70" i="112"/>
  <c r="AG29" i="80"/>
  <c r="AF29" i="80"/>
  <c r="B92" i="112"/>
  <c r="G92" i="112"/>
  <c r="BF29" i="80"/>
  <c r="BD29" i="80"/>
  <c r="C68" i="112"/>
  <c r="C69" i="112"/>
  <c r="A68" i="113"/>
  <c r="B68" i="113"/>
  <c r="B69" i="113"/>
  <c r="B70" i="113"/>
  <c r="E70" i="113"/>
  <c r="F68" i="113"/>
  <c r="F69" i="113"/>
  <c r="F70" i="113"/>
  <c r="G69" i="113"/>
  <c r="G70" i="113"/>
  <c r="H68" i="113"/>
  <c r="H70" i="113"/>
  <c r="AH30" i="80"/>
  <c r="C70" i="113"/>
  <c r="AG30" i="80"/>
  <c r="AF30" i="80"/>
  <c r="B92" i="113"/>
  <c r="G92" i="113"/>
  <c r="BF30" i="80"/>
  <c r="BD30" i="80"/>
  <c r="C68" i="113"/>
  <c r="C69" i="113"/>
  <c r="A68" i="114"/>
  <c r="B68" i="114"/>
  <c r="B69" i="114"/>
  <c r="B70" i="114"/>
  <c r="E70" i="114"/>
  <c r="F68" i="114"/>
  <c r="F69" i="114"/>
  <c r="F70" i="114"/>
  <c r="G69" i="114"/>
  <c r="G70" i="114"/>
  <c r="H68" i="114"/>
  <c r="H70" i="114"/>
  <c r="AH31" i="80"/>
  <c r="C70" i="114"/>
  <c r="AG31" i="80"/>
  <c r="AF31" i="80"/>
  <c r="B92" i="114"/>
  <c r="G92" i="114"/>
  <c r="BF31" i="80"/>
  <c r="BD31" i="80"/>
  <c r="C68" i="114"/>
  <c r="C69" i="114"/>
  <c r="A68" i="115"/>
  <c r="B68" i="115"/>
  <c r="B69" i="115"/>
  <c r="B70" i="115"/>
  <c r="E70" i="115"/>
  <c r="F68" i="115"/>
  <c r="F69" i="115"/>
  <c r="F70" i="115"/>
  <c r="G69" i="115"/>
  <c r="G70" i="115"/>
  <c r="H68" i="115"/>
  <c r="H70" i="115"/>
  <c r="AH32" i="80"/>
  <c r="C70" i="115"/>
  <c r="AG32" i="80"/>
  <c r="AF32" i="80"/>
  <c r="B92" i="115"/>
  <c r="G92" i="115"/>
  <c r="BF32" i="80"/>
  <c r="BD32" i="80"/>
  <c r="C68" i="115"/>
  <c r="C69" i="115"/>
  <c r="A68" i="116"/>
  <c r="B68" i="116"/>
  <c r="B69" i="116"/>
  <c r="B70" i="116"/>
  <c r="E70" i="116"/>
  <c r="F68" i="116"/>
  <c r="F69" i="116"/>
  <c r="F70" i="116"/>
  <c r="G69" i="116"/>
  <c r="G70" i="116"/>
  <c r="H68" i="116"/>
  <c r="H70" i="116"/>
  <c r="AH33" i="80"/>
  <c r="C70" i="116"/>
  <c r="AG33" i="80"/>
  <c r="AF33" i="80"/>
  <c r="B92" i="116"/>
  <c r="G92" i="116"/>
  <c r="BF33" i="80"/>
  <c r="BD33" i="80"/>
  <c r="C68" i="116"/>
  <c r="C69" i="116"/>
  <c r="A68" i="117"/>
  <c r="B68" i="117"/>
  <c r="B69" i="117"/>
  <c r="B70" i="117"/>
  <c r="E70" i="117"/>
  <c r="F68" i="117"/>
  <c r="F69" i="117"/>
  <c r="F70" i="117"/>
  <c r="G69" i="117"/>
  <c r="G70" i="117"/>
  <c r="H68" i="117"/>
  <c r="H70" i="117"/>
  <c r="AH34" i="80"/>
  <c r="C70" i="117"/>
  <c r="AG34" i="80"/>
  <c r="AF34" i="80"/>
  <c r="B92" i="117"/>
  <c r="G92" i="117"/>
  <c r="BF34" i="80"/>
  <c r="BD34" i="80"/>
  <c r="C68" i="117"/>
  <c r="C69" i="117"/>
  <c r="A68" i="118"/>
  <c r="B68" i="118"/>
  <c r="B69" i="118"/>
  <c r="B70" i="118"/>
  <c r="E70" i="118"/>
  <c r="F68" i="118"/>
  <c r="F69" i="118"/>
  <c r="F70" i="118"/>
  <c r="G69" i="118"/>
  <c r="G70" i="118"/>
  <c r="H68" i="118"/>
  <c r="H70" i="118"/>
  <c r="AH35" i="80"/>
  <c r="C70" i="118"/>
  <c r="AG35" i="80"/>
  <c r="AF35" i="80"/>
  <c r="B92" i="118"/>
  <c r="G92" i="118"/>
  <c r="BF35" i="80"/>
  <c r="BD35" i="80"/>
  <c r="C68" i="118"/>
  <c r="C69" i="118"/>
  <c r="A68" i="119"/>
  <c r="B68" i="119"/>
  <c r="B69" i="119"/>
  <c r="B70" i="119"/>
  <c r="E70" i="119"/>
  <c r="F68" i="119"/>
  <c r="F69" i="119"/>
  <c r="F70" i="119"/>
  <c r="G69" i="119"/>
  <c r="G70" i="119"/>
  <c r="H68" i="119"/>
  <c r="H70" i="119"/>
  <c r="AH36" i="80"/>
  <c r="C70" i="119"/>
  <c r="AG36" i="80"/>
  <c r="AF36" i="80"/>
  <c r="B92" i="119"/>
  <c r="G92" i="119"/>
  <c r="BF36" i="80"/>
  <c r="BD36" i="80"/>
  <c r="C68" i="119"/>
  <c r="C69" i="119"/>
  <c r="A68" i="120"/>
  <c r="B68" i="120"/>
  <c r="B69" i="120"/>
  <c r="B70" i="120"/>
  <c r="E70" i="120"/>
  <c r="F68" i="120"/>
  <c r="F69" i="120"/>
  <c r="F70" i="120"/>
  <c r="G69" i="120"/>
  <c r="G70" i="120"/>
  <c r="H68" i="120"/>
  <c r="H70" i="120"/>
  <c r="AH37" i="80"/>
  <c r="C70" i="120"/>
  <c r="AG37" i="80"/>
  <c r="AF37" i="80"/>
  <c r="B92" i="120"/>
  <c r="G92" i="120"/>
  <c r="BF37" i="80"/>
  <c r="BD37" i="80"/>
  <c r="C68" i="120"/>
  <c r="C69" i="120"/>
  <c r="A68" i="121"/>
  <c r="B68" i="121"/>
  <c r="B69" i="121"/>
  <c r="B70" i="121"/>
  <c r="E70" i="121"/>
  <c r="F68" i="121"/>
  <c r="F69" i="121"/>
  <c r="F70" i="121"/>
  <c r="G69" i="121"/>
  <c r="G70" i="121"/>
  <c r="H68" i="121"/>
  <c r="H70" i="121"/>
  <c r="AH38" i="80"/>
  <c r="C70" i="121"/>
  <c r="AG38" i="80"/>
  <c r="AF38" i="80"/>
  <c r="B92" i="121"/>
  <c r="G92" i="121"/>
  <c r="BF38" i="80"/>
  <c r="BD38" i="80"/>
  <c r="C68" i="121"/>
  <c r="C69" i="121"/>
  <c r="A68" i="122"/>
  <c r="B68" i="122"/>
  <c r="B69" i="122"/>
  <c r="B70" i="122"/>
  <c r="E70" i="122"/>
  <c r="F68" i="122"/>
  <c r="F69" i="122"/>
  <c r="F70" i="122"/>
  <c r="G69" i="122"/>
  <c r="G70" i="122"/>
  <c r="H68" i="122"/>
  <c r="H70" i="122"/>
  <c r="AH39" i="80"/>
  <c r="C70" i="122"/>
  <c r="AG39" i="80"/>
  <c r="AF39" i="80"/>
  <c r="B92" i="122"/>
  <c r="G92" i="122"/>
  <c r="BF39" i="80"/>
  <c r="BD39" i="80"/>
  <c r="C68" i="122"/>
  <c r="C69" i="122"/>
  <c r="A68" i="123"/>
  <c r="B68" i="123"/>
  <c r="B69" i="123"/>
  <c r="B70" i="123"/>
  <c r="E70" i="123"/>
  <c r="F68" i="123"/>
  <c r="F69" i="123"/>
  <c r="F70" i="123"/>
  <c r="G69" i="123"/>
  <c r="G70" i="123"/>
  <c r="H68" i="123"/>
  <c r="H70" i="123"/>
  <c r="AH40" i="80"/>
  <c r="C70" i="123"/>
  <c r="AG40" i="80"/>
  <c r="AF40" i="80"/>
  <c r="B92" i="123"/>
  <c r="G92" i="123"/>
  <c r="BF40" i="80"/>
  <c r="BD40" i="80"/>
  <c r="C68" i="123"/>
  <c r="C69" i="123"/>
  <c r="A68" i="124"/>
  <c r="B68" i="124"/>
  <c r="B69" i="124"/>
  <c r="B70" i="124"/>
  <c r="E70" i="124"/>
  <c r="F68" i="124"/>
  <c r="F69" i="124"/>
  <c r="F70" i="124"/>
  <c r="G69" i="124"/>
  <c r="G70" i="124"/>
  <c r="H68" i="124"/>
  <c r="H70" i="124"/>
  <c r="AH41" i="80"/>
  <c r="C70" i="124"/>
  <c r="AG41" i="80"/>
  <c r="AF41" i="80"/>
  <c r="B92" i="124"/>
  <c r="G92" i="124"/>
  <c r="BF41" i="80"/>
  <c r="BD41" i="80"/>
  <c r="C68" i="124"/>
  <c r="C69" i="124"/>
  <c r="A68" i="125"/>
  <c r="B68" i="125"/>
  <c r="B69" i="125"/>
  <c r="B70" i="125"/>
  <c r="E70" i="125"/>
  <c r="F68" i="125"/>
  <c r="F69" i="125"/>
  <c r="F70" i="125"/>
  <c r="G69" i="125"/>
  <c r="G70" i="125"/>
  <c r="H68" i="125"/>
  <c r="H70" i="125"/>
  <c r="AH42" i="80"/>
  <c r="C70" i="125"/>
  <c r="AG42" i="80"/>
  <c r="AF42" i="80"/>
  <c r="B92" i="125"/>
  <c r="G92" i="125"/>
  <c r="BF42" i="80"/>
  <c r="BD42" i="80"/>
  <c r="C68" i="125"/>
  <c r="C69" i="125"/>
  <c r="A68" i="126"/>
  <c r="B68" i="126"/>
  <c r="B69" i="126"/>
  <c r="B70" i="126"/>
  <c r="E70" i="126"/>
  <c r="F68" i="126"/>
  <c r="F69" i="126"/>
  <c r="F70" i="126"/>
  <c r="G69" i="126"/>
  <c r="G70" i="126"/>
  <c r="H68" i="126"/>
  <c r="H70" i="126"/>
  <c r="AH43" i="80"/>
  <c r="C70" i="126"/>
  <c r="AG43" i="80"/>
  <c r="AF43" i="80"/>
  <c r="B92" i="126"/>
  <c r="G92" i="126"/>
  <c r="BF43" i="80"/>
  <c r="BD43" i="80"/>
  <c r="C68" i="126"/>
  <c r="C69" i="126"/>
  <c r="A68" i="127"/>
  <c r="B68" i="127"/>
  <c r="B69" i="127"/>
  <c r="B70" i="127"/>
  <c r="E70" i="127"/>
  <c r="F68" i="127"/>
  <c r="F69" i="127"/>
  <c r="F70" i="127"/>
  <c r="G69" i="127"/>
  <c r="G70" i="127"/>
  <c r="H68" i="127"/>
  <c r="H70" i="127"/>
  <c r="AH44" i="80"/>
  <c r="C70" i="127"/>
  <c r="AG44" i="80"/>
  <c r="AF44" i="80"/>
  <c r="B92" i="127"/>
  <c r="G92" i="127"/>
  <c r="BF44" i="80"/>
  <c r="BD44" i="80"/>
  <c r="C68" i="127"/>
  <c r="C69" i="127"/>
  <c r="A68" i="128"/>
  <c r="B68" i="128"/>
  <c r="B69" i="128"/>
  <c r="B70" i="128"/>
  <c r="E70" i="128"/>
  <c r="F68" i="128"/>
  <c r="F69" i="128"/>
  <c r="F70" i="128"/>
  <c r="G69" i="128"/>
  <c r="G70" i="128"/>
  <c r="H68" i="128"/>
  <c r="H70" i="128"/>
  <c r="AH45" i="80"/>
  <c r="C70" i="128"/>
  <c r="AG45" i="80"/>
  <c r="AF45" i="80"/>
  <c r="B92" i="128"/>
  <c r="G92" i="128"/>
  <c r="BF45" i="80"/>
  <c r="BD45" i="80"/>
  <c r="C68" i="128"/>
  <c r="C69" i="128"/>
  <c r="A68" i="129"/>
  <c r="B68" i="129"/>
  <c r="B69" i="129"/>
  <c r="B70" i="129"/>
  <c r="E70" i="129"/>
  <c r="F68" i="129"/>
  <c r="F69" i="129"/>
  <c r="F70" i="129"/>
  <c r="G69" i="129"/>
  <c r="G70" i="129"/>
  <c r="H68" i="129"/>
  <c r="H70" i="129"/>
  <c r="AH46" i="80"/>
  <c r="C70" i="129"/>
  <c r="AG46" i="80"/>
  <c r="AF46" i="80"/>
  <c r="B92" i="129"/>
  <c r="G92" i="129"/>
  <c r="BF46" i="80"/>
  <c r="BD46" i="80"/>
  <c r="C68" i="129"/>
  <c r="C69" i="129"/>
  <c r="A68" i="130"/>
  <c r="B68" i="130"/>
  <c r="B69" i="130"/>
  <c r="B70" i="130"/>
  <c r="E70" i="130"/>
  <c r="F68" i="130"/>
  <c r="F69" i="130"/>
  <c r="F70" i="130"/>
  <c r="G69" i="130"/>
  <c r="G70" i="130"/>
  <c r="H68" i="130"/>
  <c r="H70" i="130"/>
  <c r="AH47" i="80"/>
  <c r="C70" i="130"/>
  <c r="AG47" i="80"/>
  <c r="AF47" i="80"/>
  <c r="B92" i="130"/>
  <c r="G92" i="130"/>
  <c r="BF47" i="80"/>
  <c r="BD47" i="80"/>
  <c r="C68" i="130"/>
  <c r="C69" i="130"/>
  <c r="A68" i="131"/>
  <c r="B68" i="131"/>
  <c r="B69" i="131"/>
  <c r="B70" i="131"/>
  <c r="E70" i="131"/>
  <c r="F68" i="131"/>
  <c r="F69" i="131"/>
  <c r="F70" i="131"/>
  <c r="G69" i="131"/>
  <c r="G70" i="131"/>
  <c r="H68" i="131"/>
  <c r="H70" i="131"/>
  <c r="AH48" i="80"/>
  <c r="C70" i="131"/>
  <c r="AG48" i="80"/>
  <c r="AF48" i="80"/>
  <c r="B92" i="131"/>
  <c r="G92" i="131"/>
  <c r="BF48" i="80"/>
  <c r="BD48" i="80"/>
  <c r="C68" i="131"/>
  <c r="C69" i="131"/>
  <c r="A68" i="132"/>
  <c r="B68" i="132"/>
  <c r="B69" i="132"/>
  <c r="B70" i="132"/>
  <c r="E70" i="132"/>
  <c r="F68" i="132"/>
  <c r="F69" i="132"/>
  <c r="F70" i="132"/>
  <c r="G69" i="132"/>
  <c r="G70" i="132"/>
  <c r="H68" i="132"/>
  <c r="H70" i="132"/>
  <c r="AH49" i="80"/>
  <c r="C70" i="132"/>
  <c r="AG49" i="80"/>
  <c r="AF49" i="80"/>
  <c r="B92" i="132"/>
  <c r="G92" i="132"/>
  <c r="BF49" i="80"/>
  <c r="BD49" i="80"/>
  <c r="C68" i="132"/>
  <c r="C69" i="132"/>
  <c r="AH50" i="80"/>
  <c r="AG50" i="80"/>
  <c r="AF50" i="80"/>
  <c r="BF50" i="80"/>
  <c r="BD50" i="80"/>
  <c r="C68" i="133"/>
  <c r="C69" i="133"/>
  <c r="AH51" i="80"/>
  <c r="AG51" i="80"/>
  <c r="AF51" i="80"/>
  <c r="BF51" i="80"/>
  <c r="BD51" i="80"/>
  <c r="C68" i="134"/>
  <c r="C69" i="134"/>
</calcChain>
</file>

<file path=xl/sharedStrings.xml><?xml version="1.0" encoding="utf-8"?>
<sst xmlns="http://schemas.openxmlformats.org/spreadsheetml/2006/main" count="34858" uniqueCount="1796">
  <si>
    <t>Code</t>
  </si>
  <si>
    <t>AgeRestrictions</t>
  </si>
  <si>
    <t>cardno</t>
  </si>
  <si>
    <t>leveller</t>
  </si>
  <si>
    <t>Stall</t>
  </si>
  <si>
    <t>Handicap</t>
  </si>
  <si>
    <t>Date</t>
  </si>
  <si>
    <t>Time</t>
  </si>
  <si>
    <t>Track</t>
  </si>
  <si>
    <t>Distance</t>
  </si>
  <si>
    <t>Class</t>
  </si>
  <si>
    <t>Value</t>
  </si>
  <si>
    <t>Going</t>
  </si>
  <si>
    <t>Race</t>
  </si>
  <si>
    <t>Age</t>
  </si>
  <si>
    <t>Last race</t>
  </si>
  <si>
    <t>2nd last</t>
  </si>
  <si>
    <t>3rd last</t>
  </si>
  <si>
    <t>4th last</t>
  </si>
  <si>
    <t>5th last</t>
  </si>
  <si>
    <t>6th last</t>
  </si>
  <si>
    <t>7th last</t>
  </si>
  <si>
    <t>8th last</t>
  </si>
  <si>
    <t>9th last</t>
  </si>
  <si>
    <t>10th last</t>
  </si>
  <si>
    <t>Speed</t>
  </si>
  <si>
    <t>Jockey</t>
  </si>
  <si>
    <t>Jockey Rating</t>
  </si>
  <si>
    <t>Trainer</t>
  </si>
  <si>
    <t>Trainer Rating</t>
  </si>
  <si>
    <t>Stallion</t>
  </si>
  <si>
    <t>Stallion Rating</t>
  </si>
  <si>
    <t>Today</t>
  </si>
  <si>
    <t>Total</t>
  </si>
  <si>
    <t>Odds</t>
  </si>
  <si>
    <t>Official Rating</t>
  </si>
  <si>
    <t>Horse Name</t>
  </si>
  <si>
    <t>Score</t>
  </si>
  <si>
    <t>Position</t>
  </si>
  <si>
    <t>2nd-placed</t>
  </si>
  <si>
    <t>position</t>
  </si>
  <si>
    <t>Confidence</t>
  </si>
  <si>
    <t>ODDS</t>
  </si>
  <si>
    <t>Top-rated</t>
  </si>
  <si>
    <t>2nd rated</t>
  </si>
  <si>
    <t>3rd rated</t>
  </si>
  <si>
    <t>Form (last race)</t>
  </si>
  <si>
    <t>Suitability</t>
  </si>
  <si>
    <t>Most Common</t>
  </si>
  <si>
    <t>Is top most suited?</t>
  </si>
  <si>
    <t>Top = Suited = Form</t>
  </si>
  <si>
    <t>RTH Selection</t>
  </si>
  <si>
    <t>Sheets including the sheet on which this list is being generated</t>
  </si>
  <si>
    <t>Sheets excluding the sheet on which this list is being generated</t>
  </si>
  <si>
    <t>Today's Selections</t>
  </si>
  <si>
    <t>2nd-rated</t>
  </si>
  <si>
    <t>3rd-rated</t>
  </si>
  <si>
    <t>Most common pick</t>
  </si>
  <si>
    <t>Top+Suited+Form</t>
  </si>
  <si>
    <t>Result</t>
  </si>
  <si>
    <t>P/L to win</t>
  </si>
  <si>
    <t>P/L place</t>
  </si>
  <si>
    <t>RTH Selection2</t>
  </si>
  <si>
    <t>Race Name</t>
  </si>
  <si>
    <t>Prize Money</t>
  </si>
  <si>
    <t>Handicap Y/N</t>
  </si>
  <si>
    <t>Headers</t>
  </si>
  <si>
    <t>Top 3 Confidence Pick</t>
  </si>
  <si>
    <t>Runners</t>
  </si>
  <si>
    <t>Money selection</t>
  </si>
  <si>
    <t>Form</t>
  </si>
  <si>
    <t>2nd LR</t>
  </si>
  <si>
    <t>3rd LR</t>
  </si>
  <si>
    <t>Overall</t>
  </si>
  <si>
    <t>Points</t>
  </si>
  <si>
    <t>RTH Points</t>
  </si>
  <si>
    <t>HandiGap</t>
  </si>
  <si>
    <t>LR Points</t>
  </si>
  <si>
    <t>2LR Points</t>
  </si>
  <si>
    <t>3LR Points</t>
  </si>
  <si>
    <t>Speed Points</t>
  </si>
  <si>
    <t>Jockey points</t>
  </si>
  <si>
    <t>Trainer pts</t>
  </si>
  <si>
    <t>Stallion pts</t>
  </si>
  <si>
    <t>Today pts</t>
  </si>
  <si>
    <t>HandiChoice</t>
  </si>
  <si>
    <t>HandiPick1</t>
  </si>
  <si>
    <t>HandiPick2</t>
  </si>
  <si>
    <t>HandiPick3</t>
  </si>
  <si>
    <t>Match 1</t>
  </si>
  <si>
    <t>Match 2</t>
  </si>
  <si>
    <t>Points 1</t>
  </si>
  <si>
    <t>Points 2</t>
  </si>
  <si>
    <t>Points winner</t>
  </si>
  <si>
    <t>Horse</t>
  </si>
  <si>
    <t>Rating</t>
  </si>
  <si>
    <t>Gap</t>
  </si>
  <si>
    <t>Return on £10</t>
  </si>
  <si>
    <t>Dutch 1</t>
  </si>
  <si>
    <t>Dutch 2</t>
  </si>
  <si>
    <t>Comparative 3</t>
  </si>
  <si>
    <t>Dutch 1 pick</t>
  </si>
  <si>
    <t>Dutch 2 pick</t>
  </si>
  <si>
    <t>Returns 1</t>
  </si>
  <si>
    <t>Returns 2</t>
  </si>
  <si>
    <t>Lay - FavOdds</t>
  </si>
  <si>
    <t>Lay - FavRating</t>
  </si>
  <si>
    <t>Lay - TopRating</t>
  </si>
  <si>
    <t>Lay - Speed</t>
  </si>
  <si>
    <t>Lay - TopSpeed</t>
  </si>
  <si>
    <t>Lay - Form</t>
  </si>
  <si>
    <t>Lay - TopForm</t>
  </si>
  <si>
    <t>Lay - Stallion</t>
  </si>
  <si>
    <t>Lay - Suitability</t>
  </si>
  <si>
    <t>Lay - Selection?</t>
  </si>
  <si>
    <t>Lay?</t>
  </si>
  <si>
    <t>Speed/Stal/Form</t>
  </si>
  <si>
    <t>Lay - Jockey</t>
  </si>
  <si>
    <t>Lay - 2LR</t>
  </si>
  <si>
    <t>Lay rating</t>
  </si>
  <si>
    <t>Lay Comments</t>
  </si>
  <si>
    <t>Racetrack Pick</t>
  </si>
  <si>
    <t>Races</t>
  </si>
  <si>
    <t>RANK</t>
  </si>
  <si>
    <t>RTH</t>
  </si>
  <si>
    <t>Racecourse</t>
  </si>
  <si>
    <t>RTH wins</t>
  </si>
  <si>
    <t>RTH Win rate</t>
  </si>
  <si>
    <t>2nds</t>
  </si>
  <si>
    <t>3rds</t>
  </si>
  <si>
    <t>Form wins</t>
  </si>
  <si>
    <t>Form win rate</t>
  </si>
  <si>
    <t>Speed wins</t>
  </si>
  <si>
    <t>Speed win rate</t>
  </si>
  <si>
    <t>Trainer wins</t>
  </si>
  <si>
    <t>Trainer win rate</t>
  </si>
  <si>
    <t>Stallion wins</t>
  </si>
  <si>
    <t>Stallion win rate</t>
  </si>
  <si>
    <t>Jockey wins</t>
  </si>
  <si>
    <t>Jockey win rate</t>
  </si>
  <si>
    <t>Today wins</t>
  </si>
  <si>
    <t>Today win rate</t>
  </si>
  <si>
    <t>Top-rated wins</t>
  </si>
  <si>
    <t>Top win rate</t>
  </si>
  <si>
    <t>Dutch 12 wins</t>
  </si>
  <si>
    <t>Dutch 12 rate</t>
  </si>
  <si>
    <t>Aintree</t>
  </si>
  <si>
    <t>Epsom</t>
  </si>
  <si>
    <t>Downpatrick</t>
  </si>
  <si>
    <t>Hamilton</t>
  </si>
  <si>
    <t>Hexham</t>
  </si>
  <si>
    <t>Chester</t>
  </si>
  <si>
    <t>Ascot</t>
  </si>
  <si>
    <t>Fakenham</t>
  </si>
  <si>
    <t>Naas</t>
  </si>
  <si>
    <t>Carlisle</t>
  </si>
  <si>
    <t>Catterick</t>
  </si>
  <si>
    <t>Cork</t>
  </si>
  <si>
    <t>Curragh</t>
  </si>
  <si>
    <t>Fontwell</t>
  </si>
  <si>
    <t>Lingfield</t>
  </si>
  <si>
    <t>Market Rasen</t>
  </si>
  <si>
    <t>Bangor</t>
  </si>
  <si>
    <t>Doncaster</t>
  </si>
  <si>
    <t>Fairyhouse</t>
  </si>
  <si>
    <t>Ludlow</t>
  </si>
  <si>
    <t>Huntingdon</t>
  </si>
  <si>
    <t>Leopardstown</t>
  </si>
  <si>
    <t>Kempton</t>
  </si>
  <si>
    <t>Down Royal</t>
  </si>
  <si>
    <t>Goodwood</t>
  </si>
  <si>
    <t>Kelso</t>
  </si>
  <si>
    <t>Cheltenham</t>
  </si>
  <si>
    <t>Brighton</t>
  </si>
  <si>
    <t>Beverley</t>
  </si>
  <si>
    <t>Leicester</t>
  </si>
  <si>
    <t>Clonmel</t>
  </si>
  <si>
    <t>Chepstow</t>
  </si>
  <si>
    <t>Dundalk</t>
  </si>
  <si>
    <t>Haydock</t>
  </si>
  <si>
    <t>Exeter</t>
  </si>
  <si>
    <t>Chelmsford City</t>
  </si>
  <si>
    <t>Gowran Park</t>
  </si>
  <si>
    <t>Musselburgh</t>
  </si>
  <si>
    <t>Limerick</t>
  </si>
  <si>
    <t>Ffos Las</t>
  </si>
  <si>
    <t>Ayr</t>
  </si>
  <si>
    <t>Navan</t>
  </si>
  <si>
    <t>Newbury</t>
  </si>
  <si>
    <t>Newcastle</t>
  </si>
  <si>
    <t>Newmarket (July)</t>
  </si>
  <si>
    <t>Newmarket (Rowley)</t>
  </si>
  <si>
    <t>Nottingham</t>
  </si>
  <si>
    <t>Perth</t>
  </si>
  <si>
    <t>Plumpton</t>
  </si>
  <si>
    <t>Pontefract</t>
  </si>
  <si>
    <t>Punchestown</t>
  </si>
  <si>
    <t>Ripon</t>
  </si>
  <si>
    <t>Roscommon</t>
  </si>
  <si>
    <t>Salisbury</t>
  </si>
  <si>
    <t>Sandown</t>
  </si>
  <si>
    <t>Sedgefield</t>
  </si>
  <si>
    <t>Sligo</t>
  </si>
  <si>
    <t>Southwell</t>
  </si>
  <si>
    <t>Stratford</t>
  </si>
  <si>
    <t>Taunton</t>
  </si>
  <si>
    <t>Thurles</t>
  </si>
  <si>
    <t>Towcester</t>
  </si>
  <si>
    <t>Tramore</t>
  </si>
  <si>
    <t>Uttoxeter</t>
  </si>
  <si>
    <t>Warwick</t>
  </si>
  <si>
    <t>Wetherby</t>
  </si>
  <si>
    <t>Wexford</t>
  </si>
  <si>
    <t>Wincanton</t>
  </si>
  <si>
    <t>Wolverhampton</t>
  </si>
  <si>
    <t>Yarmouth</t>
  </si>
  <si>
    <t>Bellewstown</t>
  </si>
  <si>
    <t>Bath</t>
  </si>
  <si>
    <t>Thirsk</t>
  </si>
  <si>
    <t>Worcester</t>
  </si>
  <si>
    <t>Kilbeggan</t>
  </si>
  <si>
    <t>Newton Abbot</t>
  </si>
  <si>
    <t>Cartmel</t>
  </si>
  <si>
    <t>Ballinrobe</t>
  </si>
  <si>
    <t>Galway</t>
  </si>
  <si>
    <t>York</t>
  </si>
  <si>
    <t>Redcar</t>
  </si>
  <si>
    <t>Horse_DaysSinceRan</t>
  </si>
  <si>
    <t>RaceType</t>
  </si>
  <si>
    <t xml:space="preserve">1m </t>
  </si>
  <si>
    <t>Class 4</t>
  </si>
  <si>
    <t>Good To Soft</t>
  </si>
  <si>
    <t>Flat (Turf)</t>
  </si>
  <si>
    <t>Non Handicap</t>
  </si>
  <si>
    <t>2yo</t>
  </si>
  <si>
    <t>Conundrum Consulting EBF Fillies Novice Stakes (Plus 10) (Str) (Div 1)</t>
  </si>
  <si>
    <t>Spanish Aria</t>
  </si>
  <si>
    <t>Buick, William</t>
  </si>
  <si>
    <t>Gosden, J H M</t>
  </si>
  <si>
    <t>Lope De Vega (IRE)</t>
  </si>
  <si>
    <t>Novices</t>
  </si>
  <si>
    <t>Alemagna</t>
  </si>
  <si>
    <t>Shepherd, Callum</t>
  </si>
  <si>
    <t>Simcock, D M</t>
  </si>
  <si>
    <t>Sea The Moon (GER)</t>
  </si>
  <si>
    <t>Poets Magic</t>
  </si>
  <si>
    <t>Berry, F M</t>
  </si>
  <si>
    <t>Portman, J G</t>
  </si>
  <si>
    <t>Poets Voice</t>
  </si>
  <si>
    <t>Aussie Breeze</t>
  </si>
  <si>
    <t>McNamara, Adam</t>
  </si>
  <si>
    <t>Charlton, R</t>
  </si>
  <si>
    <t>Australia</t>
  </si>
  <si>
    <t>Nausha</t>
  </si>
  <si>
    <t>Egan, David</t>
  </si>
  <si>
    <t>Varian, Roger</t>
  </si>
  <si>
    <t>Kingman</t>
  </si>
  <si>
    <t>King Power</t>
  </si>
  <si>
    <t>Hornby, Rob</t>
  </si>
  <si>
    <t>Balding, A M</t>
  </si>
  <si>
    <t>Frankel</t>
  </si>
  <si>
    <t>Shrewdness</t>
  </si>
  <si>
    <t>Crowley, Jim</t>
  </si>
  <si>
    <t>Haggas, W J</t>
  </si>
  <si>
    <t>Lawman (FR)</t>
  </si>
  <si>
    <t>Wannie Mae (IRE)</t>
  </si>
  <si>
    <t>Harley, M</t>
  </si>
  <si>
    <t>Dove Divine (FR)</t>
  </si>
  <si>
    <t>Watson, Jason</t>
  </si>
  <si>
    <t>Morrison, H</t>
  </si>
  <si>
    <t>Le Havre (IRE)</t>
  </si>
  <si>
    <t>Royal Star</t>
  </si>
  <si>
    <t>Shoemark, Kieran</t>
  </si>
  <si>
    <t>Sea The Stars (IRE)</t>
  </si>
  <si>
    <t>Madame Tantzy</t>
  </si>
  <si>
    <t>Bishop, Mr C</t>
  </si>
  <si>
    <t>Houghton, Eve Johnson</t>
  </si>
  <si>
    <t>Champs Elysees</t>
  </si>
  <si>
    <t>Thermal (IRE)</t>
  </si>
  <si>
    <t>Bentley, Harry</t>
  </si>
  <si>
    <t>Meade, M</t>
  </si>
  <si>
    <t xml:space="preserve">7f </t>
  </si>
  <si>
    <t>Good</t>
  </si>
  <si>
    <t>Tote Irish EBF Fillies Maiden</t>
  </si>
  <si>
    <t>Happen (USA)</t>
  </si>
  <si>
    <t>Crosse, S M</t>
  </si>
  <si>
    <t>OBrien, A P</t>
  </si>
  <si>
    <t>War Front (USA)</t>
  </si>
  <si>
    <t>Maiden</t>
  </si>
  <si>
    <t>Mallacoota (IRE)</t>
  </si>
  <si>
    <t>Madden, Tom</t>
  </si>
  <si>
    <t>Harrington, Mrs John</t>
  </si>
  <si>
    <t>Morpho Blue (IRE)</t>
  </si>
  <si>
    <t>Foley, Shane</t>
  </si>
  <si>
    <t>Mastercraftsman (IRE)</t>
  </si>
  <si>
    <t>Tracing (IRE)</t>
  </si>
  <si>
    <t>Halpin, G P</t>
  </si>
  <si>
    <t>Galileo (IRE)</t>
  </si>
  <si>
    <t>Cosmic Jazz (IRE)</t>
  </si>
  <si>
    <t>Colgan, R C</t>
  </si>
  <si>
    <t>Lavery, Ms Sheila</t>
  </si>
  <si>
    <t>Red Jazz (USA)</t>
  </si>
  <si>
    <t>National Identity (IRE)</t>
  </si>
  <si>
    <t>Manning, K J</t>
  </si>
  <si>
    <t>Bolger, J S</t>
  </si>
  <si>
    <t>New Approach (IRE)</t>
  </si>
  <si>
    <t>Seafield (IRE)</t>
  </si>
  <si>
    <t>Davis, Sean</t>
  </si>
  <si>
    <t>McNamara, Andrew</t>
  </si>
  <si>
    <t>Slade Power (IRE)</t>
  </si>
  <si>
    <t>Kitchen Duty (IRE)</t>
  </si>
  <si>
    <t>Cleary, R P</t>
  </si>
  <si>
    <t>Vocalised (USA)</t>
  </si>
  <si>
    <t>Aneczka (IRE)</t>
  </si>
  <si>
    <t>Orr, Oisin</t>
  </si>
  <si>
    <t>Cannon, Miss Clare Louise</t>
  </si>
  <si>
    <t>Elzaam (AUS)</t>
  </si>
  <si>
    <t>Guiding (IRE)</t>
  </si>
  <si>
    <t>Carroll, G F</t>
  </si>
  <si>
    <t>Nolan, Shane</t>
  </si>
  <si>
    <t>Most Improved (IRE)</t>
  </si>
  <si>
    <t>Rubys Joy (IRE)</t>
  </si>
  <si>
    <t>Leonard, Killian</t>
  </si>
  <si>
    <t>Caldwell, G B</t>
  </si>
  <si>
    <t>Zoffany (IRE)</t>
  </si>
  <si>
    <t>Racine</t>
  </si>
  <si>
    <t>McDonogh, D P</t>
  </si>
  <si>
    <t>Weld, D K</t>
  </si>
  <si>
    <t>Kaftan</t>
  </si>
  <si>
    <t>Keane, C T</t>
  </si>
  <si>
    <t>Lyons, G M</t>
  </si>
  <si>
    <t>Dansili</t>
  </si>
  <si>
    <t>Lady Wannabe (IRE)</t>
  </si>
  <si>
    <t>Hayes, C D</t>
  </si>
  <si>
    <t>Stack, J A</t>
  </si>
  <si>
    <t>Camelot</t>
  </si>
  <si>
    <t>Lyrical Attraction (IRE)</t>
  </si>
  <si>
    <t>Roche, L F</t>
  </si>
  <si>
    <t>Fahey, Jarlath P</t>
  </si>
  <si>
    <t>Dandy Man (IRE)</t>
  </si>
  <si>
    <t>Lady Cedar (IRE)</t>
  </si>
  <si>
    <t>McCullagh, N G</t>
  </si>
  <si>
    <t>Oxx, John M</t>
  </si>
  <si>
    <t>Exceed And Excel (AUS)</t>
  </si>
  <si>
    <t xml:space="preserve">2m½f </t>
  </si>
  <si>
    <t>Yielding</t>
  </si>
  <si>
    <t>National Hunt</t>
  </si>
  <si>
    <t>4yo+</t>
  </si>
  <si>
    <t>Connollys RED MILLS Irish EBF Auction Maiden Hurdle</t>
  </si>
  <si>
    <t>Felix Desjy (FR)</t>
  </si>
  <si>
    <t>Kennedy, J W</t>
  </si>
  <si>
    <t>Elliott, Gordon</t>
  </si>
  <si>
    <t>Maresca Sorrento (FR)</t>
  </si>
  <si>
    <t>Maiden Hurdle</t>
  </si>
  <si>
    <t>Licklighter (IRE)</t>
  </si>
  <si>
    <t>Hogan, D G</t>
  </si>
  <si>
    <t>Hogan, Denis Gerard</t>
  </si>
  <si>
    <t>Brian Boru</t>
  </si>
  <si>
    <t>Gigiplan Two Seven (IRE)</t>
  </si>
  <si>
    <t>Brassil, C</t>
  </si>
  <si>
    <t>Brassil, Martin</t>
  </si>
  <si>
    <t>Scorpion (IRE)</t>
  </si>
  <si>
    <t>The Reaping Race (IRE)</t>
  </si>
  <si>
    <t>Treacy, R P</t>
  </si>
  <si>
    <t>McNamara, E</t>
  </si>
  <si>
    <t>Flemensfirth (USA)</t>
  </si>
  <si>
    <t>Joe The Crow (IRE)</t>
  </si>
  <si>
    <t>Slevin, Mr J J</t>
  </si>
  <si>
    <t>OBrien, Joseph Patrick</t>
  </si>
  <si>
    <t>Olden Times</t>
  </si>
  <si>
    <t>Owl Creek Bridge (IRE)</t>
  </si>
  <si>
    <t>McNamara, Conor</t>
  </si>
  <si>
    <t>Gold Well</t>
  </si>
  <si>
    <t>Dragon Houdini (IRE)</t>
  </si>
  <si>
    <t>Meyler, D</t>
  </si>
  <si>
    <t>Crawley, Shane</t>
  </si>
  <si>
    <t>Yeats (IRE)</t>
  </si>
  <si>
    <t>Chavi Artist (IRE)</t>
  </si>
  <si>
    <t>Mullins, Mr D J</t>
  </si>
  <si>
    <t>Mullins, Thomas</t>
  </si>
  <si>
    <t>Presenting</t>
  </si>
  <si>
    <t>Leave Your Mark (IRE)</t>
  </si>
  <si>
    <t>Walsh, M P</t>
  </si>
  <si>
    <t>Oscar (IRE)</t>
  </si>
  <si>
    <t>Shantou Warrior (IRE)</t>
  </si>
  <si>
    <t>Short, Mr A W</t>
  </si>
  <si>
    <t>Dobbs, Mrs Prunella</t>
  </si>
  <si>
    <t>Shantou (USA)</t>
  </si>
  <si>
    <t>Castle Valley (IRE)</t>
  </si>
  <si>
    <t>Mulcahy, Mr S</t>
  </si>
  <si>
    <t>Young, L</t>
  </si>
  <si>
    <t>Makka Pakka (IRE)</t>
  </si>
  <si>
    <t>Mullins, D E</t>
  </si>
  <si>
    <t>Mullins, Ms Margaret</t>
  </si>
  <si>
    <t>Duke Of Marmalade (IRE)</t>
  </si>
  <si>
    <t>Good Luck Hope (IRE)</t>
  </si>
  <si>
    <t>Townend, P</t>
  </si>
  <si>
    <t>Nash, J A</t>
  </si>
  <si>
    <t>Amerijano (IRE)</t>
  </si>
  <si>
    <t>Cooper, Bryan J</t>
  </si>
  <si>
    <t>Nolan, Paul</t>
  </si>
  <si>
    <t>Milan</t>
  </si>
  <si>
    <t xml:space="preserve">6f </t>
  </si>
  <si>
    <t>Class 3</t>
  </si>
  <si>
    <t>Sir Gerald Whent Memorial Nursery</t>
  </si>
  <si>
    <t>Naughty Rascal (IRE)</t>
  </si>
  <si>
    <t>Doyle, Hollie</t>
  </si>
  <si>
    <t>Hannon (Jnr), Richard</t>
  </si>
  <si>
    <t>Kyllachy</t>
  </si>
  <si>
    <t>Handicap Nursery</t>
  </si>
  <si>
    <t>Lihou</t>
  </si>
  <si>
    <t>Evans, P D</t>
  </si>
  <si>
    <t>Mayson</t>
  </si>
  <si>
    <t>Tinto</t>
  </si>
  <si>
    <t>Perrett, Mrs A J</t>
  </si>
  <si>
    <t>Compton Place</t>
  </si>
  <si>
    <t>K Club (IRE)</t>
  </si>
  <si>
    <t>Ryan, Rossa</t>
  </si>
  <si>
    <t>Kodiac</t>
  </si>
  <si>
    <t>Sir Busker (IRE)</t>
  </si>
  <si>
    <t>Knight, W J</t>
  </si>
  <si>
    <t>Sir Prancealot (IRE)</t>
  </si>
  <si>
    <t>Nayslayer (IRE)</t>
  </si>
  <si>
    <t>Kirk, S</t>
  </si>
  <si>
    <t>No Nay Never (USA)</t>
  </si>
  <si>
    <t>Boa Nova (IRE)</t>
  </si>
  <si>
    <t>Meehan, B J</t>
  </si>
  <si>
    <t>Zebedee</t>
  </si>
  <si>
    <t>More Than Likely</t>
  </si>
  <si>
    <t>Kelly, Shane</t>
  </si>
  <si>
    <t>Hughes, Richard</t>
  </si>
  <si>
    <t>Coach House (IRE)</t>
  </si>
  <si>
    <t>Luxor</t>
  </si>
  <si>
    <t>Oasis Dream</t>
  </si>
  <si>
    <t>Production</t>
  </si>
  <si>
    <t>Burj</t>
  </si>
  <si>
    <t>Crouch, Hector</t>
  </si>
  <si>
    <t>Suroor, Saeed Bin</t>
  </si>
  <si>
    <t>Pirate (IRE)</t>
  </si>
  <si>
    <t>Hansen, Thore</t>
  </si>
  <si>
    <t>Dark Angel (IRE)</t>
  </si>
  <si>
    <t>Izzer (IRE)</t>
  </si>
  <si>
    <t>Norton, Francis</t>
  </si>
  <si>
    <t>Channon, M R</t>
  </si>
  <si>
    <t>Clodovil (IRE)</t>
  </si>
  <si>
    <t>Oona (IRE)</t>
  </si>
  <si>
    <t>Dwyer, Martin</t>
  </si>
  <si>
    <t>Listed Race</t>
  </si>
  <si>
    <t>Hilton Garden Inn Doncaster Stakes (Listed)</t>
  </si>
  <si>
    <t>Dave Dexter</t>
  </si>
  <si>
    <t>Kingscote, Richard</t>
  </si>
  <si>
    <t>Beckett, R M</t>
  </si>
  <si>
    <t>Stimulation (IRE)</t>
  </si>
  <si>
    <t>Non-Handicap</t>
  </si>
  <si>
    <t>Barbill (IRE)</t>
  </si>
  <si>
    <t>Egan, John</t>
  </si>
  <si>
    <t>Canton Queen (IRE)</t>
  </si>
  <si>
    <t>Marquand, Tom</t>
  </si>
  <si>
    <t>Shamardal (USA)</t>
  </si>
  <si>
    <t>Garrus (IRE)</t>
  </si>
  <si>
    <t>Dettori, L</t>
  </si>
  <si>
    <t>Noseda, J</t>
  </si>
  <si>
    <t>Acclamation</t>
  </si>
  <si>
    <t>Kodyanna (IRE)</t>
  </si>
  <si>
    <t>Hanagan, Paul</t>
  </si>
  <si>
    <t>Fahey, R A</t>
  </si>
  <si>
    <t>San Donato (IRE)</t>
  </si>
  <si>
    <t>Atzeni, Andrea</t>
  </si>
  <si>
    <t>Heartwarming</t>
  </si>
  <si>
    <t>Probert, David</t>
  </si>
  <si>
    <t>Cox, C G</t>
  </si>
  <si>
    <t>Showcasing</t>
  </si>
  <si>
    <t>Emerald Approach (IRE)</t>
  </si>
  <si>
    <t>Spencer, Jamie</t>
  </si>
  <si>
    <t>Breath Of Air</t>
  </si>
  <si>
    <t>OBrien, Donnacha</t>
  </si>
  <si>
    <t>Hills, Charles</t>
  </si>
  <si>
    <t>Bated Breath</t>
  </si>
  <si>
    <t>Its The Only Way (IRE)</t>
  </si>
  <si>
    <t>McDonald, P J</t>
  </si>
  <si>
    <t>Lilbourne Lad (IRE)</t>
  </si>
  <si>
    <t>Ian Anderson Memorial National Hunt Maiden Hurdle</t>
  </si>
  <si>
    <t>Goldencard (IRE)</t>
  </si>
  <si>
    <t>Hughes, Brian</t>
  </si>
  <si>
    <t>Dalgleish, Keith</t>
  </si>
  <si>
    <t>Golden Lariat (USA)</t>
  </si>
  <si>
    <t>Definite Wisdom (IRE)</t>
  </si>
  <si>
    <t>Nichol, Craig</t>
  </si>
  <si>
    <t>Dobbin, Mrs R</t>
  </si>
  <si>
    <t>Definite Article</t>
  </si>
  <si>
    <t>Broomey Road</t>
  </si>
  <si>
    <t>Dowson, Mr T</t>
  </si>
  <si>
    <t>Graham, Mrs H O</t>
  </si>
  <si>
    <t>Bahri (USA)</t>
  </si>
  <si>
    <t>Barneys Caulker</t>
  </si>
  <si>
    <t>Irving, Mr D</t>
  </si>
  <si>
    <t>Barnes, M A</t>
  </si>
  <si>
    <t>Captain Gerrard (IRE)</t>
  </si>
  <si>
    <t>Flying Dismount (IRE)</t>
  </si>
  <si>
    <t>Willmott, Mr T</t>
  </si>
  <si>
    <t>Forster, Miss S E</t>
  </si>
  <si>
    <t>St Jovite (USA)</t>
  </si>
  <si>
    <t>Figs Pride (IRE)</t>
  </si>
  <si>
    <t>Cockburn, Mr G J</t>
  </si>
  <si>
    <t>Alexander, N W</t>
  </si>
  <si>
    <t>Stowaway</t>
  </si>
  <si>
    <t>Captain Kurt</t>
  </si>
  <si>
    <t>Alexander, Miss L</t>
  </si>
  <si>
    <t>Stephen, Mrs Jackie</t>
  </si>
  <si>
    <t>Distant Peak (IRE)</t>
  </si>
  <si>
    <t>Thelongwayaround (IRE)</t>
  </si>
  <si>
    <t>Cook, Danny</t>
  </si>
  <si>
    <t>Smith, Mrs S J</t>
  </si>
  <si>
    <t>Fruits Of Love (USA)</t>
  </si>
  <si>
    <t>Stoney Rover (IRE)</t>
  </si>
  <si>
    <t>Mulqueen, S</t>
  </si>
  <si>
    <t>Scott, Miss Katie</t>
  </si>
  <si>
    <t>Starozov (IRE)</t>
  </si>
  <si>
    <t>Bewley, Mr C</t>
  </si>
  <si>
    <t>Morozov (USA)</t>
  </si>
  <si>
    <t>Tote Irish EBF (C &amp; G) Maiden</t>
  </si>
  <si>
    <t>Fugacious (IRE)</t>
  </si>
  <si>
    <t>Sheehy, Danny</t>
  </si>
  <si>
    <t>Keatley, Adrian Paul</t>
  </si>
  <si>
    <t>Fast Company (IRE)</t>
  </si>
  <si>
    <t>Turnberry Isle (IRE)</t>
  </si>
  <si>
    <t>Manjeer (IRE)</t>
  </si>
  <si>
    <t xml:space="preserve">Coakley, Mr R </t>
  </si>
  <si>
    <t>Footstepsinthesand</t>
  </si>
  <si>
    <t>The Corporal (IRE)</t>
  </si>
  <si>
    <t>Cuban Hope (IRE)</t>
  </si>
  <si>
    <t>Teofilo (IRE)</t>
  </si>
  <si>
    <t>Njord (IRE)</t>
  </si>
  <si>
    <t>Roderic OConnor (IRE)</t>
  </si>
  <si>
    <t>Kings Vow (FR)</t>
  </si>
  <si>
    <t>Persse, A C</t>
  </si>
  <si>
    <t>Dunkirk Harbour (USA)</t>
  </si>
  <si>
    <t>Declaration Of War (USA)</t>
  </si>
  <si>
    <t>Snow Ocean (IRE)</t>
  </si>
  <si>
    <t>Duhallow Noelie (IRE)</t>
  </si>
  <si>
    <t>Dragon Pulse (IRE)</t>
  </si>
  <si>
    <t>Apprenticeship (IRE)</t>
  </si>
  <si>
    <t>Kelly, S B</t>
  </si>
  <si>
    <t>Murtagh, J P</t>
  </si>
  <si>
    <t>Rule The Sea</t>
  </si>
  <si>
    <t>Redmond, D M</t>
  </si>
  <si>
    <t>Collins, Tracey</t>
  </si>
  <si>
    <t>Born To Sea (IRE)</t>
  </si>
  <si>
    <t>St Estephe</t>
  </si>
  <si>
    <t>Linehan, Denis</t>
  </si>
  <si>
    <t>Lethal Force (IRE)</t>
  </si>
  <si>
    <t>Sherkali (IRE)</t>
  </si>
  <si>
    <t>Siyouni (FR)</t>
  </si>
  <si>
    <t>Pacific Ocean (IRE)</t>
  </si>
  <si>
    <t>Balefire (IRE)</t>
  </si>
  <si>
    <t>Halford, M</t>
  </si>
  <si>
    <t>Casa Romano (IRE)</t>
  </si>
  <si>
    <t>Flynn, Patrick J</t>
  </si>
  <si>
    <t>Casamento (IRE)</t>
  </si>
  <si>
    <t>Fulvio (USA)</t>
  </si>
  <si>
    <t>Bernardini (USA)</t>
  </si>
  <si>
    <t xml:space="preserve">3m1½f </t>
  </si>
  <si>
    <t>Class 2</t>
  </si>
  <si>
    <t>Matchbook Betting Exchange Handicap Chase</t>
  </si>
  <si>
    <t>Shantou Village (IRE)</t>
  </si>
  <si>
    <t>Dunne, R T</t>
  </si>
  <si>
    <t>Mulholland, N P</t>
  </si>
  <si>
    <t>Handicap Chase</t>
  </si>
  <si>
    <t>Dell Arca (IRE)</t>
  </si>
  <si>
    <t>Scudamore, Tom</t>
  </si>
  <si>
    <t>Pipe, D E</t>
  </si>
  <si>
    <t>Sholokhov (IRE)</t>
  </si>
  <si>
    <t>Calett Mad (FR)</t>
  </si>
  <si>
    <t>Jacob, Daryl</t>
  </si>
  <si>
    <t>Twiston-Davies, N A</t>
  </si>
  <si>
    <t>Axxos (GER)</t>
  </si>
  <si>
    <t>Above Board (IRE)</t>
  </si>
  <si>
    <t>Coleman, A</t>
  </si>
  <si>
    <t>ONeill, Jonjo</t>
  </si>
  <si>
    <t>Mahler</t>
  </si>
  <si>
    <t>Swingbridge (IRE)</t>
  </si>
  <si>
    <t>Bowen, Mr J C</t>
  </si>
  <si>
    <t>Relentless Dreamer (IRE)</t>
  </si>
  <si>
    <t>Wedge, Mr A</t>
  </si>
  <si>
    <t>Curtis, Miss Rebecca</t>
  </si>
  <si>
    <t>Kayf Tara</t>
  </si>
  <si>
    <t>Laurium</t>
  </si>
  <si>
    <t>Boinville, Mr N de</t>
  </si>
  <si>
    <t>Henderson, N J</t>
  </si>
  <si>
    <t>Gold Away (IRE)</t>
  </si>
  <si>
    <t>Rightdownthemiddle (IRE)</t>
  </si>
  <si>
    <t>Bowen, Mr S P</t>
  </si>
  <si>
    <t>Doing Fine (IRE)</t>
  </si>
  <si>
    <t>Aspell, Leighton</t>
  </si>
  <si>
    <t>West Approach</t>
  </si>
  <si>
    <t>Johnson, Richard</t>
  </si>
  <si>
    <t>Tizzard, C L</t>
  </si>
  <si>
    <t>Westerner</t>
  </si>
  <si>
    <t>Minella Rocco (IRE)</t>
  </si>
  <si>
    <t>Geraghty, B J</t>
  </si>
  <si>
    <t>Shirocco (GER)</t>
  </si>
  <si>
    <t>Domesday Book (USA)</t>
  </si>
  <si>
    <t>Hutchinson, Wayne</t>
  </si>
  <si>
    <t>Edmunds, Stuart</t>
  </si>
  <si>
    <t>Street Cry (IRE)</t>
  </si>
  <si>
    <t>Captain Chaos (IRE)</t>
  </si>
  <si>
    <t>Skelton, Harry</t>
  </si>
  <si>
    <t>Skelton, Daniel</t>
  </si>
  <si>
    <t>Golan (IRE)</t>
  </si>
  <si>
    <t>Braqueur Dor (FR)</t>
  </si>
  <si>
    <t>Cobden, Mr H</t>
  </si>
  <si>
    <t>Nicholls, P F</t>
  </si>
  <si>
    <t>Epalo (GER)</t>
  </si>
  <si>
    <t>Cogry</t>
  </si>
  <si>
    <t>Twiston-Davies, Mr S</t>
  </si>
  <si>
    <t>Kings Theatre (IRE)</t>
  </si>
  <si>
    <t>Perfect Candidate (IRE)</t>
  </si>
  <si>
    <t>Brennan, P J</t>
  </si>
  <si>
    <t>OBrien, Fergal</t>
  </si>
  <si>
    <t>Winged Love (IRE)</t>
  </si>
  <si>
    <t>For Good Measure (IRE)</t>
  </si>
  <si>
    <t>OBrien, T J</t>
  </si>
  <si>
    <t>Hobbs, P J</t>
  </si>
  <si>
    <t xml:space="preserve">2m2f </t>
  </si>
  <si>
    <t>SANSERV Rated Novice Chase</t>
  </si>
  <si>
    <t>Boot Camp (IRE)</t>
  </si>
  <si>
    <t>Novices Chase</t>
  </si>
  <si>
    <t>Abbey Magic (IRE)</t>
  </si>
  <si>
    <t>Blackmore, Miss Rachel</t>
  </si>
  <si>
    <t>Bromhead, Henry De</t>
  </si>
  <si>
    <t>Beneficial</t>
  </si>
  <si>
    <t>Stormey (IRE)</t>
  </si>
  <si>
    <t>Mahon, S J</t>
  </si>
  <si>
    <t>September Storm (GER)</t>
  </si>
  <si>
    <t>Damut (IRE)</t>
  </si>
  <si>
    <t>McInerney, Mr D J</t>
  </si>
  <si>
    <t>Winters, Michael</t>
  </si>
  <si>
    <t>Gamut (IRE)</t>
  </si>
  <si>
    <t>Whisperinthebreeze</t>
  </si>
  <si>
    <t>Power, R M</t>
  </si>
  <si>
    <t>Sweet As A Nut (IRE)</t>
  </si>
  <si>
    <t>Lynch, A E</t>
  </si>
  <si>
    <t>Barry, Michael</t>
  </si>
  <si>
    <t>Vinnie Roe (IRE)</t>
  </si>
  <si>
    <t>Scott Dobson Memorial Nursery</t>
  </si>
  <si>
    <t>Beat Le Bon (FR)</t>
  </si>
  <si>
    <t>Wootton Bassett</t>
  </si>
  <si>
    <t>Lincoln Park</t>
  </si>
  <si>
    <t>Rawlinson, Ali</t>
  </si>
  <si>
    <t>Appleby, M</t>
  </si>
  <si>
    <t>Constant</t>
  </si>
  <si>
    <t>Burke, K R</t>
  </si>
  <si>
    <t>Dutch Art</t>
  </si>
  <si>
    <t>Happy Power (IRE)</t>
  </si>
  <si>
    <t>Heroic</t>
  </si>
  <si>
    <t>Gordon, Miss J</t>
  </si>
  <si>
    <t>Heeraat (IRE)</t>
  </si>
  <si>
    <t>Quarry Beach</t>
  </si>
  <si>
    <t>ONeill, K T</t>
  </si>
  <si>
    <t>Candy, H</t>
  </si>
  <si>
    <t xml:space="preserve">1m4f </t>
  </si>
  <si>
    <t>Group 3</t>
  </si>
  <si>
    <t>3yo+</t>
  </si>
  <si>
    <t>Teddington Royal British Legion Stakes (Group 3) (Registered As The St Simon Stakes)</t>
  </si>
  <si>
    <t>Young Rascal (FR)</t>
  </si>
  <si>
    <t>Intello (GER)</t>
  </si>
  <si>
    <t>Communique (IRE)</t>
  </si>
  <si>
    <t>Johnston, M</t>
  </si>
  <si>
    <t>Weekender</t>
  </si>
  <si>
    <t>Isabel De Urbina (IRE)</t>
  </si>
  <si>
    <t>Desert Skyline (IRE)</t>
  </si>
  <si>
    <t>Mosse, G</t>
  </si>
  <si>
    <t>Elsworth, D R C</t>
  </si>
  <si>
    <t>Tamayuz</t>
  </si>
  <si>
    <t>Morando (FR)</t>
  </si>
  <si>
    <t>Kendargent (FR)</t>
  </si>
  <si>
    <t>Temple Church (IRE)</t>
  </si>
  <si>
    <t>Bennett, Charlie</t>
  </si>
  <si>
    <t>Maifalki (FR)</t>
  </si>
  <si>
    <t>Ward, Jason</t>
  </si>
  <si>
    <t>Falco (USA)</t>
  </si>
  <si>
    <t>Scarlet Dragon</t>
  </si>
  <si>
    <t>King, A</t>
  </si>
  <si>
    <t>Sir Percy</t>
  </si>
  <si>
    <t>What About Carlo (FR)</t>
  </si>
  <si>
    <t>Creachadoir (IRE)</t>
  </si>
  <si>
    <t>Raheen House (IRE)</t>
  </si>
  <si>
    <t>Kirby, Adam</t>
  </si>
  <si>
    <t xml:space="preserve">2m7½f </t>
  </si>
  <si>
    <t>Clifford &amp; Martin Firth Memorial Novices Handicap Chase</t>
  </si>
  <si>
    <t>Bafana Blue</t>
  </si>
  <si>
    <t>Blueprint (IRE)</t>
  </si>
  <si>
    <t>Handicap Novices Chase</t>
  </si>
  <si>
    <t>Arizona Bound (IRE)</t>
  </si>
  <si>
    <t>Fox, Mr D R</t>
  </si>
  <si>
    <t>Russell, Miss Lucinda V</t>
  </si>
  <si>
    <t>Lady London (IRE)</t>
  </si>
  <si>
    <t>OFarrell, C</t>
  </si>
  <si>
    <t>King Golan (IRE)</t>
  </si>
  <si>
    <t>Quinlan, Sean</t>
  </si>
  <si>
    <t>Johnson, Kenny</t>
  </si>
  <si>
    <t>Bocasien Desbois (FR)</t>
  </si>
  <si>
    <t>Brooke, Henry</t>
  </si>
  <si>
    <t>Todhunter, M</t>
  </si>
  <si>
    <t>Smadoun (FR)</t>
  </si>
  <si>
    <t>Graystown (IRE)</t>
  </si>
  <si>
    <t>Coltherd, Mr S W</t>
  </si>
  <si>
    <t>Coltherd, W S</t>
  </si>
  <si>
    <t>Well Chosen</t>
  </si>
  <si>
    <t>What A Game (IRE)</t>
  </si>
  <si>
    <t>Easterby, Mr W</t>
  </si>
  <si>
    <t>Easterby, T D</t>
  </si>
  <si>
    <t>Top Cat Dj (IRE)</t>
  </si>
  <si>
    <t>St Quintin</t>
  </si>
  <si>
    <t>Hamilton, Mr J</t>
  </si>
  <si>
    <t>Walford, Mark</t>
  </si>
  <si>
    <t>Act One</t>
  </si>
  <si>
    <t>Left Back (IRE)</t>
  </si>
  <si>
    <t>thetote.com Irish EBF Fillies Nursery</t>
  </si>
  <si>
    <t>Winiata (IRE)</t>
  </si>
  <si>
    <t>Society Rock (IRE)</t>
  </si>
  <si>
    <t>Leagan Gaeilge (IRE)</t>
  </si>
  <si>
    <t>Nikeandnemesis (IRE)</t>
  </si>
  <si>
    <t>Crosse, Nathan</t>
  </si>
  <si>
    <t>McCreery, W</t>
  </si>
  <si>
    <t>Xtension (IRE)</t>
  </si>
  <si>
    <t>Only The Brave (USA)</t>
  </si>
  <si>
    <t>Lynam, S</t>
  </si>
  <si>
    <t>Exchange Rate (USA)</t>
  </si>
  <si>
    <t>Sunblessed (IRE)</t>
  </si>
  <si>
    <t>Condon, K J</t>
  </si>
  <si>
    <t>Vallambrosa (IRE)</t>
  </si>
  <si>
    <t>Holy Roman Emperor (IRE)</t>
  </si>
  <si>
    <t>Lady Marengo (IRE)</t>
  </si>
  <si>
    <t>Battle Of Marengo (IRE)</t>
  </si>
  <si>
    <t>My Laureate (IRE)</t>
  </si>
  <si>
    <t>Rajj (IRE)</t>
  </si>
  <si>
    <t>Laura Bullion (IRE)</t>
  </si>
  <si>
    <t>Slattery, A J</t>
  </si>
  <si>
    <t>Meade, Noel</t>
  </si>
  <si>
    <t>Canford Cliffs (IRE)</t>
  </si>
  <si>
    <t>Commodus (IRE)</t>
  </si>
  <si>
    <t>I Remember You (IRE)</t>
  </si>
  <si>
    <t>4yo</t>
  </si>
  <si>
    <t>Masterson Holdings Hurdle</t>
  </si>
  <si>
    <t>Gumball (FR)</t>
  </si>
  <si>
    <t>No Risk At All (FR)</t>
  </si>
  <si>
    <t>Hurdle</t>
  </si>
  <si>
    <t>Padleyourowncanoe</t>
  </si>
  <si>
    <t>Nayef (USA)</t>
  </si>
  <si>
    <t>Pearl Of The West (IRE)</t>
  </si>
  <si>
    <t>McConnell, John C</t>
  </si>
  <si>
    <t>Eragon De Chanay (FR)</t>
  </si>
  <si>
    <t>Moore, Mr Joshua</t>
  </si>
  <si>
    <t>Moore, G L</t>
  </si>
  <si>
    <t>Racinger (FR)</t>
  </si>
  <si>
    <t>Redicean</t>
  </si>
  <si>
    <t>Medicean</t>
  </si>
  <si>
    <t>Esprit De Somoza (FR)</t>
  </si>
  <si>
    <t>Kelly, Miss E</t>
  </si>
  <si>
    <t>Williams, Mrs Jane</t>
  </si>
  <si>
    <t>Irish Wells (FR)</t>
  </si>
  <si>
    <t>Irish Stallion Farms EBF Mares Beginners Chase</t>
  </si>
  <si>
    <t>Forge Meadow (IRE)</t>
  </si>
  <si>
    <t>Beginners Chase</t>
  </si>
  <si>
    <t>High School Days (USA)</t>
  </si>
  <si>
    <t>Elusive Quality (USA)</t>
  </si>
  <si>
    <t>Dawn Shadow (IRE)</t>
  </si>
  <si>
    <t>Love, Mrs D A</t>
  </si>
  <si>
    <t>Mrs Lovett (IRE)</t>
  </si>
  <si>
    <t>Minnies Secret (IRE)</t>
  </si>
  <si>
    <t>Brouder, Mr K J</t>
  </si>
  <si>
    <t>Byrnes, C</t>
  </si>
  <si>
    <t>Kilbarry Calling (IRE)</t>
  </si>
  <si>
    <t>OKeeffe, Cornelius</t>
  </si>
  <si>
    <t>Molson Coors Stakes (Group 3) (Str) (Registered As The Horris Hill Stakes)</t>
  </si>
  <si>
    <t>Dirty Rascal (IRE)</t>
  </si>
  <si>
    <t>Victory Command (IRE)</t>
  </si>
  <si>
    <t>War Command (USA)</t>
  </si>
  <si>
    <t>Fanaar (IRE)</t>
  </si>
  <si>
    <t>Chairmanoftheboard (IRE)</t>
  </si>
  <si>
    <t>House Of Kings (IRE)</t>
  </si>
  <si>
    <t>Athmad (IRE)</t>
  </si>
  <si>
    <t>Olympic Glory (IRE)</t>
  </si>
  <si>
    <t>Mohaather</t>
  </si>
  <si>
    <t>Tregoning, M P</t>
  </si>
  <si>
    <t>Cool Reflection (IRE)</t>
  </si>
  <si>
    <t>Cole, P F I</t>
  </si>
  <si>
    <t>Almufti</t>
  </si>
  <si>
    <t>Palmer, Hugo</t>
  </si>
  <si>
    <t>Toronado (IRE)</t>
  </si>
  <si>
    <t>Azano</t>
  </si>
  <si>
    <t>You Never Can Tell (IRE)</t>
  </si>
  <si>
    <t>Queally, T P</t>
  </si>
  <si>
    <t>Spencer, Richard</t>
  </si>
  <si>
    <t>Vertem Very Different Stockbrokers Handicap</t>
  </si>
  <si>
    <t>Finniston Farm</t>
  </si>
  <si>
    <t>Dascombe, Tom</t>
  </si>
  <si>
    <t>Helmet (AUS)</t>
  </si>
  <si>
    <t>Mukhayyam</t>
  </si>
  <si>
    <t>Dodsworth, Robert</t>
  </si>
  <si>
    <t>Busy Street</t>
  </si>
  <si>
    <t>Jabbaar</t>
  </si>
  <si>
    <t>Ladd, Theodore</t>
  </si>
  <si>
    <t>Jardine, I</t>
  </si>
  <si>
    <t>Multellie</t>
  </si>
  <si>
    <t>Richardson, Miss R</t>
  </si>
  <si>
    <t>Multiplex</t>
  </si>
  <si>
    <t>Thomas Cranmer (USA)</t>
  </si>
  <si>
    <t>Scott, Rowan</t>
  </si>
  <si>
    <t>Jackson, Miss T</t>
  </si>
  <si>
    <t>Hard Spun (USA)</t>
  </si>
  <si>
    <t>Bolder Bob (IRE)</t>
  </si>
  <si>
    <t>Curtis, B A</t>
  </si>
  <si>
    <t>Barron, T D</t>
  </si>
  <si>
    <t>Big Bad Bob (IRE)</t>
  </si>
  <si>
    <t>Cosmelli (ITY)</t>
  </si>
  <si>
    <t>Hart, Jason</t>
  </si>
  <si>
    <t>Kelleway, Miss Gay</t>
  </si>
  <si>
    <t>Mr Vegas (IRE)</t>
  </si>
  <si>
    <t>Morning Wonder (IRE)</t>
  </si>
  <si>
    <t>Ryan, K A</t>
  </si>
  <si>
    <t>Dawn Approach (IRE)</t>
  </si>
  <si>
    <t>Sepal (USA)</t>
  </si>
  <si>
    <t>Mullen, Andrew</t>
  </si>
  <si>
    <t>Dods, M</t>
  </si>
  <si>
    <t>Afleet Alex (USA)</t>
  </si>
  <si>
    <t>Machine Learner</t>
  </si>
  <si>
    <t>Tuite, Joseph</t>
  </si>
  <si>
    <t>Western Duke (IRE)</t>
  </si>
  <si>
    <t>Donohoe, Stephen</t>
  </si>
  <si>
    <t>Williams, Ian</t>
  </si>
  <si>
    <t>High Chaparral (IRE)</t>
  </si>
  <si>
    <t xml:space="preserve">3m2½f </t>
  </si>
  <si>
    <t>Belhaven Brewery Chase (Limited Handicap)</t>
  </si>
  <si>
    <t>Lofgren</t>
  </si>
  <si>
    <t>McCain Jnr, D</t>
  </si>
  <si>
    <t>Dandy Dan (IRE)</t>
  </si>
  <si>
    <t>Bass, Mr D R</t>
  </si>
  <si>
    <t>Bailey, K C</t>
  </si>
  <si>
    <t>Midnight Legend</t>
  </si>
  <si>
    <t>Red Giant (IRE)</t>
  </si>
  <si>
    <t>Candlish, Jennie</t>
  </si>
  <si>
    <t>I Just Know (IRE)</t>
  </si>
  <si>
    <t>Robin Des Pres (FR)</t>
  </si>
  <si>
    <t>thetote.com Knockaire Stakes (Listed)</t>
  </si>
  <si>
    <t>Smash Williams (IRE)</t>
  </si>
  <si>
    <t>Fracas (IRE)</t>
  </si>
  <si>
    <t>Kings Field (IRE)</t>
  </si>
  <si>
    <t>Imaging</t>
  </si>
  <si>
    <t>Flight Risk (IRE)</t>
  </si>
  <si>
    <t>North Face (IRE)</t>
  </si>
  <si>
    <t>Psychedelic Funk</t>
  </si>
  <si>
    <t>Choisir (AUS)</t>
  </si>
  <si>
    <t>Damselfly (IRE)</t>
  </si>
  <si>
    <t>Power</t>
  </si>
  <si>
    <t>Fas (IRE)</t>
  </si>
  <si>
    <t>Lynam, Edward</t>
  </si>
  <si>
    <t>Fastnet Rock (AUS)</t>
  </si>
  <si>
    <t>True To Herself (IRE)</t>
  </si>
  <si>
    <t>Julias Magic (IRE)</t>
  </si>
  <si>
    <t>Foster, Mrs Denise</t>
  </si>
  <si>
    <t>Excelling Spirit (IRE)</t>
  </si>
  <si>
    <t>Invincible Spirit (IRE)</t>
  </si>
  <si>
    <t xml:space="preserve">2m </t>
  </si>
  <si>
    <t>Randox Health Handicap Chase</t>
  </si>
  <si>
    <t>Bigmartre (FR)</t>
  </si>
  <si>
    <t>Bannister, Mr H A A</t>
  </si>
  <si>
    <t>Whittington, H</t>
  </si>
  <si>
    <t>Montmartre (FR)</t>
  </si>
  <si>
    <t>Vosne Romanee</t>
  </si>
  <si>
    <t>Newland, Dr R D P</t>
  </si>
  <si>
    <t>Arakan (USA)</t>
  </si>
  <si>
    <t>Modus</t>
  </si>
  <si>
    <t>Motivator</t>
  </si>
  <si>
    <t>Lillington (IRE)</t>
  </si>
  <si>
    <t>Duke Of Navan (IRE)</t>
  </si>
  <si>
    <t>Day, Mr R D</t>
  </si>
  <si>
    <t>Richards, N G</t>
  </si>
  <si>
    <t>Tommy Silver (FR)</t>
  </si>
  <si>
    <t>Silver Cross (FR)</t>
  </si>
  <si>
    <t>Foxtail Hill (IRE)</t>
  </si>
  <si>
    <t>Dr Massini (IRE)</t>
  </si>
  <si>
    <t>Renvyle House Hotel Handicap Chase</t>
  </si>
  <si>
    <t>The Trigger (IRE)</t>
  </si>
  <si>
    <t>McNally, Ronan M P</t>
  </si>
  <si>
    <t>Bellgrove (IRE)</t>
  </si>
  <si>
    <t>Cloke, P M</t>
  </si>
  <si>
    <t>Dundrum Lad (IRE)</t>
  </si>
  <si>
    <t>Dempsey, Luke</t>
  </si>
  <si>
    <t>Leap Dearg (IRE)</t>
  </si>
  <si>
    <t>Brouder, Gearoid</t>
  </si>
  <si>
    <t>Grey Mountain Mist (IRE)</t>
  </si>
  <si>
    <t>Sheehy, E</t>
  </si>
  <si>
    <t>Rolling Revenge (IRE)</t>
  </si>
  <si>
    <t>Bilbo Bagins (IRE)</t>
  </si>
  <si>
    <t>Murray, Adrian</t>
  </si>
  <si>
    <t>Well Joey (IRE)</t>
  </si>
  <si>
    <t>Burning Issues (IRE)</t>
  </si>
  <si>
    <t>OKeeffe, Mr S F</t>
  </si>
  <si>
    <t>Rothwell, P J</t>
  </si>
  <si>
    <t>Cable</t>
  </si>
  <si>
    <t>McCurtin, Mr A</t>
  </si>
  <si>
    <t>Fruits Of Glory (IRE)</t>
  </si>
  <si>
    <t>Hayes, Brian</t>
  </si>
  <si>
    <t>Cawley, Edward</t>
  </si>
  <si>
    <t>Flynsini (IRE)</t>
  </si>
  <si>
    <t>Conundrum Consulting EBF Fillies Novice Stakes (Plus 10) (Str) (Div 2)</t>
  </si>
  <si>
    <t>Muchly</t>
  </si>
  <si>
    <t>Iffraaj</t>
  </si>
  <si>
    <t>Lady Morpheus</t>
  </si>
  <si>
    <t>Morpheus</t>
  </si>
  <si>
    <t>Warsash (IRE)</t>
  </si>
  <si>
    <t>Dalmore</t>
  </si>
  <si>
    <t>Dalakhani (IRE)</t>
  </si>
  <si>
    <t>Maktabba</t>
  </si>
  <si>
    <t>Say Nothing</t>
  </si>
  <si>
    <t>Nathaniel (IRE)</t>
  </si>
  <si>
    <t>Spring Run</t>
  </si>
  <si>
    <t>Tamok (IRE)</t>
  </si>
  <si>
    <t>Turner, Hayley</t>
  </si>
  <si>
    <t>Bell, M L W</t>
  </si>
  <si>
    <t>Dear Miriam (IRE)</t>
  </si>
  <si>
    <t>Lady Adelaide (IRE)</t>
  </si>
  <si>
    <t>Monogamy</t>
  </si>
  <si>
    <t xml:space="preserve">5f </t>
  </si>
  <si>
    <t>sunracing.co.uk Handicap</t>
  </si>
  <si>
    <t>Tarboosh</t>
  </si>
  <si>
    <t>Stott, Kevin</t>
  </si>
  <si>
    <t>Midgley, P T</t>
  </si>
  <si>
    <t>Bahamian Bounty</t>
  </si>
  <si>
    <t>Foolaad</t>
  </si>
  <si>
    <t>Winston, Robert</t>
  </si>
  <si>
    <t>Bowring, S R</t>
  </si>
  <si>
    <t>Camacho Chief (IRE)</t>
  </si>
  <si>
    <t>Muir, Paula</t>
  </si>
  <si>
    <t>Camacho</t>
  </si>
  <si>
    <t>Copper Knight (IRE)</t>
  </si>
  <si>
    <t>Dakota Gold</t>
  </si>
  <si>
    <t>Hamilton, Tony</t>
  </si>
  <si>
    <t>Equiano (FR)</t>
  </si>
  <si>
    <t>Line Of Reason (IRE)</t>
  </si>
  <si>
    <t>Kheleyf (USA)</t>
  </si>
  <si>
    <t>Evergate</t>
  </si>
  <si>
    <t>Cowell, R M H</t>
  </si>
  <si>
    <t>Abel Handy (IRE)</t>
  </si>
  <si>
    <t>Carroll, D</t>
  </si>
  <si>
    <t>Arcano (IRE)</t>
  </si>
  <si>
    <t>Holmeswood</t>
  </si>
  <si>
    <t>Rodriguez, Callum</t>
  </si>
  <si>
    <t>Erissimus Maximus (FR)</t>
  </si>
  <si>
    <t>Currie, Nicola</t>
  </si>
  <si>
    <t>Dwyer, C A</t>
  </si>
  <si>
    <t>Duke Of Firenze</t>
  </si>
  <si>
    <t>Griffiths, D C</t>
  </si>
  <si>
    <t>Pivotal</t>
  </si>
  <si>
    <t>Excessable</t>
  </si>
  <si>
    <t>Sakhees Secret</t>
  </si>
  <si>
    <t>Mayleaf Shine (IRE)</t>
  </si>
  <si>
    <t>Sullivan, James P</t>
  </si>
  <si>
    <t>Quick Look</t>
  </si>
  <si>
    <t>Hardie, Cameron</t>
  </si>
  <si>
    <t>Easterby, M W</t>
  </si>
  <si>
    <t>Rapid Applause</t>
  </si>
  <si>
    <t>Evans, Nathan</t>
  </si>
  <si>
    <t>Royal Applause</t>
  </si>
  <si>
    <t>East Street Revue</t>
  </si>
  <si>
    <t>Pastoral Pursuits</t>
  </si>
  <si>
    <t>Lord Riddiford (IRE)</t>
  </si>
  <si>
    <t>Quinn, J J</t>
  </si>
  <si>
    <t>Equimou</t>
  </si>
  <si>
    <t>Carson, William</t>
  </si>
  <si>
    <t>Eddery, Robert</t>
  </si>
  <si>
    <t>Diamond Dougal (IRE)</t>
  </si>
  <si>
    <t>Just Glamorous (IRE)</t>
  </si>
  <si>
    <t>Harris, R A</t>
  </si>
  <si>
    <t>Ornate</t>
  </si>
  <si>
    <t>Sir Robert Cheval</t>
  </si>
  <si>
    <t>Walsh, E J</t>
  </si>
  <si>
    <t>Green Desert (USA)</t>
  </si>
  <si>
    <t>Harper Gow Memorial Handicap Hurdle (Qualifier)</t>
  </si>
  <si>
    <t>Iolani (GER)</t>
  </si>
  <si>
    <t>Sayer, Mrs Dianne</t>
  </si>
  <si>
    <t>Handicap Hurdle</t>
  </si>
  <si>
    <t>An Fear Ciuin (IRE)</t>
  </si>
  <si>
    <t>Smith, R Michael</t>
  </si>
  <si>
    <t>Val Mome (FR)</t>
  </si>
  <si>
    <t>Turgeon (USA)</t>
  </si>
  <si>
    <t>Chookie Royale</t>
  </si>
  <si>
    <t>Monsieur Bond (IRE)</t>
  </si>
  <si>
    <t>Icefall (IRE)</t>
  </si>
  <si>
    <t>King, Connor</t>
  </si>
  <si>
    <t>Frozen Power (IRE)</t>
  </si>
  <si>
    <t>Chanceanotherfive (IRE)</t>
  </si>
  <si>
    <t>Dubai Destination (USA)</t>
  </si>
  <si>
    <t>Sense Of Urgency (IRE)</t>
  </si>
  <si>
    <t>Normile, Mrs L B</t>
  </si>
  <si>
    <t>Captain Rio</t>
  </si>
  <si>
    <t>Desert Island Dusk</t>
  </si>
  <si>
    <t>Superior Premium</t>
  </si>
  <si>
    <t>St Georges Oval (IRE)</t>
  </si>
  <si>
    <t>Anderson, Mr A</t>
  </si>
  <si>
    <t>Egerton, Lucinda</t>
  </si>
  <si>
    <t>Little Stevie</t>
  </si>
  <si>
    <t>Ross, R A</t>
  </si>
  <si>
    <t>Overbury (IRE)</t>
  </si>
  <si>
    <t>Trooblue</t>
  </si>
  <si>
    <t>Great Palm (USA)</t>
  </si>
  <si>
    <t>Las Tunas (FR)</t>
  </si>
  <si>
    <t>Country Reel (USA)</t>
  </si>
  <si>
    <t>Tokaramore</t>
  </si>
  <si>
    <t>Chapman, Mr R</t>
  </si>
  <si>
    <t>Sulamani (IRE)</t>
  </si>
  <si>
    <t>Felix Mendelssohn (IRE)</t>
  </si>
  <si>
    <t>Win Big With Tote Handicap</t>
  </si>
  <si>
    <t>Silverkode (IRE)</t>
  </si>
  <si>
    <t>Murphy, Joseph G</t>
  </si>
  <si>
    <t>Stormy Belle (IRE)</t>
  </si>
  <si>
    <t>Coen, Ben M</t>
  </si>
  <si>
    <t>Fahy, P A</t>
  </si>
  <si>
    <t>Betsey Trotter (IRE)</t>
  </si>
  <si>
    <t>Omran</t>
  </si>
  <si>
    <t>Dream Of Words (IRE)</t>
  </si>
  <si>
    <t>Dream Ahead (USA)</t>
  </si>
  <si>
    <t>Mr Ormsby (IRE)</t>
  </si>
  <si>
    <t>Haatef (USA)</t>
  </si>
  <si>
    <t>Krispen (IRE)</t>
  </si>
  <si>
    <t>Doyle, Timothy</t>
  </si>
  <si>
    <t>Fit For Function</t>
  </si>
  <si>
    <t>Mokhalad</t>
  </si>
  <si>
    <t>English, Damian Joseph</t>
  </si>
  <si>
    <t>Dubawi (IRE)</t>
  </si>
  <si>
    <t>Hit The Silk (IRE)</t>
  </si>
  <si>
    <t>Murphy, P J F</t>
  </si>
  <si>
    <t>Majestic Missile (IRE)</t>
  </si>
  <si>
    <t>Massa Lubrense (IRE)</t>
  </si>
  <si>
    <t>Geoghegan, John</t>
  </si>
  <si>
    <t>Intense Focus (USA)</t>
  </si>
  <si>
    <t>Curly Girl (IRE)</t>
  </si>
  <si>
    <t>Gallagher, Mark</t>
  </si>
  <si>
    <t>Feane, John James</t>
  </si>
  <si>
    <t>Vale Of York (IRE)</t>
  </si>
  <si>
    <t>Johann Bach (IRE)</t>
  </si>
  <si>
    <t>Harney, Patrick G</t>
  </si>
  <si>
    <t>Oratorio (IRE)</t>
  </si>
  <si>
    <t xml:space="preserve">3m½f </t>
  </si>
  <si>
    <t>Pertemps Network Handicap Hurdle (Qualifier)</t>
  </si>
  <si>
    <t>Timeforben (IRE)</t>
  </si>
  <si>
    <t>Theclockisticking (IRE)</t>
  </si>
  <si>
    <t>Gethings, Mr C</t>
  </si>
  <si>
    <t>Regal Flow</t>
  </si>
  <si>
    <t>Houlihan, Mr S M</t>
  </si>
  <si>
    <t>Buckler, R H</t>
  </si>
  <si>
    <t>Erhaab (USA)</t>
  </si>
  <si>
    <t>Angel of Harlem</t>
  </si>
  <si>
    <t>Fehily, Noel</t>
  </si>
  <si>
    <t>Murphy, Olly</t>
  </si>
  <si>
    <t>Dawn Raider (IRE)</t>
  </si>
  <si>
    <t>Kelly, Patrick G</t>
  </si>
  <si>
    <t>Wait For Me (FR)</t>
  </si>
  <si>
    <t>Saint Des Saints (FR)</t>
  </si>
  <si>
    <t>Perfect Man (IRE)</t>
  </si>
  <si>
    <t>Rejaah</t>
  </si>
  <si>
    <t>Cannon, Mr T J</t>
  </si>
  <si>
    <t>Hawke, N J</t>
  </si>
  <si>
    <t>Authorized (IRE)</t>
  </si>
  <si>
    <t>King Calvin (IRE)</t>
  </si>
  <si>
    <t>Scholfield, Nick</t>
  </si>
  <si>
    <t>Barber, Jack</t>
  </si>
  <si>
    <t>The Mighty Don (IRE)</t>
  </si>
  <si>
    <t>Gifford, N J</t>
  </si>
  <si>
    <t>General Consensus</t>
  </si>
  <si>
    <t>Heskin, A P</t>
  </si>
  <si>
    <t>Drinkwater, S W</t>
  </si>
  <si>
    <t>Black Sam Bellamy (IRE)</t>
  </si>
  <si>
    <t>Sykes (IRE)</t>
  </si>
  <si>
    <t>Griffiths, Mr M</t>
  </si>
  <si>
    <t>Martin, Miss Nicky</t>
  </si>
  <si>
    <t>Mountain High (IRE)</t>
  </si>
  <si>
    <t>Max Forte (IRE)</t>
  </si>
  <si>
    <t>Davies, James</t>
  </si>
  <si>
    <t>Down, C J</t>
  </si>
  <si>
    <t>Indian River (FR)</t>
  </si>
  <si>
    <t>Aaron Lad (IRE)</t>
  </si>
  <si>
    <t>Hammond, Mr C</t>
  </si>
  <si>
    <t>Daylami (IRE)</t>
  </si>
  <si>
    <t>Red Infantry (IRE)</t>
  </si>
  <si>
    <t>Austin, Mr E</t>
  </si>
  <si>
    <t>Notwhatiam (IRE)</t>
  </si>
  <si>
    <t>Landin (GER)</t>
  </si>
  <si>
    <t>McGrath, Jeremiah</t>
  </si>
  <si>
    <t>Mullins, J W</t>
  </si>
  <si>
    <t>The Eaglehaslanded (IRE)</t>
  </si>
  <si>
    <t>Milrow (IRE)</t>
  </si>
  <si>
    <t>Leech, Mrs S</t>
  </si>
  <si>
    <t>Goodbye Dancer (FR)</t>
  </si>
  <si>
    <t>Dragon Dancer</t>
  </si>
  <si>
    <t>5yo+</t>
  </si>
  <si>
    <t>Corrib Oil Maiden Hurdle</t>
  </si>
  <si>
    <t>Royal Rendezvous (IRE)</t>
  </si>
  <si>
    <t>Walsh, R</t>
  </si>
  <si>
    <t>Mullins, W P</t>
  </si>
  <si>
    <t>Tara Dylan (IRE)</t>
  </si>
  <si>
    <t>Dylan Thomas (IRE)</t>
  </si>
  <si>
    <t>Steel Cap (IRE)</t>
  </si>
  <si>
    <t>Donoghue, K M</t>
  </si>
  <si>
    <t>Craigsteel</t>
  </si>
  <si>
    <t>Serefeli (IRE)</t>
  </si>
  <si>
    <t>Loughran, R</t>
  </si>
  <si>
    <t>Fahey, Peter</t>
  </si>
  <si>
    <t>Empire Burleque (IRE)</t>
  </si>
  <si>
    <t>Cape Cross (IRE)</t>
  </si>
  <si>
    <t>Strong Current</t>
  </si>
  <si>
    <t>Broderick, J P</t>
  </si>
  <si>
    <t>Kilchreest Moon (IRE)</t>
  </si>
  <si>
    <t>Gilligan, L P</t>
  </si>
  <si>
    <t>Murphy, B T</t>
  </si>
  <si>
    <t>Moon Ballad (IRE)</t>
  </si>
  <si>
    <t>Live Every Day (IRE)</t>
  </si>
  <si>
    <t>Walsh, John J</t>
  </si>
  <si>
    <t>Ask</t>
  </si>
  <si>
    <t>An Siltean (IRE)</t>
  </si>
  <si>
    <t>Criq Sun (FR)</t>
  </si>
  <si>
    <t>Enright, M A</t>
  </si>
  <si>
    <t>Fowler, Mrs Lorna</t>
  </si>
  <si>
    <t>Zambezi Sun</t>
  </si>
  <si>
    <t>Tournois (FR)</t>
  </si>
  <si>
    <t>Fleming, A</t>
  </si>
  <si>
    <t>Fuisse (FR)</t>
  </si>
  <si>
    <t>Captain Doran (IRE)</t>
  </si>
  <si>
    <t>Getaday (IRE)</t>
  </si>
  <si>
    <t>Jr, T J Nagle</t>
  </si>
  <si>
    <t>Getaway (GER)</t>
  </si>
  <si>
    <t>Ventura Boulevard (IRE)</t>
  </si>
  <si>
    <t>Kane, J B</t>
  </si>
  <si>
    <t>Kate Van Hall (IRE)</t>
  </si>
  <si>
    <t>Flanagan, S W</t>
  </si>
  <si>
    <t>McLoughlin, Hilary</t>
  </si>
  <si>
    <t>Ballybeggan Peggy (IRE)</t>
  </si>
  <si>
    <t>Road By The River (IRE)</t>
  </si>
  <si>
    <t>Dunleavy, Mrs Y</t>
  </si>
  <si>
    <t>Balakheri (IRE)</t>
  </si>
  <si>
    <t>Byerley Stud Stakes (Fillies Listed) (Registered As The Radley Stakes) (Str)</t>
  </si>
  <si>
    <t>Concello (IRE)</t>
  </si>
  <si>
    <t>Watson, Archie</t>
  </si>
  <si>
    <t>Iconic Choice</t>
  </si>
  <si>
    <t>Sixties Icon</t>
  </si>
  <si>
    <t>Aim Power (IRE)</t>
  </si>
  <si>
    <t>Ceratonia</t>
  </si>
  <si>
    <t>Appleby, Charlie</t>
  </si>
  <si>
    <t>Gospel</t>
  </si>
  <si>
    <t>Clara Peeters</t>
  </si>
  <si>
    <t>Epaulette (AUS)</t>
  </si>
  <si>
    <t>Ice Gala</t>
  </si>
  <si>
    <t>Impulsion (IRE)</t>
  </si>
  <si>
    <t>Ajrar</t>
  </si>
  <si>
    <t>Glance</t>
  </si>
  <si>
    <t>Zofelle (IRE)</t>
  </si>
  <si>
    <t>Group 1</t>
  </si>
  <si>
    <t>Vertem Futurity Trophy Stakes (Group 1) (Str)</t>
  </si>
  <si>
    <t>Phoenix Of Spain (IRE)</t>
  </si>
  <si>
    <t>Raakib Alhawa (IRE)</t>
  </si>
  <si>
    <t>Kuwait Currency (USA)</t>
  </si>
  <si>
    <t>Kittens Joy (USA)</t>
  </si>
  <si>
    <t>Magna Grecia (IRE)</t>
  </si>
  <si>
    <t>Great Scot</t>
  </si>
  <si>
    <t>Requinto (IRE)</t>
  </si>
  <si>
    <t>Turgenev</t>
  </si>
  <si>
    <t>Dashing Willoughby</t>
  </si>
  <si>
    <t>Circus Maximus (IRE)</t>
  </si>
  <si>
    <t>Lordan, W M</t>
  </si>
  <si>
    <t>King Ottokar (FR)</t>
  </si>
  <si>
    <t>Fellowes, Charlie</t>
  </si>
  <si>
    <t>Western Australia (IRE)</t>
  </si>
  <si>
    <t>Hussey, M C</t>
  </si>
  <si>
    <t>Kick On</t>
  </si>
  <si>
    <t>Charm Spirit (IRE)</t>
  </si>
  <si>
    <t xml:space="preserve">2m1f </t>
  </si>
  <si>
    <t>Bruce Farms Supporting World Horse Welfare Handicap Chase</t>
  </si>
  <si>
    <t>Civil Unrest (IRE)</t>
  </si>
  <si>
    <t>Ewart, J P L</t>
  </si>
  <si>
    <t>Chain Of Beacons</t>
  </si>
  <si>
    <t>Middlebrow (IRE)</t>
  </si>
  <si>
    <t>Vengeur De Guye (FR)</t>
  </si>
  <si>
    <t>Dom Alco (FR)</t>
  </si>
  <si>
    <t>Sudski Star (IRE)</t>
  </si>
  <si>
    <t>Pilsudski (IRE)</t>
  </si>
  <si>
    <t xml:space="preserve">1m1f </t>
  </si>
  <si>
    <t>thetote.com Eyrefield Stakes (Group 3)</t>
  </si>
  <si>
    <t>Guaranteed (IRE)</t>
  </si>
  <si>
    <t>Masaff (IRE)</t>
  </si>
  <si>
    <t>Ravens Pass (USA)</t>
  </si>
  <si>
    <t>Sovereign (IRE)</t>
  </si>
  <si>
    <t>Cosmic Horizon (IRE)</t>
  </si>
  <si>
    <t>Excelebration (IRE)</t>
  </si>
  <si>
    <t>Kestrel Prince (IRE)</t>
  </si>
  <si>
    <t>Zander</t>
  </si>
  <si>
    <t>Elleanthus (IRE)</t>
  </si>
  <si>
    <t>Millswyn (IRE)</t>
  </si>
  <si>
    <t>Oiche Re Gealai (IRE)</t>
  </si>
  <si>
    <t>Randox Health Novices Hurdle</t>
  </si>
  <si>
    <t>Dinons (FR)</t>
  </si>
  <si>
    <t>Balko (FR)</t>
  </si>
  <si>
    <t>Novices Hurdle</t>
  </si>
  <si>
    <t>Ultragold (FR)</t>
  </si>
  <si>
    <t>Kapgarde (FR)</t>
  </si>
  <si>
    <t>Back On The Lash</t>
  </si>
  <si>
    <t>Keighley, M</t>
  </si>
  <si>
    <t>Malinas (GER)</t>
  </si>
  <si>
    <t>De Name Evades Me (IRE)</t>
  </si>
  <si>
    <t>Ballyart (IRE)</t>
  </si>
  <si>
    <t>Nativegetaway (IRE)</t>
  </si>
  <si>
    <t>Mines A Pint</t>
  </si>
  <si>
    <t>Burke, Kieran</t>
  </si>
  <si>
    <t>Network (GER)</t>
  </si>
  <si>
    <t>Faber Audiovisuals Handicap Hurdle</t>
  </si>
  <si>
    <t>Hearts Are Trumps (IRE)</t>
  </si>
  <si>
    <t>McDonogh, Desmond</t>
  </si>
  <si>
    <t>Morga (IRE)</t>
  </si>
  <si>
    <t>Whipper (USA)</t>
  </si>
  <si>
    <t>Off You Go (IRE)</t>
  </si>
  <si>
    <t>Runyon Rattler (IRE)</t>
  </si>
  <si>
    <t>OSullivan, Mr J</t>
  </si>
  <si>
    <t>Runyon (IRE)</t>
  </si>
  <si>
    <t>Mysloegin (IRE)</t>
  </si>
  <si>
    <t>Finn, J R</t>
  </si>
  <si>
    <t>Golden Tornado (IRE)</t>
  </si>
  <si>
    <t>One In All In (IRE)</t>
  </si>
  <si>
    <t>Konig Hall</t>
  </si>
  <si>
    <t>OCallaghan, Shane</t>
  </si>
  <si>
    <t>McCann, Anthony</t>
  </si>
  <si>
    <t>Halling (USA)</t>
  </si>
  <si>
    <t>Pound A Stroke (IRE)</t>
  </si>
  <si>
    <t>McCarthy, Eoin Christopher</t>
  </si>
  <si>
    <t>Sonny Mac</t>
  </si>
  <si>
    <t>Chatham Street Lad (IRE)</t>
  </si>
  <si>
    <t>Linger (IRE)</t>
  </si>
  <si>
    <t>Orr, C J</t>
  </si>
  <si>
    <t>Hanlon, John Joseph</t>
  </si>
  <si>
    <t>Lilshane (IRE)</t>
  </si>
  <si>
    <t>OConnor, Thomas P</t>
  </si>
  <si>
    <t xml:space="preserve">1m2f </t>
  </si>
  <si>
    <t>Georgie Busher 90th Birthday Handicap</t>
  </si>
  <si>
    <t>Banditry (IRE)</t>
  </si>
  <si>
    <t>Capton</t>
  </si>
  <si>
    <t>Aquarium</t>
  </si>
  <si>
    <t>Leroidesanimaux (BRZ)</t>
  </si>
  <si>
    <t>Chatez (IRE)</t>
  </si>
  <si>
    <t>The Emperor Within (FR)</t>
  </si>
  <si>
    <t>Smith, Martin</t>
  </si>
  <si>
    <t>Thistimenextyear</t>
  </si>
  <si>
    <t>White Chocolate (IRE)</t>
  </si>
  <si>
    <t>Shabbah (IRE)</t>
  </si>
  <si>
    <t>Petrus (IRE)</t>
  </si>
  <si>
    <t>Dukhan</t>
  </si>
  <si>
    <t>Greenside</t>
  </si>
  <si>
    <t>Restorer</t>
  </si>
  <si>
    <t>Contrapposto (IRE)</t>
  </si>
  <si>
    <t>Menuisier, David</t>
  </si>
  <si>
    <t>Cacique (IRE)</t>
  </si>
  <si>
    <t>crownhotel-bawtry.com Optional Claiming Handicap</t>
  </si>
  <si>
    <t>Muntadab (IRE)</t>
  </si>
  <si>
    <t>Noble, Cameron</t>
  </si>
  <si>
    <t>Fell, Roger</t>
  </si>
  <si>
    <t>Handicap Claimer</t>
  </si>
  <si>
    <t>Ripp Orf (IRE)</t>
  </si>
  <si>
    <t>Rip Van Winkle (IRE)</t>
  </si>
  <si>
    <t>Hayadh</t>
  </si>
  <si>
    <t>Bastiman, Rebecca</t>
  </si>
  <si>
    <t>Kings Pavilion (IRE)</t>
  </si>
  <si>
    <t>Murtagh, Connor</t>
  </si>
  <si>
    <t>Kings Best (USA)</t>
  </si>
  <si>
    <t>Breanski</t>
  </si>
  <si>
    <t>Lee, G</t>
  </si>
  <si>
    <t>OKeeffe, Jedd</t>
  </si>
  <si>
    <t>Delegator</t>
  </si>
  <si>
    <t>Boy In The Bar</t>
  </si>
  <si>
    <t>Malune, Gabriele</t>
  </si>
  <si>
    <t>Alaadel</t>
  </si>
  <si>
    <t>Williams, S C</t>
  </si>
  <si>
    <t>Firmament</t>
  </si>
  <si>
    <t>McGovern, C J</t>
  </si>
  <si>
    <t>OMeara, D</t>
  </si>
  <si>
    <t>Shared Equity</t>
  </si>
  <si>
    <t>Garritty, Jack</t>
  </si>
  <si>
    <t>Elnadim (USA)</t>
  </si>
  <si>
    <t>Tommy G</t>
  </si>
  <si>
    <t>Elliott, Jane</t>
  </si>
  <si>
    <t>Goldie, J S</t>
  </si>
  <si>
    <t>Makfi</t>
  </si>
  <si>
    <t>Oriental Lilly</t>
  </si>
  <si>
    <t>Orientor</t>
  </si>
  <si>
    <t>Presidential (IRE)</t>
  </si>
  <si>
    <t>Borderforce (FR)</t>
  </si>
  <si>
    <t>American Post</t>
  </si>
  <si>
    <t>Mister Music</t>
  </si>
  <si>
    <t>Carroll, A W</t>
  </si>
  <si>
    <t>Singspiel (IRE)</t>
  </si>
  <si>
    <t>Al Erayg (IRE)</t>
  </si>
  <si>
    <t>So Beloved</t>
  </si>
  <si>
    <t>Nolan, D</t>
  </si>
  <si>
    <t>Nicholas T</t>
  </si>
  <si>
    <t>Rail Link</t>
  </si>
  <si>
    <t>Withernsea (IRE)</t>
  </si>
  <si>
    <t>Squats (IRE)</t>
  </si>
  <si>
    <t>Fallon, Cieren</t>
  </si>
  <si>
    <t>London Protocol (FR)</t>
  </si>
  <si>
    <t>Muhtathir</t>
  </si>
  <si>
    <t>Titan Goddess</t>
  </si>
  <si>
    <t>Murphy, Mike</t>
  </si>
  <si>
    <t>Valley of Fire</t>
  </si>
  <si>
    <t>Eyre, J L</t>
  </si>
  <si>
    <t>Firebreak</t>
  </si>
  <si>
    <t xml:space="preserve">2m5f </t>
  </si>
  <si>
    <t>Carnacrack Handicap Hurdle</t>
  </si>
  <si>
    <t>Green Zone (IRE)</t>
  </si>
  <si>
    <t>Harrison, Miss L</t>
  </si>
  <si>
    <t>Bushranger (IRE)</t>
  </si>
  <si>
    <t>One Night In Milan (IRE)</t>
  </si>
  <si>
    <t>OToole, Mr F</t>
  </si>
  <si>
    <t>Big Time Dancer (IRE)</t>
  </si>
  <si>
    <t>Something Brewing (FR)</t>
  </si>
  <si>
    <t>Knocknamona (IRE)</t>
  </si>
  <si>
    <t>Hammond, Micky</t>
  </si>
  <si>
    <t>Trans Island</t>
  </si>
  <si>
    <t>Buckled</t>
  </si>
  <si>
    <t>McDonald, Miss R</t>
  </si>
  <si>
    <t>Thomson, A M</t>
  </si>
  <si>
    <t>This Thyne Jude</t>
  </si>
  <si>
    <t>Silver Patriarch (IRE)</t>
  </si>
  <si>
    <t>Tote October Handicap</t>
  </si>
  <si>
    <t>Perfect Tapatino (FR)</t>
  </si>
  <si>
    <t>Perfect Soul (IRE)</t>
  </si>
  <si>
    <t>Insignia Of Rank (IRE)</t>
  </si>
  <si>
    <t>Ancient Sands (IRE)</t>
  </si>
  <si>
    <t>Kiely, John E</t>
  </si>
  <si>
    <t>Mawaany (IRE)</t>
  </si>
  <si>
    <t>Tandem</t>
  </si>
  <si>
    <t>Share The Honour</t>
  </si>
  <si>
    <t>Martin, A J</t>
  </si>
  <si>
    <t>Causey Arch (IRE)</t>
  </si>
  <si>
    <t>Jeremy (USA)</t>
  </si>
  <si>
    <t>Nibiru (IRE)</t>
  </si>
  <si>
    <t>Hurricane Sky (IRE)</t>
  </si>
  <si>
    <t>OBrien, Charles</t>
  </si>
  <si>
    <t>Hurricane Run (IRE)</t>
  </si>
  <si>
    <t>Emperor Waltz</t>
  </si>
  <si>
    <t>Murphy, John Joseph</t>
  </si>
  <si>
    <t>Moonmeister (IRE)</t>
  </si>
  <si>
    <t>Ashqar (IRE)</t>
  </si>
  <si>
    <t>Lynch, G T</t>
  </si>
  <si>
    <t>Redoutes Choice (AUS)</t>
  </si>
  <si>
    <t xml:space="preserve">2m4f </t>
  </si>
  <si>
    <t>Move Over To Matchbook Novices Chase</t>
  </si>
  <si>
    <t>Monbeg Legend</t>
  </si>
  <si>
    <t>Cubomania (IRE)</t>
  </si>
  <si>
    <t>Graasten (GER)</t>
  </si>
  <si>
    <t>Knight In Dubai (IRE)</t>
  </si>
  <si>
    <t>Movewiththetimes (IRE)</t>
  </si>
  <si>
    <t xml:space="preserve">2m2½f </t>
  </si>
  <si>
    <t>Colm Quinn BMW Handicap Hurdle (80-102)</t>
  </si>
  <si>
    <t>Sunsetstorise (IRE)</t>
  </si>
  <si>
    <t>Millenary</t>
  </si>
  <si>
    <t>Authorative (IRE)</t>
  </si>
  <si>
    <t>Refuse To Bend (IRE)</t>
  </si>
  <si>
    <t>Show And Go (IRE)</t>
  </si>
  <si>
    <t>Danse Away (IRE)</t>
  </si>
  <si>
    <t>Dansant</t>
  </si>
  <si>
    <t>Aoibhes Beau (IRE)</t>
  </si>
  <si>
    <t>OBrien, Terence</t>
  </si>
  <si>
    <t>Rathnaleen Girl (IRE)</t>
  </si>
  <si>
    <t>Lewis, S E</t>
  </si>
  <si>
    <t>Byrne, Philip Michael</t>
  </si>
  <si>
    <t>Littlestickarubarb (IRE)</t>
  </si>
  <si>
    <t>Coolmill (IRE)</t>
  </si>
  <si>
    <t>OShea, D F</t>
  </si>
  <si>
    <t>Cloudings (IRE)</t>
  </si>
  <si>
    <t>Princess Mahler (IRE)</t>
  </si>
  <si>
    <t>Pump Road (IRE)</t>
  </si>
  <si>
    <t>McNiff, Mark Michael</t>
  </si>
  <si>
    <t>Tajraasi (USA)</t>
  </si>
  <si>
    <t>Thatbeatsbanagher (IRE)</t>
  </si>
  <si>
    <t>Bolger, E</t>
  </si>
  <si>
    <t>Wildcatted (GER)</t>
  </si>
  <si>
    <t>McDonagh, Michael J</t>
  </si>
  <si>
    <t>Sizing Malbay (IRE)</t>
  </si>
  <si>
    <t>Ciankyle (IRE)</t>
  </si>
  <si>
    <t>Bolger, M J</t>
  </si>
  <si>
    <t>Cluskey, P</t>
  </si>
  <si>
    <t>For Pedro (IRE)</t>
  </si>
  <si>
    <t>Cooper, Thomas</t>
  </si>
  <si>
    <t>Kansas Kid (IRE)</t>
  </si>
  <si>
    <t>Muhaafiz (IRE)</t>
  </si>
  <si>
    <t>OBrien, V T</t>
  </si>
  <si>
    <t>Lord Shanakill (USA)</t>
  </si>
  <si>
    <t>Trendsetter (IRE)</t>
  </si>
  <si>
    <t>Flaherty, Mr A J</t>
  </si>
  <si>
    <t>Cawley, Brian Francis</t>
  </si>
  <si>
    <t>Miss Echrad (IRE)</t>
  </si>
  <si>
    <t>From Eden (USA)</t>
  </si>
  <si>
    <t>Paddy OPrado (USA)</t>
  </si>
  <si>
    <t>Makeyourcall (IRE)</t>
  </si>
  <si>
    <t>Napoleon Blue (IRE)</t>
  </si>
  <si>
    <t>Beat Hollow</t>
  </si>
  <si>
    <t>Never Can Tell (IRE)</t>
  </si>
  <si>
    <t>Shortall, Mr S</t>
  </si>
  <si>
    <t>Robin Des Champs (FR)</t>
  </si>
  <si>
    <t>Class 5</t>
  </si>
  <si>
    <t>Worthingtons Lady Jockeys Handicap (Lady Amateur Riders)</t>
  </si>
  <si>
    <t>Collodi (GER)</t>
  </si>
  <si>
    <t>Brotherton, Miss S</t>
  </si>
  <si>
    <t>Dore, C R</t>
  </si>
  <si>
    <t>Konigstiger (GER)</t>
  </si>
  <si>
    <t>Amitie Waltz (FR)</t>
  </si>
  <si>
    <t>Andrews, Miss G</t>
  </si>
  <si>
    <t>Sinndar (IRE)</t>
  </si>
  <si>
    <t>French Mix (USA)</t>
  </si>
  <si>
    <t>Welch, Miss H</t>
  </si>
  <si>
    <t>Dunn, Mrs Alex</t>
  </si>
  <si>
    <t>Affair</t>
  </si>
  <si>
    <t>Mason, Miss Joanna</t>
  </si>
  <si>
    <t>Furiously Fast (IRE)</t>
  </si>
  <si>
    <t>Burchell, D</t>
  </si>
  <si>
    <t>Press Gang</t>
  </si>
  <si>
    <t>OConnor, Miss A B</t>
  </si>
  <si>
    <t>Fry, Harry</t>
  </si>
  <si>
    <t>Mount Nelson</t>
  </si>
  <si>
    <t>Perla Blanca (USA)</t>
  </si>
  <si>
    <t>Smith, Sophie</t>
  </si>
  <si>
    <t>Dunlop, E A L</t>
  </si>
  <si>
    <t>Loving Your Work</t>
  </si>
  <si>
    <t>McEntee, Grace</t>
  </si>
  <si>
    <t>Cunningham-Brown, K O</t>
  </si>
  <si>
    <t>Boycie</t>
  </si>
  <si>
    <t>Smith, Miss R</t>
  </si>
  <si>
    <t>Wintle, A</t>
  </si>
  <si>
    <t>Paco Boy (IRE)</t>
  </si>
  <si>
    <t>Glens Wobbly</t>
  </si>
  <si>
    <t>Peck, Miss A</t>
  </si>
  <si>
    <t>Davis, D J S Ffrench</t>
  </si>
  <si>
    <t>Kier Park (IRE)</t>
  </si>
  <si>
    <t>Cool Macavity (IRE)</t>
  </si>
  <si>
    <t>McCain, Miss Ella</t>
  </si>
  <si>
    <t>One Cool Cat (USA)</t>
  </si>
  <si>
    <t>Counterfeiter</t>
  </si>
  <si>
    <t>Pahlman, Miss J V</t>
  </si>
  <si>
    <t>Bosley, M R</t>
  </si>
  <si>
    <t>War Brigade (FR)</t>
  </si>
  <si>
    <t>Hampson, Miss B</t>
  </si>
  <si>
    <t>Manduro (GER)</t>
  </si>
  <si>
    <t>Settle Petal</t>
  </si>
  <si>
    <t>Stevens, Miss S</t>
  </si>
  <si>
    <t>Phelan, P M</t>
  </si>
  <si>
    <t>Peintre Celebre (USA)</t>
  </si>
  <si>
    <t>Lady Makfi (IRE)</t>
  </si>
  <si>
    <t>Bell, Miss A</t>
  </si>
  <si>
    <t>Farrelly, Johnny</t>
  </si>
  <si>
    <t>Kerrera</t>
  </si>
  <si>
    <t>Waugh, Amie</t>
  </si>
  <si>
    <t>Webber, P R</t>
  </si>
  <si>
    <t>Sword of The Lord</t>
  </si>
  <si>
    <t>Bowen, Miss S L</t>
  </si>
  <si>
    <t>Evans, Mrs N S</t>
  </si>
  <si>
    <t>3yo</t>
  </si>
  <si>
    <t>Lexus Sheffield Apprentice Jockeys Training Series Final Handicap</t>
  </si>
  <si>
    <t>International Man</t>
  </si>
  <si>
    <t>Woods, Sebastian</t>
  </si>
  <si>
    <t>Miss Mumtaz (IRE)</t>
  </si>
  <si>
    <t>Catton, Luke</t>
  </si>
  <si>
    <t>Robsdelight (IRE)</t>
  </si>
  <si>
    <t>McManoman, Faye</t>
  </si>
  <si>
    <t>Harbour Watch (IRE)</t>
  </si>
  <si>
    <t>Kyllachy Dragon (IRE)</t>
  </si>
  <si>
    <t>Russell, Harry</t>
  </si>
  <si>
    <t>Mr Wagyu (IRE)</t>
  </si>
  <si>
    <t>Roland Rocks (IRE)</t>
  </si>
  <si>
    <t>Pearson, Laura</t>
  </si>
  <si>
    <t>Ryan, J</t>
  </si>
  <si>
    <t>Tough Remedy (IRE)</t>
  </si>
  <si>
    <t>Breslin, Andrew</t>
  </si>
  <si>
    <t>Tough As Nails (IRE)</t>
  </si>
  <si>
    <t>Glamorous Dream (IRE)</t>
  </si>
  <si>
    <t>Dawson, R</t>
  </si>
  <si>
    <t>Knowing Glance (IRE)</t>
  </si>
  <si>
    <t>Harris, Russell</t>
  </si>
  <si>
    <t>Dubai Acclaim (IRE)</t>
  </si>
  <si>
    <t>Sociologist (FR)</t>
  </si>
  <si>
    <t>Dixon, Scott</t>
  </si>
  <si>
    <t xml:space="preserve">3m2f </t>
  </si>
  <si>
    <t>George &amp; Margaret Higgins Retirement Conditional Jockeys Handicap Hurdle</t>
  </si>
  <si>
    <t>Handy Hollow (IRE)</t>
  </si>
  <si>
    <t>Murtagh, Mr L A</t>
  </si>
  <si>
    <t>David John</t>
  </si>
  <si>
    <t>Hunter, J K</t>
  </si>
  <si>
    <t>Captain Mowbray</t>
  </si>
  <si>
    <t>Frost, Miss B</t>
  </si>
  <si>
    <t>Menzies, Rebecca</t>
  </si>
  <si>
    <t>Shami</t>
  </si>
  <si>
    <t>Wyfield Rose</t>
  </si>
  <si>
    <t>Chanceiton (IRE)</t>
  </si>
  <si>
    <t>Triopas (IRE)</t>
  </si>
  <si>
    <t>Sheppard, Mr Stan</t>
  </si>
  <si>
    <t>Lacey, T</t>
  </si>
  <si>
    <t>Court Baloo (IRE)</t>
  </si>
  <si>
    <t>Campbell, Mr B</t>
  </si>
  <si>
    <t>Whillans, A C</t>
  </si>
  <si>
    <t>Court Cave (IRE)</t>
  </si>
  <si>
    <t>Solway Lark</t>
  </si>
  <si>
    <t>Beat All (USA)</t>
  </si>
  <si>
    <t>4-6yo</t>
  </si>
  <si>
    <t>Jockey Club Ownership Syndicate Standard Open NH Flat Race</t>
  </si>
  <si>
    <t>Master Debonair</t>
  </si>
  <si>
    <t>NH Flat</t>
  </si>
  <si>
    <t>Earlofthecotswolds (FR)</t>
  </si>
  <si>
    <t>Breaking Waves (IRE)</t>
  </si>
  <si>
    <t>Williams, Noel</t>
  </si>
  <si>
    <t>Jaytrack Parkhomes</t>
  </si>
  <si>
    <t>Strong Glance</t>
  </si>
  <si>
    <t>Cawley, A P</t>
  </si>
  <si>
    <t>Passing Glance</t>
  </si>
  <si>
    <t>Romeo Brown</t>
  </si>
  <si>
    <t>Williams, Mr C</t>
  </si>
  <si>
    <t>Geordiebest</t>
  </si>
  <si>
    <t>McKeever, Graham John</t>
  </si>
  <si>
    <t>Geordieland (FR)</t>
  </si>
  <si>
    <t>All Hail Caesar (IRE)</t>
  </si>
  <si>
    <t>Moscrop, Mr N</t>
  </si>
  <si>
    <t>Bbold (IRE)</t>
  </si>
  <si>
    <t>Aizavoski (IRE)</t>
  </si>
  <si>
    <t>Northern Bound (IRE)</t>
  </si>
  <si>
    <t>Pauling, Ben</t>
  </si>
  <si>
    <t>Champagne Court (IRE)</t>
  </si>
  <si>
    <t>Scott, J</t>
  </si>
  <si>
    <t>Imperial Alcazar (IRE)</t>
  </si>
  <si>
    <t>Brace, Connor</t>
  </si>
  <si>
    <t>Robyndzone (IRE)</t>
  </si>
  <si>
    <t>Frammassone (IRE)</t>
  </si>
  <si>
    <t>Ratfacemcdougall (IRE)</t>
  </si>
  <si>
    <t>Kendrick, Mr M J P</t>
  </si>
  <si>
    <t>Case, B I</t>
  </si>
  <si>
    <t>Colm Quinn BMW (C &amp; G) (Pro/Am) Flat Race</t>
  </si>
  <si>
    <t>Poker DAinay (FR)</t>
  </si>
  <si>
    <t>Mullins, Mr P W</t>
  </si>
  <si>
    <t>Kerrkenny Gold (IRE)</t>
  </si>
  <si>
    <t>Brett, Mr T N</t>
  </si>
  <si>
    <t>Sans Frontieres (IRE)</t>
  </si>
  <si>
    <t>Gateway To Europe</t>
  </si>
  <si>
    <t>Nolan, Brian</t>
  </si>
  <si>
    <t>Mister Fogpatches (IRE)</t>
  </si>
  <si>
    <t>Deegan, R</t>
  </si>
  <si>
    <t>Fairly Ransom (USA)</t>
  </si>
  <si>
    <t>Eagle Roque (FR)</t>
  </si>
  <si>
    <t>Youmzain (IRE)</t>
  </si>
  <si>
    <t>Mason Jar (FR)</t>
  </si>
  <si>
    <t>Tobin, Mr E W</t>
  </si>
  <si>
    <t>Duca Di Milano (IRE)</t>
  </si>
  <si>
    <t>Elvin, Miss P</t>
  </si>
  <si>
    <t>Edelweis De Laube (FR)</t>
  </si>
  <si>
    <t>Daly, E T</t>
  </si>
  <si>
    <t>Spirit One (FR)</t>
  </si>
  <si>
    <t>Bythesametoken (IRE)</t>
  </si>
  <si>
    <t>Quinlan, Mr R P</t>
  </si>
  <si>
    <t>Fame And Glory</t>
  </si>
  <si>
    <t>Deployed (IRE)</t>
  </si>
  <si>
    <t>OHare, Mr M J</t>
  </si>
  <si>
    <t>Buckbasil (IRE)</t>
  </si>
  <si>
    <t>Beginagain (IRE)</t>
  </si>
  <si>
    <t>OConnell, Mr E J</t>
  </si>
  <si>
    <t>OConnell, Eamon</t>
  </si>
  <si>
    <t>Pushkin (IRE)</t>
  </si>
  <si>
    <t>Abacadabras (FR)</t>
  </si>
  <si>
    <t>ONeill, Ms Lisa</t>
  </si>
  <si>
    <t>Davidoff (GER)</t>
  </si>
  <si>
    <t>Port Stanley (IRE)</t>
  </si>
  <si>
    <t>Maguire, Mr F</t>
  </si>
  <si>
    <t>Papal Bull</t>
  </si>
  <si>
    <t>Standard To Slow</t>
  </si>
  <si>
    <t>All Weather</t>
  </si>
  <si>
    <t>32Red Casino Handicap</t>
  </si>
  <si>
    <t>Fivetwoeight</t>
  </si>
  <si>
    <t>Morris, Luke</t>
  </si>
  <si>
    <t>Chapple-Hyam, P W</t>
  </si>
  <si>
    <t>Magic Pulse (IRE)</t>
  </si>
  <si>
    <t>Costello, Dougie</t>
  </si>
  <si>
    <t>Big Lachie</t>
  </si>
  <si>
    <t>Jones, Liam</t>
  </si>
  <si>
    <t>Loughnane, Daniel Mark</t>
  </si>
  <si>
    <t>The Establishment</t>
  </si>
  <si>
    <t>Glamorous Rocket (IRE)</t>
  </si>
  <si>
    <t>Keniry, L P</t>
  </si>
  <si>
    <t>Jack Taylor (IRE)</t>
  </si>
  <si>
    <t>Porto Ferro (IRE)</t>
  </si>
  <si>
    <t>Bradley, Paddy</t>
  </si>
  <si>
    <t>Bridger, J J</t>
  </si>
  <si>
    <t>Rosina</t>
  </si>
  <si>
    <t>Duffield, Mrs A</t>
  </si>
  <si>
    <t>Arzaak (IRE)</t>
  </si>
  <si>
    <t>Keenan, Darragh</t>
  </si>
  <si>
    <t>Hit The Beat</t>
  </si>
  <si>
    <t>Glass, Miss A</t>
  </si>
  <si>
    <t>32Red On The App Store Fillies Novice Stakes (Plus 10)</t>
  </si>
  <si>
    <t>Intricate</t>
  </si>
  <si>
    <t>Mackay, Nicky</t>
  </si>
  <si>
    <t>Redemptive</t>
  </si>
  <si>
    <t>Butler, John</t>
  </si>
  <si>
    <t>Dubrava</t>
  </si>
  <si>
    <t>Miss Pollyanna (IRE)</t>
  </si>
  <si>
    <t>Ingram, Miss R B</t>
  </si>
  <si>
    <t>Ingram, R</t>
  </si>
  <si>
    <t>Star Command (IRE)</t>
  </si>
  <si>
    <t>Coakley, D J</t>
  </si>
  <si>
    <t>Loolwah (IRE)</t>
  </si>
  <si>
    <t>Stoute, Sir Michael</t>
  </si>
  <si>
    <t>Designated</t>
  </si>
  <si>
    <t>Sussex Spirit</t>
  </si>
  <si>
    <t>Ralston, Sophie</t>
  </si>
  <si>
    <t>Dace, L A</t>
  </si>
  <si>
    <t>Swiss Spirit</t>
  </si>
  <si>
    <t>Sonja Henie (IRE)</t>
  </si>
  <si>
    <t>Botti, M</t>
  </si>
  <si>
    <t>Class 6</t>
  </si>
  <si>
    <t>Bet At racinguk.com Nursery</t>
  </si>
  <si>
    <t>Dinas Powys (IRE)</t>
  </si>
  <si>
    <t>Crehan, Mark</t>
  </si>
  <si>
    <t>In The Cove (IRE)</t>
  </si>
  <si>
    <t>Cronin, S C</t>
  </si>
  <si>
    <t>Kennocha (IRE)</t>
  </si>
  <si>
    <t>Murphy, Amy</t>
  </si>
  <si>
    <t>Torolight</t>
  </si>
  <si>
    <t>Rajman</t>
  </si>
  <si>
    <t>Clover, Tom</t>
  </si>
  <si>
    <t>Feel The Noize</t>
  </si>
  <si>
    <t>Guest, Rae</t>
  </si>
  <si>
    <t>Ever Rock (IRE)</t>
  </si>
  <si>
    <t>Mackay, Aaron</t>
  </si>
  <si>
    <t>Moore, J S</t>
  </si>
  <si>
    <t>Wayfaring Stranger (IRE)</t>
  </si>
  <si>
    <t>Osborne, J A</t>
  </si>
  <si>
    <t>Wheres Perle</t>
  </si>
  <si>
    <t>Wigham, M</t>
  </si>
  <si>
    <t>Temujin (IRE)</t>
  </si>
  <si>
    <t>Moohaajim (IRE)</t>
  </si>
  <si>
    <t>The Grey Dancer (IRE)</t>
  </si>
  <si>
    <t>Downey, R P</t>
  </si>
  <si>
    <t>Alhebayeb (IRE)</t>
  </si>
  <si>
    <t>Dancing Jo</t>
  </si>
  <si>
    <t>Mazameer (IRE)</t>
  </si>
  <si>
    <t>La Roca Del Fuego (IRE)</t>
  </si>
  <si>
    <t>Durack, S</t>
  </si>
  <si>
    <t>Rock Of Gibraltar (IRE)</t>
  </si>
  <si>
    <t>Quintana Roo</t>
  </si>
  <si>
    <t>Ashton, Gavin</t>
  </si>
  <si>
    <t>Hughes, Jo</t>
  </si>
  <si>
    <t>Wise Betting At racinguk.com Maiden Fillies Stakes (Plus 10)</t>
  </si>
  <si>
    <t>New Queen</t>
  </si>
  <si>
    <t>Guroor</t>
  </si>
  <si>
    <t>Edifice</t>
  </si>
  <si>
    <t>Wood, George</t>
  </si>
  <si>
    <t>Fanshawe, J R</t>
  </si>
  <si>
    <t>Unwanted Beauty (IRE)</t>
  </si>
  <si>
    <t>Mohammed, Ismail</t>
  </si>
  <si>
    <t>Tasman Sea</t>
  </si>
  <si>
    <t>Ever Changing (USA)</t>
  </si>
  <si>
    <t>Tapit (USA)</t>
  </si>
  <si>
    <t>Volcanique (IRE)</t>
  </si>
  <si>
    <t>Prescott, Sir Mark</t>
  </si>
  <si>
    <t>Delcia</t>
  </si>
  <si>
    <t>Dow, S</t>
  </si>
  <si>
    <t>Lolanta (IRE)</t>
  </si>
  <si>
    <t>Lastochka</t>
  </si>
  <si>
    <t>Fearlessly (IRE)</t>
  </si>
  <si>
    <t>Eesha My Flower (USA)</t>
  </si>
  <si>
    <t xml:space="preserve">Monaghan, M M </t>
  </si>
  <si>
    <t>English Channel (USA)</t>
  </si>
  <si>
    <t>32Red.com Handicap</t>
  </si>
  <si>
    <t>Kings Slipper</t>
  </si>
  <si>
    <t>Manson</t>
  </si>
  <si>
    <t>Croque Monsieur</t>
  </si>
  <si>
    <t>Awalii (FR)</t>
  </si>
  <si>
    <t>Crisford, Simon</t>
  </si>
  <si>
    <t>Dabirsim (FR)</t>
  </si>
  <si>
    <t>Courtside (FR)</t>
  </si>
  <si>
    <t>Grandee (IRE)</t>
  </si>
  <si>
    <t>Quality Seeker (USA)</t>
  </si>
  <si>
    <t>Walker, Ed</t>
  </si>
  <si>
    <t>Quality Road (USA)</t>
  </si>
  <si>
    <t>Metatrons Cube (IRE)</t>
  </si>
  <si>
    <t>Artie Schiller</t>
  </si>
  <si>
    <t>Zoraya (FR)</t>
  </si>
  <si>
    <t>Misty Birnam (SAF)</t>
  </si>
  <si>
    <t>Toreador (IRE)</t>
  </si>
  <si>
    <t>Valentino Dancer</t>
  </si>
  <si>
    <t>Mayyasah (USA)</t>
  </si>
  <si>
    <t>More Than Ready (USA)</t>
  </si>
  <si>
    <t>Glassy Waters (USA)</t>
  </si>
  <si>
    <t>Distorted Humor (USA)</t>
  </si>
  <si>
    <t>Mont Kinabalu (IRE)</t>
  </si>
  <si>
    <t>32Red Handicap</t>
  </si>
  <si>
    <t>Polybius</t>
  </si>
  <si>
    <t>Helvetian</t>
  </si>
  <si>
    <t>Tashaaboh (IRE)</t>
  </si>
  <si>
    <t>Burrows, Owen</t>
  </si>
  <si>
    <t>Lightning Charlie</t>
  </si>
  <si>
    <t>Myboycharlie (IRE)</t>
  </si>
  <si>
    <t>Only Spoofing (IRE)</t>
  </si>
  <si>
    <t>Approve (IRE)</t>
  </si>
  <si>
    <t>Louie de Palma</t>
  </si>
  <si>
    <t>Vegas Boy (IRE)</t>
  </si>
  <si>
    <t>Procedure</t>
  </si>
  <si>
    <t>Upstaging</t>
  </si>
  <si>
    <t>Merhoob (IRE)</t>
  </si>
  <si>
    <t>Quench Dolly</t>
  </si>
  <si>
    <t>Gallagher, J</t>
  </si>
  <si>
    <t>Hellvelyn</t>
  </si>
  <si>
    <t>100% Profit Boost At 32RedSport.com Handicap</t>
  </si>
  <si>
    <t>Archimento</t>
  </si>
  <si>
    <t>Archipenko (USA)</t>
  </si>
  <si>
    <t>Past Master</t>
  </si>
  <si>
    <t>Occupy (USA)</t>
  </si>
  <si>
    <t>Caspar The Cub (IRE)</t>
  </si>
  <si>
    <t>El Ghazwani (IRE)</t>
  </si>
  <si>
    <t>We Know (IRE)</t>
  </si>
  <si>
    <t>Thunder Speed</t>
  </si>
  <si>
    <t>Medrano</t>
  </si>
  <si>
    <t>Kubler, Daniel</t>
  </si>
  <si>
    <t>Pipes Of Peace (IRE)</t>
  </si>
  <si>
    <t>Amlad (IRE)</t>
  </si>
  <si>
    <t>Glenys The Menace (FR)</t>
  </si>
  <si>
    <t>Fox, Kieren</t>
  </si>
  <si>
    <t>Best, J R</t>
  </si>
  <si>
    <t>King Kevin</t>
  </si>
  <si>
    <t>Agent Gibbs</t>
  </si>
  <si>
    <t>Leahy, Kate</t>
  </si>
  <si>
    <t>Oshea, J G M</t>
  </si>
  <si>
    <t>Bertolini (USA)</t>
  </si>
  <si>
    <t xml:space="preserve"> </t>
  </si>
  <si>
    <t>Bold</t>
  </si>
  <si>
    <t>TopRated</t>
  </si>
  <si>
    <t>2 Year Olds</t>
  </si>
  <si>
    <t>Sprints</t>
  </si>
  <si>
    <t>Main</t>
  </si>
  <si>
    <t>DelDupe</t>
  </si>
  <si>
    <t>Sheet1</t>
  </si>
  <si>
    <t>Calculations</t>
  </si>
  <si>
    <t>1310 Newbury</t>
  </si>
  <si>
    <t>1325 Leopardstown</t>
  </si>
  <si>
    <t>1335 Galway</t>
  </si>
  <si>
    <t>1340 Newbury</t>
  </si>
  <si>
    <t>1345 Doncaster</t>
  </si>
  <si>
    <t>1350 Kelso</t>
  </si>
  <si>
    <t>1355 Leopardstown</t>
  </si>
  <si>
    <t>1400 Cheltenham</t>
  </si>
  <si>
    <t>1405 Galway</t>
  </si>
  <si>
    <t>1415 Doncaster</t>
  </si>
  <si>
    <t>1420 Newbury</t>
  </si>
  <si>
    <t>1425 Kelso</t>
  </si>
  <si>
    <t>1430 Leopardstown</t>
  </si>
  <si>
    <t>1435 Cheltenham</t>
  </si>
  <si>
    <t>1440 Galway</t>
  </si>
  <si>
    <t>1450 Newbury</t>
  </si>
  <si>
    <t>1455 Doncaster</t>
  </si>
  <si>
    <t>1500 Kelso</t>
  </si>
  <si>
    <t>1505 Leopardstown</t>
  </si>
  <si>
    <t>1510 Cheltenham</t>
  </si>
  <si>
    <t>1515 Galway</t>
  </si>
  <si>
    <t>1520 Newbury</t>
  </si>
  <si>
    <t>1525 Doncaster</t>
  </si>
  <si>
    <t>1535 Kelso</t>
  </si>
  <si>
    <t>1540 Leopardstown</t>
  </si>
  <si>
    <t>1545 Cheltenham</t>
  </si>
  <si>
    <t>1550 Galway</t>
  </si>
  <si>
    <t>1555 Newbury</t>
  </si>
  <si>
    <t>1605 Doncaster</t>
  </si>
  <si>
    <t>1610 Kelso</t>
  </si>
  <si>
    <t>1615 Leopardstown</t>
  </si>
  <si>
    <t>1620 Cheltenham</t>
  </si>
  <si>
    <t>1625 Galway</t>
  </si>
  <si>
    <t>1630 Newbury</t>
  </si>
  <si>
    <t>1635 Doncaster</t>
  </si>
  <si>
    <t>1640 Kelso</t>
  </si>
  <si>
    <t>1650 Leopardstown</t>
  </si>
  <si>
    <t>1655 Cheltenham</t>
  </si>
  <si>
    <t>1700 Galway</t>
  </si>
  <si>
    <t>1705 Newbury</t>
  </si>
  <si>
    <t>1710 Doncaster</t>
  </si>
  <si>
    <t>1715 Kelso</t>
  </si>
  <si>
    <t>1730 Cheltenham</t>
  </si>
  <si>
    <t>1735 Galway</t>
  </si>
  <si>
    <t>1745 Kempton</t>
  </si>
  <si>
    <t>1815 Kempton</t>
  </si>
  <si>
    <t>1845 Kempton</t>
  </si>
  <si>
    <t>1915 Kempton</t>
  </si>
  <si>
    <t>1945 Kempton</t>
  </si>
  <si>
    <t>2015 Kempton</t>
  </si>
  <si>
    <t>2045 Kempton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</si>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</sst>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F400]h:mm:ss\ AM/PM"/>
    <numFmt numFmtId="165" formatCode="dd/mm/yyyy"/>
    <numFmt numFmtId="166" formatCode="hh:mm:ss"/>
  </numFmts>
  <fonts count="10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4"/>
      <color theme="1"/>
      <name val="Avenir Book"/>
    </font>
    <font>
      <b/>
      <sz val="14"/>
      <color theme="1"/>
      <name val="Avenir Book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Arial"/>
    </font>
    <font>
      <sz val="13"/>
      <color theme="1"/>
      <name val="Arial"/>
    </font>
  </fonts>
  <fills count="270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D567"/>
        <bgColor indexed="64"/>
      </patternFill>
    </fill>
    <fill>
      <patternFill patternType="solid">
        <fgColor rgb="FFC8CE71"/>
        <bgColor indexed="64"/>
      </patternFill>
    </fill>
    <fill>
      <patternFill patternType="solid">
        <fgColor rgb="FFE67C73"/>
        <bgColor indexed="64"/>
      </patternFill>
    </fill>
    <fill>
      <patternFill patternType="solid">
        <fgColor rgb="FFF6B56B"/>
        <bgColor indexed="64"/>
      </patternFill>
    </fill>
    <fill>
      <patternFill patternType="solid">
        <fgColor rgb="FFA6C879"/>
        <bgColor indexed="64"/>
      </patternFill>
    </fill>
    <fill>
      <patternFill patternType="solid">
        <fgColor rgb="FFEE9A6F"/>
        <bgColor indexed="64"/>
      </patternFill>
    </fill>
    <fill>
      <patternFill patternType="solid">
        <fgColor rgb="FFF2AA6D"/>
        <bgColor indexed="64"/>
      </patternFill>
    </fill>
    <fill>
      <patternFill patternType="solid">
        <fgColor rgb="FFF3AF6C"/>
        <bgColor indexed="64"/>
      </patternFill>
    </fill>
    <fill>
      <patternFill patternType="solid">
        <fgColor rgb="FFF0A16E"/>
        <bgColor indexed="64"/>
      </patternFill>
    </fill>
    <fill>
      <patternFill patternType="solid">
        <fgColor rgb="FFFCCE68"/>
        <bgColor indexed="64"/>
      </patternFill>
    </fill>
    <fill>
      <patternFill patternType="solid">
        <fgColor rgb="FFF6D868"/>
        <bgColor indexed="64"/>
      </patternFill>
    </fill>
    <fill>
      <patternFill patternType="solid">
        <fgColor rgb="FF89C37F"/>
        <bgColor indexed="64"/>
      </patternFill>
    </fill>
    <fill>
      <patternFill patternType="solid">
        <fgColor rgb="FFC5CF72"/>
        <bgColor indexed="64"/>
      </patternFill>
    </fill>
    <fill>
      <patternFill patternType="solid">
        <fgColor rgb="FFEE9B6F"/>
        <bgColor indexed="64"/>
      </patternFill>
    </fill>
    <fill>
      <patternFill patternType="solid">
        <fgColor rgb="FFDFD46C"/>
        <bgColor indexed="64"/>
      </patternFill>
    </fill>
    <fill>
      <patternFill patternType="solid">
        <fgColor rgb="FF57BB8A"/>
        <bgColor indexed="64"/>
      </patternFill>
    </fill>
    <fill>
      <patternFill patternType="solid">
        <fgColor rgb="FFF6D568"/>
        <bgColor indexed="64"/>
      </patternFill>
    </fill>
    <fill>
      <patternFill patternType="solid">
        <fgColor rgb="FFEFD469"/>
        <bgColor indexed="64"/>
      </patternFill>
    </fill>
    <fill>
      <patternFill patternType="solid">
        <fgColor rgb="FFF7D867"/>
        <bgColor indexed="64"/>
      </patternFill>
    </fill>
    <fill>
      <patternFill patternType="solid">
        <fgColor rgb="FFF5D868"/>
        <bgColor indexed="64"/>
      </patternFill>
    </fill>
    <fill>
      <patternFill patternType="solid">
        <fgColor rgb="FF6EC085"/>
        <bgColor indexed="64"/>
      </patternFill>
    </fill>
    <fill>
      <patternFill patternType="solid">
        <fgColor rgb="FFDED16D"/>
        <bgColor indexed="64"/>
      </patternFill>
    </fill>
    <fill>
      <patternFill patternType="solid">
        <fgColor rgb="FFEED469"/>
        <bgColor indexed="64"/>
      </patternFill>
    </fill>
    <fill>
      <patternFill patternType="solid">
        <fgColor rgb="FFF2D468"/>
        <bgColor indexed="64"/>
      </patternFill>
    </fill>
    <fill>
      <patternFill patternType="solid">
        <fgColor rgb="FFF2A76D"/>
        <bgColor indexed="64"/>
      </patternFill>
    </fill>
    <fill>
      <patternFill patternType="solid">
        <fgColor rgb="FFFAC469"/>
        <bgColor indexed="64"/>
      </patternFill>
    </fill>
    <fill>
      <patternFill patternType="solid">
        <fgColor rgb="FFFFD666"/>
        <bgColor indexed="64"/>
      </patternFill>
    </fill>
    <fill>
      <patternFill patternType="solid">
        <fgColor rgb="FFEC9370"/>
        <bgColor indexed="64"/>
      </patternFill>
    </fill>
    <fill>
      <patternFill patternType="solid">
        <fgColor rgb="FFF0A26E"/>
        <bgColor indexed="64"/>
      </patternFill>
    </fill>
    <fill>
      <patternFill patternType="solid">
        <fgColor rgb="FFF5B36C"/>
        <bgColor indexed="64"/>
      </patternFill>
    </fill>
    <fill>
      <patternFill patternType="solid">
        <fgColor rgb="FFF8D867"/>
        <bgColor indexed="64"/>
      </patternFill>
    </fill>
    <fill>
      <patternFill patternType="solid">
        <fgColor rgb="FFF1A56E"/>
        <bgColor indexed="64"/>
      </patternFill>
    </fill>
    <fill>
      <patternFill patternType="solid">
        <fgColor rgb="FFF9C569"/>
        <bgColor indexed="64"/>
      </patternFill>
    </fill>
    <fill>
      <patternFill patternType="solid">
        <fgColor rgb="FFE6D26B"/>
        <bgColor indexed="64"/>
      </patternFill>
    </fill>
    <fill>
      <patternFill patternType="solid">
        <fgColor rgb="FFFBCA68"/>
        <bgColor indexed="64"/>
      </patternFill>
    </fill>
    <fill>
      <patternFill patternType="solid">
        <fgColor rgb="FFF1A46E"/>
        <bgColor indexed="64"/>
      </patternFill>
    </fill>
    <fill>
      <patternFill patternType="solid">
        <fgColor rgb="FF6EBF85"/>
        <bgColor indexed="64"/>
      </patternFill>
    </fill>
    <fill>
      <patternFill patternType="solid">
        <fgColor rgb="FFABC978"/>
        <bgColor indexed="64"/>
      </patternFill>
    </fill>
    <fill>
      <patternFill patternType="solid">
        <fgColor rgb="FFB5CC75"/>
        <bgColor indexed="64"/>
      </patternFill>
    </fill>
    <fill>
      <patternFill patternType="solid">
        <fgColor rgb="FFFAC869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AD071"/>
        <bgColor indexed="64"/>
      </patternFill>
    </fill>
    <fill>
      <patternFill patternType="solid">
        <fgColor rgb="FFE8D36A"/>
        <bgColor indexed="64"/>
      </patternFill>
    </fill>
    <fill>
      <patternFill patternType="solid">
        <fgColor rgb="FFE7D26B"/>
        <bgColor indexed="64"/>
      </patternFill>
    </fill>
    <fill>
      <patternFill patternType="solid">
        <fgColor rgb="FFE2D26C"/>
        <bgColor indexed="64"/>
      </patternFill>
    </fill>
    <fill>
      <patternFill patternType="solid">
        <fgColor rgb="FFFED267"/>
        <bgColor indexed="64"/>
      </patternFill>
    </fill>
    <fill>
      <patternFill patternType="solid">
        <fgColor rgb="FFF0D469"/>
        <bgColor indexed="64"/>
      </patternFill>
    </fill>
    <fill>
      <patternFill patternType="solid">
        <fgColor rgb="FFD7D06E"/>
        <bgColor indexed="64"/>
      </patternFill>
    </fill>
    <fill>
      <patternFill patternType="solid">
        <fgColor rgb="FFEFD769"/>
        <bgColor indexed="64"/>
      </patternFill>
    </fill>
    <fill>
      <patternFill patternType="solid">
        <fgColor rgb="FFE2D46C"/>
        <bgColor indexed="64"/>
      </patternFill>
    </fill>
    <fill>
      <patternFill patternType="solid">
        <fgColor rgb="FFF3D768"/>
        <bgColor indexed="64"/>
      </patternFill>
    </fill>
    <fill>
      <patternFill patternType="solid">
        <fgColor rgb="FFEDD669"/>
        <bgColor indexed="64"/>
      </patternFill>
    </fill>
    <fill>
      <patternFill patternType="solid">
        <fgColor rgb="FFCACE71"/>
        <bgColor indexed="64"/>
      </patternFill>
    </fill>
    <fill>
      <patternFill patternType="solid">
        <fgColor rgb="FFAAC978"/>
        <bgColor indexed="64"/>
      </patternFill>
    </fill>
    <fill>
      <patternFill patternType="solid">
        <fgColor rgb="FFEBD36A"/>
        <bgColor indexed="64"/>
      </patternFill>
    </fill>
    <fill>
      <patternFill patternType="solid">
        <fgColor rgb="FFC9CE71"/>
        <bgColor indexed="64"/>
      </patternFill>
    </fill>
    <fill>
      <patternFill patternType="solid">
        <fgColor rgb="FFF4D768"/>
        <bgColor indexed="64"/>
      </patternFill>
    </fill>
    <fill>
      <patternFill patternType="solid">
        <fgColor rgb="FFE7D56B"/>
        <bgColor indexed="64"/>
      </patternFill>
    </fill>
    <fill>
      <patternFill patternType="solid">
        <fgColor rgb="FFEAD66A"/>
        <bgColor indexed="64"/>
      </patternFill>
    </fill>
    <fill>
      <patternFill patternType="solid">
        <fgColor rgb="FFF2D768"/>
        <bgColor indexed="64"/>
      </patternFill>
    </fill>
    <fill>
      <patternFill patternType="solid">
        <fgColor rgb="FFBDCE74"/>
        <bgColor indexed="64"/>
      </patternFill>
    </fill>
    <fill>
      <patternFill patternType="solid">
        <fgColor rgb="FFB9CB75"/>
        <bgColor indexed="64"/>
      </patternFill>
    </fill>
    <fill>
      <patternFill patternType="solid">
        <fgColor rgb="FFB3CA76"/>
        <bgColor indexed="64"/>
      </patternFill>
    </fill>
    <fill>
      <patternFill patternType="solid">
        <fgColor rgb="FFD9D06E"/>
        <bgColor indexed="64"/>
      </patternFill>
    </fill>
    <fill>
      <patternFill patternType="solid">
        <fgColor rgb="FFACC977"/>
        <bgColor indexed="64"/>
      </patternFill>
    </fill>
    <fill>
      <patternFill patternType="solid">
        <fgColor rgb="FFE3D46C"/>
        <bgColor indexed="64"/>
      </patternFill>
    </fill>
    <fill>
      <patternFill patternType="solid">
        <fgColor rgb="FFDDD36D"/>
        <bgColor indexed="64"/>
      </patternFill>
    </fill>
    <fill>
      <patternFill patternType="solid">
        <fgColor rgb="FFCBD071"/>
        <bgColor indexed="64"/>
      </patternFill>
    </fill>
    <fill>
      <patternFill patternType="solid">
        <fgColor rgb="FFAACA78"/>
        <bgColor indexed="64"/>
      </patternFill>
    </fill>
    <fill>
      <patternFill patternType="solid">
        <fgColor rgb="FFDED36D"/>
        <bgColor indexed="64"/>
      </patternFill>
    </fill>
    <fill>
      <patternFill patternType="solid">
        <fgColor rgb="FF94C67D"/>
        <bgColor indexed="64"/>
      </patternFill>
    </fill>
    <fill>
      <patternFill patternType="solid">
        <fgColor rgb="FF9BC67B"/>
        <bgColor indexed="64"/>
      </patternFill>
    </fill>
    <fill>
      <patternFill patternType="solid">
        <fgColor rgb="FFACCB77"/>
        <bgColor indexed="64"/>
      </patternFill>
    </fill>
    <fill>
      <patternFill patternType="solid">
        <fgColor rgb="FF9BC87B"/>
        <bgColor indexed="64"/>
      </patternFill>
    </fill>
    <fill>
      <patternFill patternType="solid">
        <fgColor rgb="FFF7B96B"/>
        <bgColor indexed="64"/>
      </patternFill>
    </fill>
    <fill>
      <patternFill patternType="solid">
        <fgColor rgb="FFF8BE6A"/>
        <bgColor indexed="64"/>
      </patternFill>
    </fill>
    <fill>
      <patternFill patternType="solid">
        <fgColor rgb="FFFED467"/>
        <bgColor indexed="64"/>
      </patternFill>
    </fill>
    <fill>
      <patternFill patternType="solid">
        <fgColor rgb="FFED9770"/>
        <bgColor indexed="64"/>
      </patternFill>
    </fill>
    <fill>
      <patternFill patternType="solid">
        <fgColor rgb="FFF2AB6D"/>
        <bgColor indexed="64"/>
      </patternFill>
    </fill>
    <fill>
      <patternFill patternType="solid">
        <fgColor rgb="FFF4B06C"/>
        <bgColor indexed="64"/>
      </patternFill>
    </fill>
    <fill>
      <patternFill patternType="solid">
        <fgColor rgb="FFF9C469"/>
        <bgColor indexed="64"/>
      </patternFill>
    </fill>
    <fill>
      <patternFill patternType="solid">
        <fgColor rgb="FFF0A36E"/>
        <bgColor indexed="64"/>
      </patternFill>
    </fill>
    <fill>
      <patternFill patternType="solid">
        <fgColor rgb="FFE7D36B"/>
        <bgColor indexed="64"/>
      </patternFill>
    </fill>
    <fill>
      <patternFill patternType="solid">
        <fgColor rgb="FFD8D06E"/>
        <bgColor indexed="64"/>
      </patternFill>
    </fill>
    <fill>
      <patternFill patternType="solid">
        <fgColor rgb="FFF3D468"/>
        <bgColor indexed="64"/>
      </patternFill>
    </fill>
    <fill>
      <patternFill patternType="solid">
        <fgColor rgb="FF6FC084"/>
        <bgColor indexed="64"/>
      </patternFill>
    </fill>
    <fill>
      <patternFill patternType="solid">
        <fgColor rgb="FFECD66A"/>
        <bgColor indexed="64"/>
      </patternFill>
    </fill>
    <fill>
      <patternFill patternType="solid">
        <fgColor rgb="FF66BE86"/>
        <bgColor indexed="64"/>
      </patternFill>
    </fill>
    <fill>
      <patternFill patternType="solid">
        <fgColor rgb="FFE9D66A"/>
        <bgColor indexed="64"/>
      </patternFill>
    </fill>
    <fill>
      <patternFill patternType="solid">
        <fgColor rgb="FFD6D26E"/>
        <bgColor indexed="64"/>
      </patternFill>
    </fill>
    <fill>
      <patternFill patternType="solid">
        <fgColor rgb="FFB4CA76"/>
        <bgColor indexed="64"/>
      </patternFill>
    </fill>
    <fill>
      <patternFill patternType="solid">
        <fgColor rgb="FFCBCE71"/>
        <bgColor indexed="64"/>
      </patternFill>
    </fill>
    <fill>
      <patternFill patternType="solid">
        <fgColor rgb="FF96C67C"/>
        <bgColor indexed="64"/>
      </patternFill>
    </fill>
    <fill>
      <patternFill patternType="solid">
        <fgColor rgb="FFA8C878"/>
        <bgColor indexed="64"/>
      </patternFill>
    </fill>
    <fill>
      <patternFill patternType="solid">
        <fgColor rgb="FF9FC77A"/>
        <bgColor indexed="64"/>
      </patternFill>
    </fill>
    <fill>
      <patternFill patternType="solid">
        <fgColor rgb="FFA7CA78"/>
        <bgColor indexed="64"/>
      </patternFill>
    </fill>
    <fill>
      <patternFill patternType="solid">
        <fgColor rgb="FFB4CC76"/>
        <bgColor indexed="64"/>
      </patternFill>
    </fill>
    <fill>
      <patternFill patternType="solid">
        <fgColor rgb="FFCCD070"/>
        <bgColor indexed="64"/>
      </patternFill>
    </fill>
    <fill>
      <patternFill patternType="solid">
        <fgColor rgb="FFCDCE70"/>
        <bgColor indexed="64"/>
      </patternFill>
    </fill>
    <fill>
      <patternFill patternType="solid">
        <fgColor rgb="FFFBD667"/>
        <bgColor indexed="64"/>
      </patternFill>
    </fill>
    <fill>
      <patternFill patternType="solid">
        <fgColor rgb="FF6ABF85"/>
        <bgColor indexed="64"/>
      </patternFill>
    </fill>
    <fill>
      <patternFill patternType="solid">
        <fgColor rgb="FF94C67C"/>
        <bgColor indexed="64"/>
      </patternFill>
    </fill>
    <fill>
      <patternFill patternType="solid">
        <fgColor rgb="FF85C480"/>
        <bgColor indexed="64"/>
      </patternFill>
    </fill>
    <fill>
      <patternFill patternType="solid">
        <fgColor rgb="FFE4D26B"/>
        <bgColor indexed="64"/>
      </patternFill>
    </fill>
    <fill>
      <patternFill patternType="solid">
        <fgColor rgb="FFF8D567"/>
        <bgColor indexed="64"/>
      </patternFill>
    </fill>
    <fill>
      <patternFill patternType="solid">
        <fgColor rgb="FFFDD666"/>
        <bgColor indexed="64"/>
      </patternFill>
    </fill>
    <fill>
      <patternFill patternType="solid">
        <fgColor rgb="FFDAD06E"/>
        <bgColor indexed="64"/>
      </patternFill>
    </fill>
    <fill>
      <patternFill patternType="solid">
        <fgColor rgb="FF94C57D"/>
        <bgColor indexed="64"/>
      </patternFill>
    </fill>
    <fill>
      <patternFill patternType="solid">
        <fgColor rgb="FFB8CB75"/>
        <bgColor indexed="64"/>
      </patternFill>
    </fill>
    <fill>
      <patternFill patternType="solid">
        <fgColor rgb="FFEED669"/>
        <bgColor indexed="64"/>
      </patternFill>
    </fill>
    <fill>
      <patternFill patternType="solid">
        <fgColor rgb="FFFDD367"/>
        <bgColor indexed="64"/>
      </patternFill>
    </fill>
    <fill>
      <patternFill patternType="solid">
        <fgColor rgb="FFFCCD68"/>
        <bgColor indexed="64"/>
      </patternFill>
    </fill>
    <fill>
      <patternFill patternType="solid">
        <fgColor rgb="FFEF9E6F"/>
        <bgColor indexed="64"/>
      </patternFill>
    </fill>
    <fill>
      <patternFill patternType="solid">
        <fgColor rgb="FFFBCB68"/>
        <bgColor indexed="64"/>
      </patternFill>
    </fill>
    <fill>
      <patternFill patternType="solid">
        <fgColor rgb="FFE0D16C"/>
        <bgColor indexed="64"/>
      </patternFill>
    </fill>
    <fill>
      <patternFill patternType="solid">
        <fgColor rgb="FFBACB74"/>
        <bgColor indexed="64"/>
      </patternFill>
    </fill>
    <fill>
      <patternFill patternType="solid">
        <fgColor rgb="FFEB8E71"/>
        <bgColor indexed="64"/>
      </patternFill>
    </fill>
    <fill>
      <patternFill patternType="solid">
        <fgColor rgb="FFFCD966"/>
        <bgColor indexed="64"/>
      </patternFill>
    </fill>
    <fill>
      <patternFill patternType="solid">
        <fgColor rgb="FFFAD967"/>
        <bgColor indexed="64"/>
      </patternFill>
    </fill>
    <fill>
      <patternFill patternType="solid">
        <fgColor rgb="FFDCD16D"/>
        <bgColor indexed="64"/>
      </patternFill>
    </fill>
    <fill>
      <patternFill patternType="solid">
        <fgColor rgb="FFD4D26F"/>
        <bgColor indexed="64"/>
      </patternFill>
    </fill>
    <fill>
      <patternFill patternType="solid">
        <fgColor rgb="FFB7CD75"/>
        <bgColor indexed="64"/>
      </patternFill>
    </fill>
    <fill>
      <patternFill patternType="solid">
        <fgColor rgb="FFD2D16F"/>
        <bgColor indexed="64"/>
      </patternFill>
    </fill>
    <fill>
      <patternFill patternType="solid">
        <fgColor rgb="FFBFCE73"/>
        <bgColor indexed="64"/>
      </patternFill>
    </fill>
    <fill>
      <patternFill patternType="solid">
        <fgColor rgb="FFE1D46C"/>
        <bgColor indexed="64"/>
      </patternFill>
    </fill>
    <fill>
      <patternFill patternType="solid">
        <fgColor rgb="FFF7BC6A"/>
        <bgColor indexed="64"/>
      </patternFill>
    </fill>
    <fill>
      <patternFill patternType="solid">
        <fgColor rgb="FFF3AC6C"/>
        <bgColor indexed="64"/>
      </patternFill>
    </fill>
    <fill>
      <patternFill patternType="solid">
        <fgColor rgb="FFF6B76B"/>
        <bgColor indexed="64"/>
      </patternFill>
    </fill>
    <fill>
      <patternFill patternType="solid">
        <fgColor rgb="FFFAC669"/>
        <bgColor indexed="64"/>
      </patternFill>
    </fill>
    <fill>
      <patternFill patternType="solid">
        <fgColor rgb="FFE9D56A"/>
        <bgColor indexed="64"/>
      </patternFill>
    </fill>
    <fill>
      <patternFill patternType="solid">
        <fgColor rgb="FFF7BE6A"/>
        <bgColor indexed="64"/>
      </patternFill>
    </fill>
    <fill>
      <patternFill patternType="solid">
        <fgColor rgb="FFFAD867"/>
        <bgColor indexed="64"/>
      </patternFill>
    </fill>
    <fill>
      <patternFill patternType="solid">
        <fgColor rgb="FFF6B86B"/>
        <bgColor indexed="64"/>
      </patternFill>
    </fill>
    <fill>
      <patternFill patternType="solid">
        <fgColor rgb="FFFBC868"/>
        <bgColor indexed="64"/>
      </patternFill>
    </fill>
    <fill>
      <patternFill patternType="solid">
        <fgColor rgb="FFFCCC68"/>
        <bgColor indexed="64"/>
      </patternFill>
    </fill>
    <fill>
      <patternFill patternType="solid">
        <fgColor rgb="FFC1CD73"/>
        <bgColor indexed="64"/>
      </patternFill>
    </fill>
    <fill>
      <patternFill patternType="solid">
        <fgColor rgb="FFDFD16C"/>
        <bgColor indexed="64"/>
      </patternFill>
    </fill>
    <fill>
      <patternFill patternType="solid">
        <fgColor rgb="FFE1D26C"/>
        <bgColor indexed="64"/>
      </patternFill>
    </fill>
    <fill>
      <patternFill patternType="solid">
        <fgColor rgb="FFF9C369"/>
        <bgColor indexed="64"/>
      </patternFill>
    </fill>
    <fill>
      <patternFill patternType="solid">
        <fgColor rgb="FFF4D568"/>
        <bgColor indexed="64"/>
      </patternFill>
    </fill>
    <fill>
      <patternFill patternType="solid">
        <fgColor rgb="FFCFCF70"/>
        <bgColor indexed="64"/>
      </patternFill>
    </fill>
    <fill>
      <patternFill patternType="solid">
        <fgColor rgb="FFDAD16D"/>
        <bgColor indexed="64"/>
      </patternFill>
    </fill>
    <fill>
      <patternFill patternType="solid">
        <fgColor rgb="FF90C67D"/>
        <bgColor indexed="64"/>
      </patternFill>
    </fill>
    <fill>
      <patternFill patternType="solid">
        <fgColor rgb="FFE0D46C"/>
        <bgColor indexed="64"/>
      </patternFill>
    </fill>
    <fill>
      <patternFill patternType="solid">
        <fgColor rgb="FF81C381"/>
        <bgColor indexed="64"/>
      </patternFill>
    </fill>
    <fill>
      <patternFill patternType="solid">
        <fgColor rgb="FFDAD36D"/>
        <bgColor indexed="64"/>
      </patternFill>
    </fill>
    <fill>
      <patternFill patternType="solid">
        <fgColor rgb="FF9FC87A"/>
        <bgColor indexed="64"/>
      </patternFill>
    </fill>
    <fill>
      <patternFill patternType="solid">
        <fgColor rgb="FFDCD36D"/>
        <bgColor indexed="64"/>
      </patternFill>
    </fill>
    <fill>
      <patternFill patternType="solid">
        <fgColor rgb="FFEAD36A"/>
        <bgColor indexed="64"/>
      </patternFill>
    </fill>
    <fill>
      <patternFill patternType="solid">
        <fgColor rgb="FFF5B46B"/>
        <bgColor indexed="64"/>
      </patternFill>
    </fill>
    <fill>
      <patternFill patternType="solid">
        <fgColor rgb="FFFCD666"/>
        <bgColor indexed="64"/>
      </patternFill>
    </fill>
    <fill>
      <patternFill patternType="solid">
        <fgColor rgb="FFF0A46E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BD966"/>
        <bgColor indexed="64"/>
      </patternFill>
    </fill>
    <fill>
      <patternFill patternType="solid">
        <fgColor rgb="FFFAC569"/>
        <bgColor indexed="64"/>
      </patternFill>
    </fill>
    <fill>
      <patternFill patternType="solid">
        <fgColor rgb="FFE3D26C"/>
        <bgColor indexed="64"/>
      </patternFill>
    </fill>
    <fill>
      <patternFill patternType="solid">
        <fgColor rgb="FFC2CD73"/>
        <bgColor indexed="64"/>
      </patternFill>
    </fill>
    <fill>
      <patternFill patternType="solid">
        <fgColor rgb="FFCECF70"/>
        <bgColor indexed="64"/>
      </patternFill>
    </fill>
    <fill>
      <patternFill patternType="solid">
        <fgColor rgb="FF9EC87A"/>
        <bgColor indexed="64"/>
      </patternFill>
    </fill>
    <fill>
      <patternFill patternType="solid">
        <fgColor rgb="FFEDD66A"/>
        <bgColor indexed="64"/>
      </patternFill>
    </fill>
    <fill>
      <patternFill patternType="solid">
        <fgColor rgb="FFEBD66A"/>
        <bgColor indexed="64"/>
      </patternFill>
    </fill>
    <fill>
      <patternFill patternType="solid">
        <fgColor rgb="FFE98A71"/>
        <bgColor indexed="64"/>
      </patternFill>
    </fill>
    <fill>
      <patternFill patternType="solid">
        <fgColor rgb="FFD3CF6F"/>
        <bgColor indexed="64"/>
      </patternFill>
    </fill>
    <fill>
      <patternFill patternType="solid">
        <fgColor rgb="FFF6BA6B"/>
        <bgColor indexed="64"/>
      </patternFill>
    </fill>
    <fill>
      <patternFill patternType="solid">
        <fgColor rgb="FFEB9270"/>
        <bgColor indexed="64"/>
      </patternFill>
    </fill>
    <fill>
      <patternFill patternType="solid">
        <fgColor rgb="FFECD36A"/>
        <bgColor indexed="64"/>
      </patternFill>
    </fill>
    <fill>
      <patternFill patternType="solid">
        <fgColor rgb="FFAEC977"/>
        <bgColor indexed="64"/>
      </patternFill>
    </fill>
    <fill>
      <patternFill patternType="solid">
        <fgColor rgb="FFB6CB75"/>
        <bgColor indexed="64"/>
      </patternFill>
    </fill>
    <fill>
      <patternFill patternType="solid">
        <fgColor rgb="FFED986F"/>
        <bgColor indexed="64"/>
      </patternFill>
    </fill>
    <fill>
      <patternFill patternType="solid">
        <fgColor rgb="FFC6CD72"/>
        <bgColor indexed="64"/>
      </patternFill>
    </fill>
    <fill>
      <patternFill patternType="solid">
        <fgColor rgb="FFD8D26E"/>
        <bgColor indexed="64"/>
      </patternFill>
    </fill>
    <fill>
      <patternFill patternType="solid">
        <fgColor rgb="FFFAD667"/>
        <bgColor indexed="64"/>
      </patternFill>
    </fill>
    <fill>
      <patternFill patternType="solid">
        <fgColor rgb="FFDBD16D"/>
        <bgColor indexed="64"/>
      </patternFill>
    </fill>
    <fill>
      <patternFill patternType="solid">
        <fgColor rgb="FFF2A86D"/>
        <bgColor indexed="64"/>
      </patternFill>
    </fill>
    <fill>
      <patternFill patternType="solid">
        <fgColor rgb="FFC0CE73"/>
        <bgColor indexed="64"/>
      </patternFill>
    </fill>
    <fill>
      <patternFill patternType="solid">
        <fgColor rgb="FFC7CF72"/>
        <bgColor indexed="64"/>
      </patternFill>
    </fill>
    <fill>
      <patternFill patternType="solid">
        <fgColor rgb="FFC1CC73"/>
        <bgColor indexed="64"/>
      </patternFill>
    </fill>
    <fill>
      <patternFill patternType="solid">
        <fgColor rgb="FF63BD87"/>
        <bgColor indexed="64"/>
      </patternFill>
    </fill>
    <fill>
      <patternFill patternType="solid">
        <fgColor rgb="FFA4C979"/>
        <bgColor indexed="64"/>
      </patternFill>
    </fill>
    <fill>
      <patternFill patternType="solid">
        <fgColor rgb="FFA6C979"/>
        <bgColor indexed="64"/>
      </patternFill>
    </fill>
    <fill>
      <patternFill patternType="solid">
        <fgColor rgb="FFD0CF70"/>
        <bgColor indexed="64"/>
      </patternFill>
    </fill>
    <fill>
      <patternFill patternType="solid">
        <fgColor rgb="FF95C57C"/>
        <bgColor indexed="64"/>
      </patternFill>
    </fill>
    <fill>
      <patternFill patternType="solid">
        <fgColor rgb="FFDFD46D"/>
        <bgColor indexed="64"/>
      </patternFill>
    </fill>
    <fill>
      <patternFill patternType="solid">
        <fgColor rgb="FFD1D16F"/>
        <bgColor indexed="64"/>
      </patternFill>
    </fill>
    <fill>
      <patternFill patternType="solid">
        <fgColor rgb="FFA1C97A"/>
        <bgColor indexed="64"/>
      </patternFill>
    </fill>
    <fill>
      <patternFill patternType="solid">
        <fgColor rgb="FFF9D567"/>
        <bgColor indexed="64"/>
      </patternFill>
    </fill>
    <fill>
      <patternFill patternType="solid">
        <fgColor rgb="FFFED666"/>
        <bgColor indexed="64"/>
      </patternFill>
    </fill>
    <fill>
      <patternFill patternType="solid">
        <fgColor rgb="FFAFCB77"/>
        <bgColor indexed="64"/>
      </patternFill>
    </fill>
    <fill>
      <patternFill patternType="solid">
        <fgColor rgb="FFC3CF72"/>
        <bgColor indexed="64"/>
      </patternFill>
    </fill>
    <fill>
      <patternFill patternType="solid">
        <fgColor rgb="FFC5CD72"/>
        <bgColor indexed="64"/>
      </patternFill>
    </fill>
    <fill>
      <patternFill patternType="solid">
        <fgColor rgb="FFDFD16D"/>
        <bgColor indexed="64"/>
      </patternFill>
    </fill>
    <fill>
      <patternFill patternType="solid">
        <fgColor rgb="FF68BE86"/>
        <bgColor indexed="64"/>
      </patternFill>
    </fill>
    <fill>
      <patternFill patternType="solid">
        <fgColor rgb="FFF5D568"/>
        <bgColor indexed="64"/>
      </patternFill>
    </fill>
    <fill>
      <patternFill patternType="solid">
        <fgColor rgb="FFC0CC73"/>
        <bgColor indexed="64"/>
      </patternFill>
    </fill>
    <fill>
      <patternFill patternType="solid">
        <fgColor rgb="FFF9C269"/>
        <bgColor indexed="64"/>
      </patternFill>
    </fill>
    <fill>
      <patternFill patternType="solid">
        <fgColor rgb="FFFAC769"/>
        <bgColor indexed="64"/>
      </patternFill>
    </fill>
    <fill>
      <patternFill patternType="solid">
        <fgColor rgb="FF91C57D"/>
        <bgColor indexed="64"/>
      </patternFill>
    </fill>
    <fill>
      <patternFill patternType="solid">
        <fgColor rgb="FF90C57D"/>
        <bgColor indexed="64"/>
      </patternFill>
    </fill>
    <fill>
      <patternFill patternType="solid">
        <fgColor rgb="FFD4CF6F"/>
        <bgColor indexed="64"/>
      </patternFill>
    </fill>
    <fill>
      <patternFill patternType="solid">
        <fgColor rgb="FF93C57D"/>
        <bgColor indexed="64"/>
      </patternFill>
    </fill>
    <fill>
      <patternFill patternType="solid">
        <fgColor rgb="FFF4D868"/>
        <bgColor indexed="64"/>
      </patternFill>
    </fill>
    <fill>
      <patternFill patternType="solid">
        <fgColor rgb="FFFDD567"/>
        <bgColor indexed="64"/>
      </patternFill>
    </fill>
    <fill>
      <patternFill patternType="solid">
        <fgColor rgb="FFBECC74"/>
        <bgColor indexed="64"/>
      </patternFill>
    </fill>
    <fill>
      <patternFill patternType="solid">
        <fgColor rgb="FFAFCA77"/>
        <bgColor indexed="64"/>
      </patternFill>
    </fill>
    <fill>
      <patternFill patternType="solid">
        <fgColor rgb="FFD9D36E"/>
        <bgColor indexed="64"/>
      </patternFill>
    </fill>
    <fill>
      <patternFill patternType="solid">
        <fgColor rgb="FFC6CF72"/>
        <bgColor indexed="64"/>
      </patternFill>
    </fill>
    <fill>
      <patternFill patternType="solid">
        <fgColor rgb="FFE5D56B"/>
        <bgColor indexed="64"/>
      </patternFill>
    </fill>
    <fill>
      <patternFill patternType="solid">
        <fgColor rgb="FFB8CD75"/>
        <bgColor indexed="64"/>
      </patternFill>
    </fill>
    <fill>
      <patternFill patternType="solid">
        <fgColor rgb="FFFBD967"/>
        <bgColor indexed="64"/>
      </patternFill>
    </fill>
    <fill>
      <patternFill patternType="solid">
        <fgColor rgb="FFFBD666"/>
        <bgColor indexed="64"/>
      </patternFill>
    </fill>
    <fill>
      <patternFill patternType="solid">
        <fgColor rgb="FFCDD070"/>
        <bgColor indexed="64"/>
      </patternFill>
    </fill>
    <fill>
      <patternFill patternType="solid">
        <fgColor rgb="FFD1CF6F"/>
        <bgColor indexed="64"/>
      </patternFill>
    </fill>
    <fill>
      <patternFill patternType="solid">
        <fgColor rgb="FF8BC57E"/>
        <bgColor indexed="64"/>
      </patternFill>
    </fill>
    <fill>
      <patternFill patternType="solid">
        <fgColor rgb="FF92C67D"/>
        <bgColor indexed="64"/>
      </patternFill>
    </fill>
    <fill>
      <patternFill patternType="solid">
        <fgColor rgb="FFE8D56B"/>
        <bgColor indexed="64"/>
      </patternFill>
    </fill>
    <fill>
      <patternFill patternType="solid">
        <fgColor rgb="FFDDD16D"/>
        <bgColor indexed="64"/>
      </patternFill>
    </fill>
    <fill>
      <patternFill patternType="solid">
        <fgColor rgb="FFD6D06E"/>
        <bgColor indexed="64"/>
      </patternFill>
    </fill>
    <fill>
      <patternFill patternType="solid">
        <fgColor rgb="FF81C281"/>
        <bgColor indexed="64"/>
      </patternFill>
    </fill>
    <fill>
      <patternFill patternType="solid">
        <fgColor rgb="FFF8C16A"/>
        <bgColor indexed="64"/>
      </patternFill>
    </fill>
    <fill>
      <patternFill patternType="solid">
        <fgColor rgb="FFE4D56B"/>
        <bgColor indexed="64"/>
      </patternFill>
    </fill>
    <fill>
      <patternFill patternType="solid">
        <fgColor rgb="FFE9D36A"/>
        <bgColor indexed="64"/>
      </patternFill>
    </fill>
    <fill>
      <patternFill patternType="solid">
        <fgColor rgb="FFF3AC6D"/>
        <bgColor indexed="64"/>
      </patternFill>
    </fill>
    <fill>
      <patternFill patternType="solid">
        <fgColor rgb="FFDED46D"/>
        <bgColor indexed="64"/>
      </patternFill>
    </fill>
    <fill>
      <patternFill patternType="solid">
        <fgColor rgb="FFC9D071"/>
        <bgColor indexed="64"/>
      </patternFill>
    </fill>
    <fill>
      <patternFill patternType="solid">
        <fgColor rgb="FF75C083"/>
        <bgColor indexed="64"/>
      </patternFill>
    </fill>
    <fill>
      <patternFill patternType="solid">
        <fgColor rgb="FF83C280"/>
        <bgColor indexed="64"/>
      </patternFill>
    </fill>
    <fill>
      <patternFill patternType="solid">
        <fgColor rgb="FF91C67D"/>
        <bgColor indexed="64"/>
      </patternFill>
    </fill>
    <fill>
      <patternFill patternType="solid">
        <fgColor rgb="FFB0CA76"/>
        <bgColor indexed="64"/>
      </patternFill>
    </fill>
    <fill>
      <patternFill patternType="solid">
        <fgColor rgb="FFCCCE71"/>
        <bgColor indexed="64"/>
      </patternFill>
    </fill>
    <fill>
      <patternFill patternType="solid">
        <fgColor rgb="FFADC977"/>
        <bgColor indexed="64"/>
      </patternFill>
    </fill>
    <fill>
      <patternFill patternType="solid">
        <fgColor rgb="FFB3CC76"/>
        <bgColor indexed="64"/>
      </patternFill>
    </fill>
    <fill>
      <patternFill patternType="solid">
        <fgColor rgb="FFF5B56B"/>
        <bgColor indexed="64"/>
      </patternFill>
    </fill>
    <fill>
      <patternFill patternType="solid">
        <fgColor rgb="FFE8D36B"/>
        <bgColor indexed="64"/>
      </patternFill>
    </fill>
    <fill>
      <patternFill patternType="solid">
        <fgColor rgb="FFB5CC76"/>
        <bgColor indexed="64"/>
      </patternFill>
    </fill>
    <fill>
      <patternFill patternType="solid">
        <fgColor rgb="FFC2CF73"/>
        <bgColor indexed="64"/>
      </patternFill>
    </fill>
    <fill>
      <patternFill patternType="solid">
        <fgColor rgb="FFD0D170"/>
        <bgColor indexed="64"/>
      </patternFill>
    </fill>
    <fill>
      <patternFill patternType="solid">
        <fgColor rgb="FFABCA78"/>
        <bgColor indexed="64"/>
      </patternFill>
    </fill>
    <fill>
      <patternFill patternType="solid">
        <fgColor rgb="FFF1D469"/>
        <bgColor indexed="64"/>
      </patternFill>
    </fill>
    <fill>
      <patternFill patternType="solid">
        <fgColor rgb="FF5EBD88"/>
        <bgColor indexed="64"/>
      </patternFill>
    </fill>
    <fill>
      <patternFill patternType="solid">
        <fgColor rgb="FFF1D769"/>
        <bgColor indexed="64"/>
      </patternFill>
    </fill>
    <fill>
      <patternFill patternType="solid">
        <fgColor rgb="FFF7BB6A"/>
        <bgColor indexed="64"/>
      </patternFill>
    </fill>
    <fill>
      <patternFill patternType="solid">
        <fgColor rgb="FF71C084"/>
        <bgColor indexed="64"/>
      </patternFill>
    </fill>
    <fill>
      <patternFill patternType="solid">
        <fgColor rgb="FFFDD067"/>
        <bgColor indexed="64"/>
      </patternFill>
    </fill>
    <fill>
      <patternFill patternType="solid">
        <fgColor rgb="FFD7D26E"/>
        <bgColor indexed="64"/>
      </patternFill>
    </fill>
    <fill>
      <patternFill patternType="solid">
        <fgColor rgb="FFCED170"/>
        <bgColor indexed="64"/>
      </patternFill>
    </fill>
    <fill>
      <patternFill patternType="solid">
        <fgColor rgb="FFA5C879"/>
        <bgColor indexed="64"/>
      </patternFill>
    </fill>
    <fill>
      <patternFill patternType="solid">
        <fgColor rgb="FFF2A96D"/>
        <bgColor indexed="64"/>
      </patternFill>
    </fill>
    <fill>
      <patternFill patternType="solid">
        <fgColor rgb="FFF4B36C"/>
        <bgColor indexed="64"/>
      </patternFill>
    </fill>
    <fill>
      <patternFill patternType="solid">
        <fgColor rgb="FFEF9D6F"/>
        <bgColor indexed="64"/>
      </patternFill>
    </fill>
    <fill>
      <patternFill patternType="solid">
        <fgColor rgb="FFF4AF6C"/>
        <bgColor indexed="64"/>
      </patternFill>
    </fill>
    <fill>
      <patternFill patternType="solid">
        <fgColor rgb="FFE5D26B"/>
        <bgColor indexed="64"/>
      </patternFill>
    </fill>
    <fill>
      <patternFill patternType="solid">
        <fgColor rgb="FFCFD170"/>
        <bgColor indexed="64"/>
      </patternFill>
    </fill>
    <fill>
      <patternFill patternType="solid">
        <fgColor rgb="FFEE9C6F"/>
        <bgColor indexed="64"/>
      </patternFill>
    </fill>
    <fill>
      <patternFill patternType="solid">
        <fgColor rgb="FFFDCF67"/>
        <bgColor indexed="64"/>
      </patternFill>
    </fill>
    <fill>
      <patternFill patternType="solid">
        <fgColor rgb="FFBCCC74"/>
        <bgColor indexed="64"/>
      </patternFill>
    </fill>
    <fill>
      <patternFill patternType="solid">
        <fgColor rgb="FFEDD469"/>
        <bgColor indexed="64"/>
      </patternFill>
    </fill>
    <fill>
      <patternFill patternType="solid">
        <fgColor rgb="FFF3AD6C"/>
        <bgColor indexed="64"/>
      </patternFill>
    </fill>
    <fill>
      <patternFill patternType="solid">
        <fgColor rgb="FFF7D567"/>
        <bgColor indexed="64"/>
      </patternFill>
    </fill>
    <fill>
      <patternFill patternType="solid">
        <fgColor rgb="FFF8C06A"/>
        <bgColor indexed="64"/>
      </patternFill>
    </fill>
    <fill>
      <patternFill patternType="solid">
        <fgColor rgb="FFD2CF6F"/>
        <bgColor indexed="64"/>
      </patternFill>
    </fill>
    <fill>
      <patternFill patternType="solid">
        <fgColor rgb="FFB5CB75"/>
        <bgColor indexed="64"/>
      </patternFill>
    </fill>
    <fill>
      <patternFill patternType="solid">
        <fgColor rgb="FFB0CA77"/>
        <bgColor indexed="64"/>
      </patternFill>
    </fill>
    <fill>
      <patternFill patternType="solid">
        <fgColor rgb="FFEB9071"/>
        <bgColor indexed="64"/>
      </patternFill>
    </fill>
    <fill>
      <patternFill patternType="solid">
        <fgColor rgb="FFD4D06F"/>
        <bgColor indexed="64"/>
      </patternFill>
    </fill>
    <fill>
      <patternFill patternType="solid">
        <fgColor rgb="FFE8D56A"/>
        <bgColor indexed="64"/>
      </patternFill>
    </fill>
    <fill>
      <patternFill patternType="solid">
        <fgColor rgb="FF74C08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36">
    <xf numFmtId="0" fontId="0" fillId="0" borderId="0" xfId="0"/>
    <xf numFmtId="21" fontId="0" fillId="0" borderId="0" xfId="0" applyNumberFormat="1"/>
    <xf numFmtId="0" fontId="1" fillId="0" borderId="0" xfId="0" applyFont="1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3" fillId="0" borderId="1" xfId="0" applyFont="1" applyBorder="1"/>
    <xf numFmtId="10" fontId="3" fillId="0" borderId="1" xfId="0" applyNumberFormat="1" applyFont="1" applyBorder="1"/>
    <xf numFmtId="2" fontId="3" fillId="0" borderId="1" xfId="0" applyNumberFormat="1" applyFont="1" applyBorder="1"/>
    <xf numFmtId="0" fontId="4" fillId="2" borderId="1" xfId="0" applyFont="1" applyFill="1" applyBorder="1"/>
    <xf numFmtId="164" fontId="4" fillId="2" borderId="1" xfId="0" applyNumberFormat="1" applyFont="1" applyFill="1" applyBorder="1"/>
    <xf numFmtId="10" fontId="4" fillId="2" borderId="1" xfId="0" applyNumberFormat="1" applyFont="1" applyFill="1" applyBorder="1"/>
    <xf numFmtId="2" fontId="4" fillId="2" borderId="1" xfId="0" applyNumberFormat="1" applyFont="1" applyFill="1" applyBorder="1"/>
    <xf numFmtId="164" fontId="3" fillId="0" borderId="1" xfId="0" applyNumberFormat="1" applyFont="1" applyBorder="1"/>
    <xf numFmtId="0" fontId="4" fillId="0" borderId="1" xfId="0" applyFont="1" applyBorder="1"/>
    <xf numFmtId="164" fontId="4" fillId="0" borderId="1" xfId="0" applyNumberFormat="1" applyFont="1" applyBorder="1"/>
    <xf numFmtId="0" fontId="3" fillId="3" borderId="1" xfId="0" applyFont="1" applyFill="1" applyBorder="1"/>
    <xf numFmtId="10" fontId="3" fillId="3" borderId="1" xfId="0" applyNumberFormat="1" applyFont="1" applyFill="1" applyBorder="1"/>
    <xf numFmtId="2" fontId="3" fillId="3" borderId="1" xfId="0" applyNumberFormat="1" applyFont="1" applyFill="1" applyBorder="1"/>
    <xf numFmtId="0" fontId="3" fillId="0" borderId="0" xfId="0" applyFont="1"/>
    <xf numFmtId="164" fontId="3" fillId="0" borderId="0" xfId="0" applyNumberFormat="1" applyFont="1"/>
    <xf numFmtId="10" fontId="3" fillId="0" borderId="0" xfId="0" applyNumberFormat="1" applyFont="1"/>
    <xf numFmtId="2" fontId="3" fillId="0" borderId="0" xfId="0" applyNumberFormat="1" applyFont="1"/>
    <xf numFmtId="0" fontId="7" fillId="0" borderId="0" xfId="0" applyFont="1"/>
    <xf numFmtId="0" fontId="8" fillId="0" borderId="2" xfId="0" applyFont="1" applyBorder="1" applyAlignment="1">
      <alignment wrapText="1"/>
    </xf>
    <xf numFmtId="0" fontId="8" fillId="0" borderId="3" xfId="0" applyFont="1" applyBorder="1" applyAlignment="1">
      <alignment wrapText="1"/>
    </xf>
    <xf numFmtId="0" fontId="9" fillId="0" borderId="3" xfId="0" applyFont="1" applyBorder="1" applyAlignment="1">
      <alignment wrapText="1"/>
    </xf>
    <xf numFmtId="0" fontId="9" fillId="0" borderId="4" xfId="0" applyFont="1" applyBorder="1" applyAlignment="1">
      <alignment wrapText="1"/>
    </xf>
    <xf numFmtId="0" fontId="9" fillId="0" borderId="5" xfId="0" applyFont="1" applyBorder="1" applyAlignment="1">
      <alignment horizontal="right" wrapText="1"/>
    </xf>
    <xf numFmtId="10" fontId="9" fillId="4" borderId="5" xfId="0" applyNumberFormat="1" applyFont="1" applyFill="1" applyBorder="1" applyAlignment="1">
      <alignment horizontal="right" wrapText="1"/>
    </xf>
    <xf numFmtId="10" fontId="9" fillId="5" borderId="5" xfId="0" applyNumberFormat="1" applyFont="1" applyFill="1" applyBorder="1" applyAlignment="1">
      <alignment horizontal="right" wrapText="1"/>
    </xf>
    <xf numFmtId="10" fontId="9" fillId="6" borderId="5" xfId="0" applyNumberFormat="1" applyFont="1" applyFill="1" applyBorder="1" applyAlignment="1">
      <alignment horizontal="right" wrapText="1"/>
    </xf>
    <xf numFmtId="10" fontId="9" fillId="7" borderId="5" xfId="0" applyNumberFormat="1" applyFont="1" applyFill="1" applyBorder="1" applyAlignment="1">
      <alignment horizontal="right" wrapText="1"/>
    </xf>
    <xf numFmtId="10" fontId="9" fillId="8" borderId="5" xfId="0" applyNumberFormat="1" applyFont="1" applyFill="1" applyBorder="1" applyAlignment="1">
      <alignment horizontal="right" wrapText="1"/>
    </xf>
    <xf numFmtId="10" fontId="9" fillId="9" borderId="5" xfId="0" applyNumberFormat="1" applyFont="1" applyFill="1" applyBorder="1" applyAlignment="1">
      <alignment horizontal="right" wrapText="1"/>
    </xf>
    <xf numFmtId="0" fontId="9" fillId="10" borderId="5" xfId="0" applyFont="1" applyFill="1" applyBorder="1" applyAlignment="1">
      <alignment horizontal="right" wrapText="1"/>
    </xf>
    <xf numFmtId="10" fontId="9" fillId="11" borderId="5" xfId="0" applyNumberFormat="1" applyFont="1" applyFill="1" applyBorder="1" applyAlignment="1">
      <alignment horizontal="right" wrapText="1"/>
    </xf>
    <xf numFmtId="0" fontId="9" fillId="12" borderId="5" xfId="0" applyFont="1" applyFill="1" applyBorder="1" applyAlignment="1">
      <alignment horizontal="right" wrapText="1"/>
    </xf>
    <xf numFmtId="10" fontId="9" fillId="10" borderId="5" xfId="0" applyNumberFormat="1" applyFont="1" applyFill="1" applyBorder="1" applyAlignment="1">
      <alignment horizontal="right" wrapText="1"/>
    </xf>
    <xf numFmtId="0" fontId="9" fillId="13" borderId="5" xfId="0" applyFont="1" applyFill="1" applyBorder="1" applyAlignment="1">
      <alignment horizontal="right" wrapText="1"/>
    </xf>
    <xf numFmtId="10" fontId="9" fillId="14" borderId="5" xfId="0" applyNumberFormat="1" applyFont="1" applyFill="1" applyBorder="1" applyAlignment="1">
      <alignment horizontal="right" wrapText="1"/>
    </xf>
    <xf numFmtId="0" fontId="9" fillId="0" borderId="5" xfId="0" applyFont="1" applyBorder="1" applyAlignment="1">
      <alignment wrapText="1"/>
    </xf>
    <xf numFmtId="0" fontId="9" fillId="6" borderId="5" xfId="0" applyFont="1" applyFill="1" applyBorder="1" applyAlignment="1">
      <alignment horizontal="right" wrapText="1"/>
    </xf>
    <xf numFmtId="10" fontId="9" fillId="15" borderId="5" xfId="0" applyNumberFormat="1" applyFont="1" applyFill="1" applyBorder="1" applyAlignment="1">
      <alignment horizontal="right" wrapText="1"/>
    </xf>
    <xf numFmtId="10" fontId="9" fillId="16" borderId="5" xfId="0" applyNumberFormat="1" applyFont="1" applyFill="1" applyBorder="1" applyAlignment="1">
      <alignment horizontal="right" wrapText="1"/>
    </xf>
    <xf numFmtId="0" fontId="9" fillId="17" borderId="5" xfId="0" applyFont="1" applyFill="1" applyBorder="1" applyAlignment="1">
      <alignment horizontal="right" wrapText="1"/>
    </xf>
    <xf numFmtId="10" fontId="9" fillId="18" borderId="5" xfId="0" applyNumberFormat="1" applyFont="1" applyFill="1" applyBorder="1" applyAlignment="1">
      <alignment horizontal="right" wrapText="1"/>
    </xf>
    <xf numFmtId="10" fontId="9" fillId="19" borderId="5" xfId="0" applyNumberFormat="1" applyFont="1" applyFill="1" applyBorder="1" applyAlignment="1">
      <alignment horizontal="right" wrapText="1"/>
    </xf>
    <xf numFmtId="10" fontId="9" fillId="20" borderId="5" xfId="0" applyNumberFormat="1" applyFont="1" applyFill="1" applyBorder="1" applyAlignment="1">
      <alignment horizontal="right" wrapText="1"/>
    </xf>
    <xf numFmtId="10" fontId="9" fillId="21" borderId="5" xfId="0" applyNumberFormat="1" applyFont="1" applyFill="1" applyBorder="1" applyAlignment="1">
      <alignment horizontal="right" wrapText="1"/>
    </xf>
    <xf numFmtId="0" fontId="9" fillId="22" borderId="5" xfId="0" applyFont="1" applyFill="1" applyBorder="1" applyAlignment="1">
      <alignment horizontal="right" wrapText="1"/>
    </xf>
    <xf numFmtId="0" fontId="9" fillId="23" borderId="5" xfId="0" applyFont="1" applyFill="1" applyBorder="1" applyAlignment="1">
      <alignment horizontal="right" wrapText="1"/>
    </xf>
    <xf numFmtId="10" fontId="9" fillId="24" borderId="5" xfId="0" applyNumberFormat="1" applyFont="1" applyFill="1" applyBorder="1" applyAlignment="1">
      <alignment horizontal="right" wrapText="1"/>
    </xf>
    <xf numFmtId="10" fontId="9" fillId="25" borderId="5" xfId="0" applyNumberFormat="1" applyFont="1" applyFill="1" applyBorder="1" applyAlignment="1">
      <alignment horizontal="right" wrapText="1"/>
    </xf>
    <xf numFmtId="10" fontId="9" fillId="26" borderId="5" xfId="0" applyNumberFormat="1" applyFont="1" applyFill="1" applyBorder="1" applyAlignment="1">
      <alignment horizontal="right" wrapText="1"/>
    </xf>
    <xf numFmtId="10" fontId="9" fillId="27" borderId="5" xfId="0" applyNumberFormat="1" applyFont="1" applyFill="1" applyBorder="1" applyAlignment="1">
      <alignment horizontal="right" wrapText="1"/>
    </xf>
    <xf numFmtId="10" fontId="9" fillId="28" borderId="5" xfId="0" applyNumberFormat="1" applyFont="1" applyFill="1" applyBorder="1" applyAlignment="1">
      <alignment horizontal="right" wrapText="1"/>
    </xf>
    <xf numFmtId="10" fontId="9" fillId="29" borderId="5" xfId="0" applyNumberFormat="1" applyFont="1" applyFill="1" applyBorder="1" applyAlignment="1">
      <alignment horizontal="right" wrapText="1"/>
    </xf>
    <xf numFmtId="10" fontId="9" fillId="30" borderId="5" xfId="0" applyNumberFormat="1" applyFont="1" applyFill="1" applyBorder="1" applyAlignment="1">
      <alignment horizontal="right" wrapText="1"/>
    </xf>
    <xf numFmtId="0" fontId="9" fillId="31" borderId="5" xfId="0" applyFont="1" applyFill="1" applyBorder="1" applyAlignment="1">
      <alignment horizontal="right" wrapText="1"/>
    </xf>
    <xf numFmtId="10" fontId="9" fillId="32" borderId="5" xfId="0" applyNumberFormat="1" applyFont="1" applyFill="1" applyBorder="1" applyAlignment="1">
      <alignment horizontal="right" wrapText="1"/>
    </xf>
    <xf numFmtId="0" fontId="9" fillId="33" borderId="5" xfId="0" applyFont="1" applyFill="1" applyBorder="1" applyAlignment="1">
      <alignment horizontal="right" wrapText="1"/>
    </xf>
    <xf numFmtId="10" fontId="9" fillId="34" borderId="5" xfId="0" applyNumberFormat="1" applyFont="1" applyFill="1" applyBorder="1" applyAlignment="1">
      <alignment horizontal="right" wrapText="1"/>
    </xf>
    <xf numFmtId="0" fontId="9" fillId="35" borderId="5" xfId="0" applyFont="1" applyFill="1" applyBorder="1" applyAlignment="1">
      <alignment horizontal="right" wrapText="1"/>
    </xf>
    <xf numFmtId="10" fontId="9" fillId="36" borderId="5" xfId="0" applyNumberFormat="1" applyFont="1" applyFill="1" applyBorder="1" applyAlignment="1">
      <alignment horizontal="right" wrapText="1"/>
    </xf>
    <xf numFmtId="10" fontId="9" fillId="37" borderId="5" xfId="0" applyNumberFormat="1" applyFont="1" applyFill="1" applyBorder="1" applyAlignment="1">
      <alignment horizontal="right" wrapText="1"/>
    </xf>
    <xf numFmtId="10" fontId="9" fillId="38" borderId="5" xfId="0" applyNumberFormat="1" applyFont="1" applyFill="1" applyBorder="1" applyAlignment="1">
      <alignment horizontal="right" wrapText="1"/>
    </xf>
    <xf numFmtId="10" fontId="9" fillId="39" borderId="5" xfId="0" applyNumberFormat="1" applyFont="1" applyFill="1" applyBorder="1" applyAlignment="1">
      <alignment horizontal="right" wrapText="1"/>
    </xf>
    <xf numFmtId="10" fontId="9" fillId="40" borderId="5" xfId="0" applyNumberFormat="1" applyFont="1" applyFill="1" applyBorder="1" applyAlignment="1">
      <alignment horizontal="right" wrapText="1"/>
    </xf>
    <xf numFmtId="10" fontId="9" fillId="41" borderId="5" xfId="0" applyNumberFormat="1" applyFont="1" applyFill="1" applyBorder="1" applyAlignment="1">
      <alignment horizontal="right" wrapText="1"/>
    </xf>
    <xf numFmtId="10" fontId="9" fillId="42" borderId="5" xfId="0" applyNumberFormat="1" applyFont="1" applyFill="1" applyBorder="1" applyAlignment="1">
      <alignment horizontal="right" wrapText="1"/>
    </xf>
    <xf numFmtId="10" fontId="9" fillId="43" borderId="5" xfId="0" applyNumberFormat="1" applyFont="1" applyFill="1" applyBorder="1" applyAlignment="1">
      <alignment horizontal="right" wrapText="1"/>
    </xf>
    <xf numFmtId="0" fontId="9" fillId="44" borderId="5" xfId="0" applyFont="1" applyFill="1" applyBorder="1" applyAlignment="1">
      <alignment horizontal="right" wrapText="1"/>
    </xf>
    <xf numFmtId="10" fontId="9" fillId="45" borderId="5" xfId="0" applyNumberFormat="1" applyFont="1" applyFill="1" applyBorder="1" applyAlignment="1">
      <alignment horizontal="right" wrapText="1"/>
    </xf>
    <xf numFmtId="10" fontId="9" fillId="46" borderId="5" xfId="0" applyNumberFormat="1" applyFont="1" applyFill="1" applyBorder="1" applyAlignment="1">
      <alignment horizontal="right" wrapText="1"/>
    </xf>
    <xf numFmtId="10" fontId="9" fillId="47" borderId="5" xfId="0" applyNumberFormat="1" applyFont="1" applyFill="1" applyBorder="1" applyAlignment="1">
      <alignment horizontal="right" wrapText="1"/>
    </xf>
    <xf numFmtId="10" fontId="9" fillId="48" borderId="5" xfId="0" applyNumberFormat="1" applyFont="1" applyFill="1" applyBorder="1" applyAlignment="1">
      <alignment horizontal="right" wrapText="1"/>
    </xf>
    <xf numFmtId="10" fontId="9" fillId="49" borderId="5" xfId="0" applyNumberFormat="1" applyFont="1" applyFill="1" applyBorder="1" applyAlignment="1">
      <alignment horizontal="right" wrapText="1"/>
    </xf>
    <xf numFmtId="10" fontId="9" fillId="50" borderId="5" xfId="0" applyNumberFormat="1" applyFont="1" applyFill="1" applyBorder="1" applyAlignment="1">
      <alignment horizontal="right" wrapText="1"/>
    </xf>
    <xf numFmtId="10" fontId="9" fillId="51" borderId="5" xfId="0" applyNumberFormat="1" applyFont="1" applyFill="1" applyBorder="1" applyAlignment="1">
      <alignment horizontal="right" wrapText="1"/>
    </xf>
    <xf numFmtId="0" fontId="9" fillId="52" borderId="5" xfId="0" applyFont="1" applyFill="1" applyBorder="1" applyAlignment="1">
      <alignment horizontal="right" wrapText="1"/>
    </xf>
    <xf numFmtId="10" fontId="9" fillId="53" borderId="5" xfId="0" applyNumberFormat="1" applyFont="1" applyFill="1" applyBorder="1" applyAlignment="1">
      <alignment horizontal="right" wrapText="1"/>
    </xf>
    <xf numFmtId="10" fontId="9" fillId="54" borderId="5" xfId="0" applyNumberFormat="1" applyFont="1" applyFill="1" applyBorder="1" applyAlignment="1">
      <alignment horizontal="right" wrapText="1"/>
    </xf>
    <xf numFmtId="0" fontId="9" fillId="14" borderId="5" xfId="0" applyFont="1" applyFill="1" applyBorder="1" applyAlignment="1">
      <alignment horizontal="right" wrapText="1"/>
    </xf>
    <xf numFmtId="10" fontId="9" fillId="55" borderId="5" xfId="0" applyNumberFormat="1" applyFont="1" applyFill="1" applyBorder="1" applyAlignment="1">
      <alignment horizontal="right" wrapText="1"/>
    </xf>
    <xf numFmtId="10" fontId="9" fillId="56" borderId="5" xfId="0" applyNumberFormat="1" applyFont="1" applyFill="1" applyBorder="1" applyAlignment="1">
      <alignment horizontal="right" wrapText="1"/>
    </xf>
    <xf numFmtId="10" fontId="9" fillId="57" borderId="5" xfId="0" applyNumberFormat="1" applyFont="1" applyFill="1" applyBorder="1" applyAlignment="1">
      <alignment horizontal="right" wrapText="1"/>
    </xf>
    <xf numFmtId="10" fontId="9" fillId="58" borderId="5" xfId="0" applyNumberFormat="1" applyFont="1" applyFill="1" applyBorder="1" applyAlignment="1">
      <alignment horizontal="right" wrapText="1"/>
    </xf>
    <xf numFmtId="10" fontId="9" fillId="59" borderId="5" xfId="0" applyNumberFormat="1" applyFont="1" applyFill="1" applyBorder="1" applyAlignment="1">
      <alignment horizontal="right" wrapText="1"/>
    </xf>
    <xf numFmtId="0" fontId="9" fillId="60" borderId="5" xfId="0" applyFont="1" applyFill="1" applyBorder="1" applyAlignment="1">
      <alignment horizontal="right" wrapText="1"/>
    </xf>
    <xf numFmtId="10" fontId="9" fillId="61" borderId="5" xfId="0" applyNumberFormat="1" applyFont="1" applyFill="1" applyBorder="1" applyAlignment="1">
      <alignment horizontal="right" wrapText="1"/>
    </xf>
    <xf numFmtId="0" fontId="9" fillId="62" borderId="5" xfId="0" applyFont="1" applyFill="1" applyBorder="1" applyAlignment="1">
      <alignment horizontal="right" wrapText="1"/>
    </xf>
    <xf numFmtId="0" fontId="9" fillId="63" borderId="5" xfId="0" applyFont="1" applyFill="1" applyBorder="1" applyAlignment="1">
      <alignment horizontal="right" wrapText="1"/>
    </xf>
    <xf numFmtId="10" fontId="9" fillId="64" borderId="5" xfId="0" applyNumberFormat="1" applyFont="1" applyFill="1" applyBorder="1" applyAlignment="1">
      <alignment horizontal="right" wrapText="1"/>
    </xf>
    <xf numFmtId="10" fontId="9" fillId="65" borderId="5" xfId="0" applyNumberFormat="1" applyFont="1" applyFill="1" applyBorder="1" applyAlignment="1">
      <alignment horizontal="right" wrapText="1"/>
    </xf>
    <xf numFmtId="10" fontId="9" fillId="66" borderId="5" xfId="0" applyNumberFormat="1" applyFont="1" applyFill="1" applyBorder="1" applyAlignment="1">
      <alignment horizontal="right" wrapText="1"/>
    </xf>
    <xf numFmtId="10" fontId="9" fillId="67" borderId="5" xfId="0" applyNumberFormat="1" applyFont="1" applyFill="1" applyBorder="1" applyAlignment="1">
      <alignment horizontal="right" wrapText="1"/>
    </xf>
    <xf numFmtId="10" fontId="9" fillId="68" borderId="5" xfId="0" applyNumberFormat="1" applyFont="1" applyFill="1" applyBorder="1" applyAlignment="1">
      <alignment horizontal="right" wrapText="1"/>
    </xf>
    <xf numFmtId="0" fontId="9" fillId="69" borderId="5" xfId="0" applyFont="1" applyFill="1" applyBorder="1" applyAlignment="1">
      <alignment horizontal="right" wrapText="1"/>
    </xf>
    <xf numFmtId="10" fontId="9" fillId="70" borderId="5" xfId="0" applyNumberFormat="1" applyFont="1" applyFill="1" applyBorder="1" applyAlignment="1">
      <alignment horizontal="right" wrapText="1"/>
    </xf>
    <xf numFmtId="0" fontId="9" fillId="71" borderId="5" xfId="0" applyFont="1" applyFill="1" applyBorder="1" applyAlignment="1">
      <alignment horizontal="right" wrapText="1"/>
    </xf>
    <xf numFmtId="10" fontId="9" fillId="72" borderId="5" xfId="0" applyNumberFormat="1" applyFont="1" applyFill="1" applyBorder="1" applyAlignment="1">
      <alignment horizontal="right" wrapText="1"/>
    </xf>
    <xf numFmtId="0" fontId="9" fillId="73" borderId="5" xfId="0" applyFont="1" applyFill="1" applyBorder="1" applyAlignment="1">
      <alignment horizontal="right" wrapText="1"/>
    </xf>
    <xf numFmtId="10" fontId="9" fillId="74" borderId="5" xfId="0" applyNumberFormat="1" applyFont="1" applyFill="1" applyBorder="1" applyAlignment="1">
      <alignment horizontal="right" wrapText="1"/>
    </xf>
    <xf numFmtId="10" fontId="9" fillId="75" borderId="5" xfId="0" applyNumberFormat="1" applyFont="1" applyFill="1" applyBorder="1" applyAlignment="1">
      <alignment horizontal="right" wrapText="1"/>
    </xf>
    <xf numFmtId="10" fontId="9" fillId="76" borderId="5" xfId="0" applyNumberFormat="1" applyFont="1" applyFill="1" applyBorder="1" applyAlignment="1">
      <alignment horizontal="right" wrapText="1"/>
    </xf>
    <xf numFmtId="10" fontId="9" fillId="77" borderId="5" xfId="0" applyNumberFormat="1" applyFont="1" applyFill="1" applyBorder="1" applyAlignment="1">
      <alignment horizontal="right" wrapText="1"/>
    </xf>
    <xf numFmtId="10" fontId="9" fillId="78" borderId="5" xfId="0" applyNumberFormat="1" applyFont="1" applyFill="1" applyBorder="1" applyAlignment="1">
      <alignment horizontal="right" wrapText="1"/>
    </xf>
    <xf numFmtId="10" fontId="9" fillId="79" borderId="5" xfId="0" applyNumberFormat="1" applyFont="1" applyFill="1" applyBorder="1" applyAlignment="1">
      <alignment horizontal="right" wrapText="1"/>
    </xf>
    <xf numFmtId="10" fontId="9" fillId="80" borderId="5" xfId="0" applyNumberFormat="1" applyFont="1" applyFill="1" applyBorder="1" applyAlignment="1">
      <alignment horizontal="right" wrapText="1"/>
    </xf>
    <xf numFmtId="10" fontId="9" fillId="81" borderId="5" xfId="0" applyNumberFormat="1" applyFont="1" applyFill="1" applyBorder="1" applyAlignment="1">
      <alignment horizontal="right" wrapText="1"/>
    </xf>
    <xf numFmtId="10" fontId="9" fillId="82" borderId="5" xfId="0" applyNumberFormat="1" applyFont="1" applyFill="1" applyBorder="1" applyAlignment="1">
      <alignment horizontal="right" wrapText="1"/>
    </xf>
    <xf numFmtId="10" fontId="9" fillId="83" borderId="5" xfId="0" applyNumberFormat="1" applyFont="1" applyFill="1" applyBorder="1" applyAlignment="1">
      <alignment horizontal="right" wrapText="1"/>
    </xf>
    <xf numFmtId="0" fontId="9" fillId="84" borderId="5" xfId="0" applyFont="1" applyFill="1" applyBorder="1" applyAlignment="1">
      <alignment horizontal="right" wrapText="1"/>
    </xf>
    <xf numFmtId="10" fontId="9" fillId="85" borderId="5" xfId="0" applyNumberFormat="1" applyFont="1" applyFill="1" applyBorder="1" applyAlignment="1">
      <alignment horizontal="right" wrapText="1"/>
    </xf>
    <xf numFmtId="10" fontId="9" fillId="86" borderId="5" xfId="0" applyNumberFormat="1" applyFont="1" applyFill="1" applyBorder="1" applyAlignment="1">
      <alignment horizontal="right" wrapText="1"/>
    </xf>
    <xf numFmtId="10" fontId="9" fillId="87" borderId="5" xfId="0" applyNumberFormat="1" applyFont="1" applyFill="1" applyBorder="1" applyAlignment="1">
      <alignment horizontal="right" wrapText="1"/>
    </xf>
    <xf numFmtId="10" fontId="9" fillId="88" borderId="5" xfId="0" applyNumberFormat="1" applyFont="1" applyFill="1" applyBorder="1" applyAlignment="1">
      <alignment horizontal="right" wrapText="1"/>
    </xf>
    <xf numFmtId="0" fontId="9" fillId="89" borderId="5" xfId="0" applyFont="1" applyFill="1" applyBorder="1" applyAlignment="1">
      <alignment horizontal="right" wrapText="1"/>
    </xf>
    <xf numFmtId="10" fontId="9" fillId="90" borderId="5" xfId="0" applyNumberFormat="1" applyFont="1" applyFill="1" applyBorder="1" applyAlignment="1">
      <alignment horizontal="right" wrapText="1"/>
    </xf>
    <xf numFmtId="0" fontId="9" fillId="91" borderId="5" xfId="0" applyFont="1" applyFill="1" applyBorder="1" applyAlignment="1">
      <alignment horizontal="right" wrapText="1"/>
    </xf>
    <xf numFmtId="10" fontId="9" fillId="92" borderId="5" xfId="0" applyNumberFormat="1" applyFont="1" applyFill="1" applyBorder="1" applyAlignment="1">
      <alignment horizontal="right" wrapText="1"/>
    </xf>
    <xf numFmtId="0" fontId="9" fillId="24" borderId="5" xfId="0" applyFont="1" applyFill="1" applyBorder="1" applyAlignment="1">
      <alignment horizontal="right" wrapText="1"/>
    </xf>
    <xf numFmtId="10" fontId="9" fillId="93" borderId="5" xfId="0" applyNumberFormat="1" applyFont="1" applyFill="1" applyBorder="1" applyAlignment="1">
      <alignment horizontal="right" wrapText="1"/>
    </xf>
    <xf numFmtId="10" fontId="9" fillId="94" borderId="5" xfId="0" applyNumberFormat="1" applyFont="1" applyFill="1" applyBorder="1" applyAlignment="1">
      <alignment horizontal="right" wrapText="1"/>
    </xf>
    <xf numFmtId="10" fontId="9" fillId="95" borderId="5" xfId="0" applyNumberFormat="1" applyFont="1" applyFill="1" applyBorder="1" applyAlignment="1">
      <alignment horizontal="right" wrapText="1"/>
    </xf>
    <xf numFmtId="10" fontId="9" fillId="96" borderId="5" xfId="0" applyNumberFormat="1" applyFont="1" applyFill="1" applyBorder="1" applyAlignment="1">
      <alignment horizontal="right" wrapText="1"/>
    </xf>
    <xf numFmtId="10" fontId="9" fillId="97" borderId="5" xfId="0" applyNumberFormat="1" applyFont="1" applyFill="1" applyBorder="1" applyAlignment="1">
      <alignment horizontal="right" wrapText="1"/>
    </xf>
    <xf numFmtId="10" fontId="9" fillId="98" borderId="5" xfId="0" applyNumberFormat="1" applyFont="1" applyFill="1" applyBorder="1" applyAlignment="1">
      <alignment horizontal="right" wrapText="1"/>
    </xf>
    <xf numFmtId="10" fontId="9" fillId="99" borderId="5" xfId="0" applyNumberFormat="1" applyFont="1" applyFill="1" applyBorder="1" applyAlignment="1">
      <alignment horizontal="right" wrapText="1"/>
    </xf>
    <xf numFmtId="10" fontId="9" fillId="100" borderId="5" xfId="0" applyNumberFormat="1" applyFont="1" applyFill="1" applyBorder="1" applyAlignment="1">
      <alignment horizontal="right" wrapText="1"/>
    </xf>
    <xf numFmtId="10" fontId="9" fillId="101" borderId="5" xfId="0" applyNumberFormat="1" applyFont="1" applyFill="1" applyBorder="1" applyAlignment="1">
      <alignment horizontal="right" wrapText="1"/>
    </xf>
    <xf numFmtId="10" fontId="9" fillId="102" borderId="5" xfId="0" applyNumberFormat="1" applyFont="1" applyFill="1" applyBorder="1" applyAlignment="1">
      <alignment horizontal="right" wrapText="1"/>
    </xf>
    <xf numFmtId="10" fontId="9" fillId="103" borderId="5" xfId="0" applyNumberFormat="1" applyFont="1" applyFill="1" applyBorder="1" applyAlignment="1">
      <alignment horizontal="right" wrapText="1"/>
    </xf>
    <xf numFmtId="10" fontId="9" fillId="104" borderId="5" xfId="0" applyNumberFormat="1" applyFont="1" applyFill="1" applyBorder="1" applyAlignment="1">
      <alignment horizontal="right" wrapText="1"/>
    </xf>
    <xf numFmtId="10" fontId="9" fillId="105" borderId="5" xfId="0" applyNumberFormat="1" applyFont="1" applyFill="1" applyBorder="1" applyAlignment="1">
      <alignment horizontal="right" wrapText="1"/>
    </xf>
    <xf numFmtId="0" fontId="9" fillId="34" borderId="5" xfId="0" applyFont="1" applyFill="1" applyBorder="1" applyAlignment="1">
      <alignment horizontal="right" wrapText="1"/>
    </xf>
    <xf numFmtId="10" fontId="9" fillId="106" borderId="5" xfId="0" applyNumberFormat="1" applyFont="1" applyFill="1" applyBorder="1" applyAlignment="1">
      <alignment horizontal="right" wrapText="1"/>
    </xf>
    <xf numFmtId="10" fontId="9" fillId="107" borderId="5" xfId="0" applyNumberFormat="1" applyFont="1" applyFill="1" applyBorder="1" applyAlignment="1">
      <alignment horizontal="right" wrapText="1"/>
    </xf>
    <xf numFmtId="10" fontId="9" fillId="108" borderId="5" xfId="0" applyNumberFormat="1" applyFont="1" applyFill="1" applyBorder="1" applyAlignment="1">
      <alignment horizontal="right" wrapText="1"/>
    </xf>
    <xf numFmtId="10" fontId="9" fillId="109" borderId="5" xfId="0" applyNumberFormat="1" applyFont="1" applyFill="1" applyBorder="1" applyAlignment="1">
      <alignment horizontal="right" wrapText="1"/>
    </xf>
    <xf numFmtId="10" fontId="9" fillId="110" borderId="5" xfId="0" applyNumberFormat="1" applyFont="1" applyFill="1" applyBorder="1" applyAlignment="1">
      <alignment horizontal="right" wrapText="1"/>
    </xf>
    <xf numFmtId="10" fontId="9" fillId="111" borderId="5" xfId="0" applyNumberFormat="1" applyFont="1" applyFill="1" applyBorder="1" applyAlignment="1">
      <alignment horizontal="right" wrapText="1"/>
    </xf>
    <xf numFmtId="10" fontId="9" fillId="112" borderId="5" xfId="0" applyNumberFormat="1" applyFont="1" applyFill="1" applyBorder="1" applyAlignment="1">
      <alignment horizontal="right" wrapText="1"/>
    </xf>
    <xf numFmtId="10" fontId="9" fillId="44" borderId="5" xfId="0" applyNumberFormat="1" applyFont="1" applyFill="1" applyBorder="1" applyAlignment="1">
      <alignment horizontal="right" wrapText="1"/>
    </xf>
    <xf numFmtId="0" fontId="9" fillId="113" borderId="5" xfId="0" applyFont="1" applyFill="1" applyBorder="1" applyAlignment="1">
      <alignment horizontal="right" wrapText="1"/>
    </xf>
    <xf numFmtId="10" fontId="9" fillId="114" borderId="5" xfId="0" applyNumberFormat="1" applyFont="1" applyFill="1" applyBorder="1" applyAlignment="1">
      <alignment horizontal="right" wrapText="1"/>
    </xf>
    <xf numFmtId="10" fontId="9" fillId="115" borderId="5" xfId="0" applyNumberFormat="1" applyFont="1" applyFill="1" applyBorder="1" applyAlignment="1">
      <alignment horizontal="right" wrapText="1"/>
    </xf>
    <xf numFmtId="10" fontId="9" fillId="116" borderId="5" xfId="0" applyNumberFormat="1" applyFont="1" applyFill="1" applyBorder="1" applyAlignment="1">
      <alignment horizontal="right" wrapText="1"/>
    </xf>
    <xf numFmtId="10" fontId="9" fillId="117" borderId="5" xfId="0" applyNumberFormat="1" applyFont="1" applyFill="1" applyBorder="1" applyAlignment="1">
      <alignment horizontal="right" wrapText="1"/>
    </xf>
    <xf numFmtId="10" fontId="9" fillId="118" borderId="5" xfId="0" applyNumberFormat="1" applyFont="1" applyFill="1" applyBorder="1" applyAlignment="1">
      <alignment horizontal="right" wrapText="1"/>
    </xf>
    <xf numFmtId="10" fontId="9" fillId="119" borderId="5" xfId="0" applyNumberFormat="1" applyFont="1" applyFill="1" applyBorder="1" applyAlignment="1">
      <alignment horizontal="right" wrapText="1"/>
    </xf>
    <xf numFmtId="10" fontId="9" fillId="120" borderId="5" xfId="0" applyNumberFormat="1" applyFont="1" applyFill="1" applyBorder="1" applyAlignment="1">
      <alignment horizontal="right" wrapText="1"/>
    </xf>
    <xf numFmtId="0" fontId="9" fillId="121" borderId="5" xfId="0" applyFont="1" applyFill="1" applyBorder="1" applyAlignment="1">
      <alignment horizontal="right" wrapText="1"/>
    </xf>
    <xf numFmtId="10" fontId="9" fillId="122" borderId="5" xfId="0" applyNumberFormat="1" applyFont="1" applyFill="1" applyBorder="1" applyAlignment="1">
      <alignment horizontal="right" wrapText="1"/>
    </xf>
    <xf numFmtId="10" fontId="9" fillId="123" borderId="5" xfId="0" applyNumberFormat="1" applyFont="1" applyFill="1" applyBorder="1" applyAlignment="1">
      <alignment horizontal="right" wrapText="1"/>
    </xf>
    <xf numFmtId="0" fontId="9" fillId="124" borderId="5" xfId="0" applyFont="1" applyFill="1" applyBorder="1" applyAlignment="1">
      <alignment horizontal="right" wrapText="1"/>
    </xf>
    <xf numFmtId="10" fontId="9" fillId="125" borderId="5" xfId="0" applyNumberFormat="1" applyFont="1" applyFill="1" applyBorder="1" applyAlignment="1">
      <alignment horizontal="right" wrapText="1"/>
    </xf>
    <xf numFmtId="0" fontId="9" fillId="126" borderId="5" xfId="0" applyFont="1" applyFill="1" applyBorder="1" applyAlignment="1">
      <alignment horizontal="right" wrapText="1"/>
    </xf>
    <xf numFmtId="10" fontId="9" fillId="127" borderId="5" xfId="0" applyNumberFormat="1" applyFont="1" applyFill="1" applyBorder="1" applyAlignment="1">
      <alignment horizontal="right" wrapText="1"/>
    </xf>
    <xf numFmtId="0" fontId="9" fillId="128" borderId="5" xfId="0" applyFont="1" applyFill="1" applyBorder="1" applyAlignment="1">
      <alignment horizontal="right" wrapText="1"/>
    </xf>
    <xf numFmtId="10" fontId="9" fillId="129" borderId="5" xfId="0" applyNumberFormat="1" applyFont="1" applyFill="1" applyBorder="1" applyAlignment="1">
      <alignment horizontal="right" wrapText="1"/>
    </xf>
    <xf numFmtId="10" fontId="9" fillId="130" borderId="5" xfId="0" applyNumberFormat="1" applyFont="1" applyFill="1" applyBorder="1" applyAlignment="1">
      <alignment horizontal="right" wrapText="1"/>
    </xf>
    <xf numFmtId="10" fontId="9" fillId="31" borderId="5" xfId="0" applyNumberFormat="1" applyFont="1" applyFill="1" applyBorder="1" applyAlignment="1">
      <alignment horizontal="right" wrapText="1"/>
    </xf>
    <xf numFmtId="10" fontId="9" fillId="131" borderId="5" xfId="0" applyNumberFormat="1" applyFont="1" applyFill="1" applyBorder="1" applyAlignment="1">
      <alignment horizontal="right" wrapText="1"/>
    </xf>
    <xf numFmtId="10" fontId="9" fillId="132" borderId="5" xfId="0" applyNumberFormat="1" applyFont="1" applyFill="1" applyBorder="1" applyAlignment="1">
      <alignment horizontal="right" wrapText="1"/>
    </xf>
    <xf numFmtId="10" fontId="9" fillId="133" borderId="5" xfId="0" applyNumberFormat="1" applyFont="1" applyFill="1" applyBorder="1" applyAlignment="1">
      <alignment horizontal="right" wrapText="1"/>
    </xf>
    <xf numFmtId="10" fontId="9" fillId="134" borderId="5" xfId="0" applyNumberFormat="1" applyFont="1" applyFill="1" applyBorder="1" applyAlignment="1">
      <alignment horizontal="right" wrapText="1"/>
    </xf>
    <xf numFmtId="0" fontId="9" fillId="135" borderId="5" xfId="0" applyFont="1" applyFill="1" applyBorder="1" applyAlignment="1">
      <alignment horizontal="right" wrapText="1"/>
    </xf>
    <xf numFmtId="10" fontId="9" fillId="136" borderId="5" xfId="0" applyNumberFormat="1" applyFont="1" applyFill="1" applyBorder="1" applyAlignment="1">
      <alignment horizontal="right" wrapText="1"/>
    </xf>
    <xf numFmtId="10" fontId="9" fillId="137" borderId="5" xfId="0" applyNumberFormat="1" applyFont="1" applyFill="1" applyBorder="1" applyAlignment="1">
      <alignment horizontal="right" wrapText="1"/>
    </xf>
    <xf numFmtId="10" fontId="9" fillId="138" borderId="5" xfId="0" applyNumberFormat="1" applyFont="1" applyFill="1" applyBorder="1" applyAlignment="1">
      <alignment horizontal="right" wrapText="1"/>
    </xf>
    <xf numFmtId="10" fontId="9" fillId="139" borderId="5" xfId="0" applyNumberFormat="1" applyFont="1" applyFill="1" applyBorder="1" applyAlignment="1">
      <alignment horizontal="right" wrapText="1"/>
    </xf>
    <xf numFmtId="10" fontId="9" fillId="140" borderId="5" xfId="0" applyNumberFormat="1" applyFont="1" applyFill="1" applyBorder="1" applyAlignment="1">
      <alignment horizontal="right" wrapText="1"/>
    </xf>
    <xf numFmtId="10" fontId="9" fillId="141" borderId="5" xfId="0" applyNumberFormat="1" applyFont="1" applyFill="1" applyBorder="1" applyAlignment="1">
      <alignment horizontal="right" wrapText="1"/>
    </xf>
    <xf numFmtId="10" fontId="9" fillId="142" borderId="5" xfId="0" applyNumberFormat="1" applyFont="1" applyFill="1" applyBorder="1" applyAlignment="1">
      <alignment horizontal="right" wrapText="1"/>
    </xf>
    <xf numFmtId="10" fontId="9" fillId="143" borderId="5" xfId="0" applyNumberFormat="1" applyFont="1" applyFill="1" applyBorder="1" applyAlignment="1">
      <alignment horizontal="right" wrapText="1"/>
    </xf>
    <xf numFmtId="10" fontId="9" fillId="144" borderId="5" xfId="0" applyNumberFormat="1" applyFont="1" applyFill="1" applyBorder="1" applyAlignment="1">
      <alignment horizontal="right" wrapText="1"/>
    </xf>
    <xf numFmtId="10" fontId="9" fillId="145" borderId="5" xfId="0" applyNumberFormat="1" applyFont="1" applyFill="1" applyBorder="1" applyAlignment="1">
      <alignment horizontal="right" wrapText="1"/>
    </xf>
    <xf numFmtId="0" fontId="9" fillId="146" borderId="5" xfId="0" applyFont="1" applyFill="1" applyBorder="1" applyAlignment="1">
      <alignment horizontal="right" wrapText="1"/>
    </xf>
    <xf numFmtId="10" fontId="9" fillId="147" borderId="5" xfId="0" applyNumberFormat="1" applyFont="1" applyFill="1" applyBorder="1" applyAlignment="1">
      <alignment horizontal="right" wrapText="1"/>
    </xf>
    <xf numFmtId="0" fontId="9" fillId="148" borderId="5" xfId="0" applyFont="1" applyFill="1" applyBorder="1" applyAlignment="1">
      <alignment horizontal="right" wrapText="1"/>
    </xf>
    <xf numFmtId="10" fontId="9" fillId="149" borderId="5" xfId="0" applyNumberFormat="1" applyFont="1" applyFill="1" applyBorder="1" applyAlignment="1">
      <alignment horizontal="right" wrapText="1"/>
    </xf>
    <xf numFmtId="0" fontId="9" fillId="150" borderId="5" xfId="0" applyFont="1" applyFill="1" applyBorder="1" applyAlignment="1">
      <alignment horizontal="right" wrapText="1"/>
    </xf>
    <xf numFmtId="10" fontId="9" fillId="151" borderId="5" xfId="0" applyNumberFormat="1" applyFont="1" applyFill="1" applyBorder="1" applyAlignment="1">
      <alignment horizontal="right" wrapText="1"/>
    </xf>
    <xf numFmtId="10" fontId="9" fillId="152" borderId="5" xfId="0" applyNumberFormat="1" applyFont="1" applyFill="1" applyBorder="1" applyAlignment="1">
      <alignment horizontal="right" wrapText="1"/>
    </xf>
    <xf numFmtId="10" fontId="9" fillId="153" borderId="5" xfId="0" applyNumberFormat="1" applyFont="1" applyFill="1" applyBorder="1" applyAlignment="1">
      <alignment horizontal="right" wrapText="1"/>
    </xf>
    <xf numFmtId="10" fontId="9" fillId="154" borderId="5" xfId="0" applyNumberFormat="1" applyFont="1" applyFill="1" applyBorder="1" applyAlignment="1">
      <alignment horizontal="right" wrapText="1"/>
    </xf>
    <xf numFmtId="10" fontId="9" fillId="155" borderId="5" xfId="0" applyNumberFormat="1" applyFont="1" applyFill="1" applyBorder="1" applyAlignment="1">
      <alignment horizontal="right" wrapText="1"/>
    </xf>
    <xf numFmtId="10" fontId="9" fillId="23" borderId="5" xfId="0" applyNumberFormat="1" applyFont="1" applyFill="1" applyBorder="1" applyAlignment="1">
      <alignment horizontal="right" wrapText="1"/>
    </xf>
    <xf numFmtId="0" fontId="9" fillId="156" borderId="5" xfId="0" applyFont="1" applyFill="1" applyBorder="1" applyAlignment="1">
      <alignment horizontal="right" wrapText="1"/>
    </xf>
    <xf numFmtId="10" fontId="9" fillId="157" borderId="5" xfId="0" applyNumberFormat="1" applyFont="1" applyFill="1" applyBorder="1" applyAlignment="1">
      <alignment horizontal="right" wrapText="1"/>
    </xf>
    <xf numFmtId="10" fontId="9" fillId="158" borderId="5" xfId="0" applyNumberFormat="1" applyFont="1" applyFill="1" applyBorder="1" applyAlignment="1">
      <alignment horizontal="right" wrapText="1"/>
    </xf>
    <xf numFmtId="10" fontId="9" fillId="159" borderId="5" xfId="0" applyNumberFormat="1" applyFont="1" applyFill="1" applyBorder="1" applyAlignment="1">
      <alignment horizontal="right" wrapText="1"/>
    </xf>
    <xf numFmtId="10" fontId="9" fillId="160" borderId="5" xfId="0" applyNumberFormat="1" applyFont="1" applyFill="1" applyBorder="1" applyAlignment="1">
      <alignment horizontal="right" wrapText="1"/>
    </xf>
    <xf numFmtId="10" fontId="9" fillId="161" borderId="5" xfId="0" applyNumberFormat="1" applyFont="1" applyFill="1" applyBorder="1" applyAlignment="1">
      <alignment horizontal="right" wrapText="1"/>
    </xf>
    <xf numFmtId="10" fontId="9" fillId="162" borderId="5" xfId="0" applyNumberFormat="1" applyFont="1" applyFill="1" applyBorder="1" applyAlignment="1">
      <alignment horizontal="right" wrapText="1"/>
    </xf>
    <xf numFmtId="0" fontId="9" fillId="163" borderId="5" xfId="0" applyFont="1" applyFill="1" applyBorder="1" applyAlignment="1">
      <alignment horizontal="right" wrapText="1"/>
    </xf>
    <xf numFmtId="10" fontId="9" fillId="164" borderId="5" xfId="0" applyNumberFormat="1" applyFont="1" applyFill="1" applyBorder="1" applyAlignment="1">
      <alignment horizontal="right" wrapText="1"/>
    </xf>
    <xf numFmtId="10" fontId="9" fillId="165" borderId="5" xfId="0" applyNumberFormat="1" applyFont="1" applyFill="1" applyBorder="1" applyAlignment="1">
      <alignment horizontal="right" wrapText="1"/>
    </xf>
    <xf numFmtId="10" fontId="9" fillId="166" borderId="5" xfId="0" applyNumberFormat="1" applyFont="1" applyFill="1" applyBorder="1" applyAlignment="1">
      <alignment horizontal="right" wrapText="1"/>
    </xf>
    <xf numFmtId="10" fontId="9" fillId="167" borderId="5" xfId="0" applyNumberFormat="1" applyFont="1" applyFill="1" applyBorder="1" applyAlignment="1">
      <alignment horizontal="right" wrapText="1"/>
    </xf>
    <xf numFmtId="10" fontId="9" fillId="35" borderId="5" xfId="0" applyNumberFormat="1" applyFont="1" applyFill="1" applyBorder="1" applyAlignment="1">
      <alignment horizontal="right" wrapText="1"/>
    </xf>
    <xf numFmtId="10" fontId="9" fillId="168" borderId="5" xfId="0" applyNumberFormat="1" applyFont="1" applyFill="1" applyBorder="1" applyAlignment="1">
      <alignment horizontal="right" wrapText="1"/>
    </xf>
    <xf numFmtId="10" fontId="9" fillId="169" borderId="5" xfId="0" applyNumberFormat="1" applyFont="1" applyFill="1" applyBorder="1" applyAlignment="1">
      <alignment horizontal="right" wrapText="1"/>
    </xf>
    <xf numFmtId="10" fontId="9" fillId="170" borderId="5" xfId="0" applyNumberFormat="1" applyFont="1" applyFill="1" applyBorder="1" applyAlignment="1">
      <alignment horizontal="right" wrapText="1"/>
    </xf>
    <xf numFmtId="0" fontId="9" fillId="18" borderId="5" xfId="0" applyFont="1" applyFill="1" applyBorder="1" applyAlignment="1">
      <alignment horizontal="right" wrapText="1"/>
    </xf>
    <xf numFmtId="10" fontId="9" fillId="69" borderId="5" xfId="0" applyNumberFormat="1" applyFont="1" applyFill="1" applyBorder="1" applyAlignment="1">
      <alignment horizontal="right" wrapText="1"/>
    </xf>
    <xf numFmtId="0" fontId="9" fillId="164" borderId="5" xfId="0" applyFont="1" applyFill="1" applyBorder="1" applyAlignment="1">
      <alignment horizontal="right" wrapText="1"/>
    </xf>
    <xf numFmtId="10" fontId="9" fillId="171" borderId="5" xfId="0" applyNumberFormat="1" applyFont="1" applyFill="1" applyBorder="1" applyAlignment="1">
      <alignment horizontal="right" wrapText="1"/>
    </xf>
    <xf numFmtId="10" fontId="9" fillId="126" borderId="5" xfId="0" applyNumberFormat="1" applyFont="1" applyFill="1" applyBorder="1" applyAlignment="1">
      <alignment horizontal="right" wrapText="1"/>
    </xf>
    <xf numFmtId="10" fontId="9" fillId="172" borderId="5" xfId="0" applyNumberFormat="1" applyFont="1" applyFill="1" applyBorder="1" applyAlignment="1">
      <alignment horizontal="right" wrapText="1"/>
    </xf>
    <xf numFmtId="10" fontId="9" fillId="173" borderId="5" xfId="0" applyNumberFormat="1" applyFont="1" applyFill="1" applyBorder="1" applyAlignment="1">
      <alignment horizontal="right" wrapText="1"/>
    </xf>
    <xf numFmtId="0" fontId="9" fillId="132" borderId="5" xfId="0" applyFont="1" applyFill="1" applyBorder="1" applyAlignment="1">
      <alignment horizontal="right" wrapText="1"/>
    </xf>
    <xf numFmtId="10" fontId="9" fillId="174" borderId="5" xfId="0" applyNumberFormat="1" applyFont="1" applyFill="1" applyBorder="1" applyAlignment="1">
      <alignment horizontal="right" wrapText="1"/>
    </xf>
    <xf numFmtId="10" fontId="9" fillId="175" borderId="5" xfId="0" applyNumberFormat="1" applyFont="1" applyFill="1" applyBorder="1" applyAlignment="1">
      <alignment horizontal="right" wrapText="1"/>
    </xf>
    <xf numFmtId="10" fontId="9" fillId="176" borderId="5" xfId="0" applyNumberFormat="1" applyFont="1" applyFill="1" applyBorder="1" applyAlignment="1">
      <alignment horizontal="right" wrapText="1"/>
    </xf>
    <xf numFmtId="10" fontId="9" fillId="177" borderId="5" xfId="0" applyNumberFormat="1" applyFont="1" applyFill="1" applyBorder="1" applyAlignment="1">
      <alignment horizontal="right" wrapText="1"/>
    </xf>
    <xf numFmtId="0" fontId="9" fillId="151" borderId="5" xfId="0" applyFont="1" applyFill="1" applyBorder="1" applyAlignment="1">
      <alignment horizontal="right" wrapText="1"/>
    </xf>
    <xf numFmtId="0" fontId="9" fillId="178" borderId="5" xfId="0" applyFont="1" applyFill="1" applyBorder="1" applyAlignment="1">
      <alignment horizontal="right" wrapText="1"/>
    </xf>
    <xf numFmtId="0" fontId="9" fillId="179" borderId="5" xfId="0" applyFont="1" applyFill="1" applyBorder="1" applyAlignment="1">
      <alignment horizontal="right" wrapText="1"/>
    </xf>
    <xf numFmtId="10" fontId="9" fillId="180" borderId="5" xfId="0" applyNumberFormat="1" applyFont="1" applyFill="1" applyBorder="1" applyAlignment="1">
      <alignment horizontal="right" wrapText="1"/>
    </xf>
    <xf numFmtId="10" fontId="9" fillId="181" borderId="5" xfId="0" applyNumberFormat="1" applyFont="1" applyFill="1" applyBorder="1" applyAlignment="1">
      <alignment horizontal="right" wrapText="1"/>
    </xf>
    <xf numFmtId="10" fontId="9" fillId="182" borderId="5" xfId="0" applyNumberFormat="1" applyFont="1" applyFill="1" applyBorder="1" applyAlignment="1">
      <alignment horizontal="right" wrapText="1"/>
    </xf>
    <xf numFmtId="10" fontId="9" fillId="183" borderId="5" xfId="0" applyNumberFormat="1" applyFont="1" applyFill="1" applyBorder="1" applyAlignment="1">
      <alignment horizontal="right" wrapText="1"/>
    </xf>
    <xf numFmtId="10" fontId="9" fillId="184" borderId="5" xfId="0" applyNumberFormat="1" applyFont="1" applyFill="1" applyBorder="1" applyAlignment="1">
      <alignment horizontal="right" wrapText="1"/>
    </xf>
    <xf numFmtId="10" fontId="9" fillId="185" borderId="5" xfId="0" applyNumberFormat="1" applyFont="1" applyFill="1" applyBorder="1" applyAlignment="1">
      <alignment horizontal="right" wrapText="1"/>
    </xf>
    <xf numFmtId="10" fontId="9" fillId="186" borderId="5" xfId="0" applyNumberFormat="1" applyFont="1" applyFill="1" applyBorder="1" applyAlignment="1">
      <alignment horizontal="right" wrapText="1"/>
    </xf>
    <xf numFmtId="10" fontId="9" fillId="187" borderId="5" xfId="0" applyNumberFormat="1" applyFont="1" applyFill="1" applyBorder="1" applyAlignment="1">
      <alignment horizontal="right" wrapText="1"/>
    </xf>
    <xf numFmtId="10" fontId="9" fillId="188" borderId="5" xfId="0" applyNumberFormat="1" applyFont="1" applyFill="1" applyBorder="1" applyAlignment="1">
      <alignment horizontal="right" wrapText="1"/>
    </xf>
    <xf numFmtId="10" fontId="9" fillId="189" borderId="5" xfId="0" applyNumberFormat="1" applyFont="1" applyFill="1" applyBorder="1" applyAlignment="1">
      <alignment horizontal="right" wrapText="1"/>
    </xf>
    <xf numFmtId="10" fontId="9" fillId="33" borderId="5" xfId="0" applyNumberFormat="1" applyFont="1" applyFill="1" applyBorder="1" applyAlignment="1">
      <alignment horizontal="right" wrapText="1"/>
    </xf>
    <xf numFmtId="10" fontId="9" fillId="190" borderId="5" xfId="0" applyNumberFormat="1" applyFont="1" applyFill="1" applyBorder="1" applyAlignment="1">
      <alignment horizontal="right" wrapText="1"/>
    </xf>
    <xf numFmtId="0" fontId="9" fillId="127" borderId="5" xfId="0" applyFont="1" applyFill="1" applyBorder="1" applyAlignment="1">
      <alignment horizontal="right" wrapText="1"/>
    </xf>
    <xf numFmtId="10" fontId="9" fillId="135" borderId="5" xfId="0" applyNumberFormat="1" applyFont="1" applyFill="1" applyBorder="1" applyAlignment="1">
      <alignment horizontal="right" wrapText="1"/>
    </xf>
    <xf numFmtId="0" fontId="9" fillId="191" borderId="5" xfId="0" applyFont="1" applyFill="1" applyBorder="1" applyAlignment="1">
      <alignment horizontal="right" wrapText="1"/>
    </xf>
    <xf numFmtId="0" fontId="9" fillId="192" borderId="5" xfId="0" applyFont="1" applyFill="1" applyBorder="1" applyAlignment="1">
      <alignment horizontal="right" wrapText="1"/>
    </xf>
    <xf numFmtId="10" fontId="9" fillId="193" borderId="5" xfId="0" applyNumberFormat="1" applyFont="1" applyFill="1" applyBorder="1" applyAlignment="1">
      <alignment horizontal="right" wrapText="1"/>
    </xf>
    <xf numFmtId="10" fontId="9" fillId="194" borderId="5" xfId="0" applyNumberFormat="1" applyFont="1" applyFill="1" applyBorder="1" applyAlignment="1">
      <alignment horizontal="right" wrapText="1"/>
    </xf>
    <xf numFmtId="10" fontId="9" fillId="195" borderId="5" xfId="0" applyNumberFormat="1" applyFont="1" applyFill="1" applyBorder="1" applyAlignment="1">
      <alignment horizontal="right" wrapText="1"/>
    </xf>
    <xf numFmtId="10" fontId="9" fillId="13" borderId="5" xfId="0" applyNumberFormat="1" applyFont="1" applyFill="1" applyBorder="1" applyAlignment="1">
      <alignment horizontal="right" wrapText="1"/>
    </xf>
    <xf numFmtId="10" fontId="9" fillId="196" borderId="5" xfId="0" applyNumberFormat="1" applyFont="1" applyFill="1" applyBorder="1" applyAlignment="1">
      <alignment horizontal="right" wrapText="1"/>
    </xf>
    <xf numFmtId="10" fontId="9" fillId="197" borderId="5" xfId="0" applyNumberFormat="1" applyFont="1" applyFill="1" applyBorder="1" applyAlignment="1">
      <alignment horizontal="right" wrapText="1"/>
    </xf>
    <xf numFmtId="10" fontId="9" fillId="198" borderId="5" xfId="0" applyNumberFormat="1" applyFont="1" applyFill="1" applyBorder="1" applyAlignment="1">
      <alignment horizontal="right" wrapText="1"/>
    </xf>
    <xf numFmtId="10" fontId="9" fillId="199" borderId="5" xfId="0" applyNumberFormat="1" applyFont="1" applyFill="1" applyBorder="1" applyAlignment="1">
      <alignment horizontal="right" wrapText="1"/>
    </xf>
    <xf numFmtId="10" fontId="9" fillId="200" borderId="5" xfId="0" applyNumberFormat="1" applyFont="1" applyFill="1" applyBorder="1" applyAlignment="1">
      <alignment horizontal="right" wrapText="1"/>
    </xf>
    <xf numFmtId="10" fontId="9" fillId="201" borderId="5" xfId="0" applyNumberFormat="1" applyFont="1" applyFill="1" applyBorder="1" applyAlignment="1">
      <alignment horizontal="right" wrapText="1"/>
    </xf>
    <xf numFmtId="0" fontId="9" fillId="61" borderId="5" xfId="0" applyFont="1" applyFill="1" applyBorder="1" applyAlignment="1">
      <alignment horizontal="right" wrapText="1"/>
    </xf>
    <xf numFmtId="10" fontId="9" fillId="202" borderId="5" xfId="0" applyNumberFormat="1" applyFont="1" applyFill="1" applyBorder="1" applyAlignment="1">
      <alignment horizontal="right" wrapText="1"/>
    </xf>
    <xf numFmtId="10" fontId="9" fillId="203" borderId="5" xfId="0" applyNumberFormat="1" applyFont="1" applyFill="1" applyBorder="1" applyAlignment="1">
      <alignment horizontal="right" wrapText="1"/>
    </xf>
    <xf numFmtId="10" fontId="9" fillId="204" borderId="5" xfId="0" applyNumberFormat="1" applyFont="1" applyFill="1" applyBorder="1" applyAlignment="1">
      <alignment horizontal="right" wrapText="1"/>
    </xf>
    <xf numFmtId="10" fontId="9" fillId="205" borderId="5" xfId="0" applyNumberFormat="1" applyFont="1" applyFill="1" applyBorder="1" applyAlignment="1">
      <alignment horizontal="right" wrapText="1"/>
    </xf>
    <xf numFmtId="10" fontId="9" fillId="206" borderId="5" xfId="0" applyNumberFormat="1" applyFont="1" applyFill="1" applyBorder="1" applyAlignment="1">
      <alignment horizontal="right" wrapText="1"/>
    </xf>
    <xf numFmtId="10" fontId="9" fillId="207" borderId="5" xfId="0" applyNumberFormat="1" applyFont="1" applyFill="1" applyBorder="1" applyAlignment="1">
      <alignment horizontal="right" wrapText="1"/>
    </xf>
    <xf numFmtId="10" fontId="9" fillId="192" borderId="5" xfId="0" applyNumberFormat="1" applyFont="1" applyFill="1" applyBorder="1" applyAlignment="1">
      <alignment horizontal="right" wrapText="1"/>
    </xf>
    <xf numFmtId="0" fontId="9" fillId="208" borderId="5" xfId="0" applyFont="1" applyFill="1" applyBorder="1" applyAlignment="1">
      <alignment horizontal="right" wrapText="1"/>
    </xf>
    <xf numFmtId="10" fontId="9" fillId="209" borderId="5" xfId="0" applyNumberFormat="1" applyFont="1" applyFill="1" applyBorder="1" applyAlignment="1">
      <alignment horizontal="right" wrapText="1"/>
    </xf>
    <xf numFmtId="0" fontId="9" fillId="210" borderId="5" xfId="0" applyFont="1" applyFill="1" applyBorder="1" applyAlignment="1">
      <alignment horizontal="right" wrapText="1"/>
    </xf>
    <xf numFmtId="10" fontId="9" fillId="211" borderId="5" xfId="0" applyNumberFormat="1" applyFont="1" applyFill="1" applyBorder="1" applyAlignment="1">
      <alignment horizontal="right" wrapText="1"/>
    </xf>
    <xf numFmtId="10" fontId="9" fillId="212" borderId="5" xfId="0" applyNumberFormat="1" applyFont="1" applyFill="1" applyBorder="1" applyAlignment="1">
      <alignment horizontal="right" wrapText="1"/>
    </xf>
    <xf numFmtId="0" fontId="9" fillId="0" borderId="6" xfId="0" applyFont="1" applyBorder="1" applyAlignment="1">
      <alignment wrapText="1"/>
    </xf>
    <xf numFmtId="10" fontId="9" fillId="213" borderId="5" xfId="0" applyNumberFormat="1" applyFont="1" applyFill="1" applyBorder="1" applyAlignment="1">
      <alignment horizontal="right" wrapText="1"/>
    </xf>
    <xf numFmtId="10" fontId="9" fillId="124" borderId="5" xfId="0" applyNumberFormat="1" applyFont="1" applyFill="1" applyBorder="1" applyAlignment="1">
      <alignment horizontal="right" wrapText="1"/>
    </xf>
    <xf numFmtId="10" fontId="9" fillId="214" borderId="5" xfId="0" applyNumberFormat="1" applyFont="1" applyFill="1" applyBorder="1" applyAlignment="1">
      <alignment horizontal="right" wrapText="1"/>
    </xf>
    <xf numFmtId="10" fontId="9" fillId="215" borderId="5" xfId="0" applyNumberFormat="1" applyFont="1" applyFill="1" applyBorder="1" applyAlignment="1">
      <alignment horizontal="right" wrapText="1"/>
    </xf>
    <xf numFmtId="0" fontId="9" fillId="216" borderId="5" xfId="0" applyFont="1" applyFill="1" applyBorder="1" applyAlignment="1">
      <alignment horizontal="right" wrapText="1"/>
    </xf>
    <xf numFmtId="10" fontId="9" fillId="52" borderId="5" xfId="0" applyNumberFormat="1" applyFont="1" applyFill="1" applyBorder="1" applyAlignment="1">
      <alignment horizontal="right" wrapText="1"/>
    </xf>
    <xf numFmtId="0" fontId="9" fillId="217" borderId="5" xfId="0" applyFont="1" applyFill="1" applyBorder="1" applyAlignment="1">
      <alignment horizontal="right" wrapText="1"/>
    </xf>
    <xf numFmtId="10" fontId="9" fillId="218" borderId="5" xfId="0" applyNumberFormat="1" applyFont="1" applyFill="1" applyBorder="1" applyAlignment="1">
      <alignment horizontal="right" wrapText="1"/>
    </xf>
    <xf numFmtId="10" fontId="9" fillId="219" borderId="5" xfId="0" applyNumberFormat="1" applyFont="1" applyFill="1" applyBorder="1" applyAlignment="1">
      <alignment horizontal="right" wrapText="1"/>
    </xf>
    <xf numFmtId="10" fontId="9" fillId="220" borderId="5" xfId="0" applyNumberFormat="1" applyFont="1" applyFill="1" applyBorder="1" applyAlignment="1">
      <alignment horizontal="right" wrapText="1"/>
    </xf>
    <xf numFmtId="10" fontId="9" fillId="221" borderId="5" xfId="0" applyNumberFormat="1" applyFont="1" applyFill="1" applyBorder="1" applyAlignment="1">
      <alignment horizontal="right" wrapText="1"/>
    </xf>
    <xf numFmtId="0" fontId="9" fillId="222" borderId="5" xfId="0" applyFont="1" applyFill="1" applyBorder="1" applyAlignment="1">
      <alignment horizontal="right" wrapText="1"/>
    </xf>
    <xf numFmtId="10" fontId="9" fillId="60" borderId="5" xfId="0" applyNumberFormat="1" applyFont="1" applyFill="1" applyBorder="1" applyAlignment="1">
      <alignment horizontal="right" wrapText="1"/>
    </xf>
    <xf numFmtId="10" fontId="9" fillId="223" borderId="5" xfId="0" applyNumberFormat="1" applyFont="1" applyFill="1" applyBorder="1" applyAlignment="1">
      <alignment horizontal="right" wrapText="1"/>
    </xf>
    <xf numFmtId="10" fontId="9" fillId="224" borderId="5" xfId="0" applyNumberFormat="1" applyFont="1" applyFill="1" applyBorder="1" applyAlignment="1">
      <alignment horizontal="right" wrapText="1"/>
    </xf>
    <xf numFmtId="10" fontId="9" fillId="225" borderId="5" xfId="0" applyNumberFormat="1" applyFont="1" applyFill="1" applyBorder="1" applyAlignment="1">
      <alignment horizontal="right" wrapText="1"/>
    </xf>
    <xf numFmtId="10" fontId="9" fillId="226" borderId="5" xfId="0" applyNumberFormat="1" applyFont="1" applyFill="1" applyBorder="1" applyAlignment="1">
      <alignment horizontal="right" wrapText="1"/>
    </xf>
    <xf numFmtId="10" fontId="9" fillId="227" borderId="5" xfId="0" applyNumberFormat="1" applyFont="1" applyFill="1" applyBorder="1" applyAlignment="1">
      <alignment horizontal="right" wrapText="1"/>
    </xf>
    <xf numFmtId="10" fontId="9" fillId="228" borderId="5" xfId="0" applyNumberFormat="1" applyFont="1" applyFill="1" applyBorder="1" applyAlignment="1">
      <alignment horizontal="right" wrapText="1"/>
    </xf>
    <xf numFmtId="10" fontId="9" fillId="229" borderId="5" xfId="0" applyNumberFormat="1" applyFont="1" applyFill="1" applyBorder="1" applyAlignment="1">
      <alignment horizontal="right" wrapText="1"/>
    </xf>
    <xf numFmtId="10" fontId="9" fillId="210" borderId="5" xfId="0" applyNumberFormat="1" applyFont="1" applyFill="1" applyBorder="1" applyAlignment="1">
      <alignment horizontal="right" wrapText="1"/>
    </xf>
    <xf numFmtId="10" fontId="9" fillId="178" borderId="5" xfId="0" applyNumberFormat="1" applyFont="1" applyFill="1" applyBorder="1" applyAlignment="1">
      <alignment horizontal="right" wrapText="1"/>
    </xf>
    <xf numFmtId="10" fontId="9" fillId="230" borderId="5" xfId="0" applyNumberFormat="1" applyFont="1" applyFill="1" applyBorder="1" applyAlignment="1">
      <alignment horizontal="right" wrapText="1"/>
    </xf>
    <xf numFmtId="10" fontId="9" fillId="231" borderId="5" xfId="0" applyNumberFormat="1" applyFont="1" applyFill="1" applyBorder="1" applyAlignment="1">
      <alignment horizontal="right" wrapText="1"/>
    </xf>
    <xf numFmtId="10" fontId="9" fillId="232" borderId="5" xfId="0" applyNumberFormat="1" applyFont="1" applyFill="1" applyBorder="1" applyAlignment="1">
      <alignment horizontal="right" wrapText="1"/>
    </xf>
    <xf numFmtId="10" fontId="9" fillId="233" borderId="5" xfId="0" applyNumberFormat="1" applyFont="1" applyFill="1" applyBorder="1" applyAlignment="1">
      <alignment horizontal="right" wrapText="1"/>
    </xf>
    <xf numFmtId="10" fontId="9" fillId="234" borderId="5" xfId="0" applyNumberFormat="1" applyFont="1" applyFill="1" applyBorder="1" applyAlignment="1">
      <alignment horizontal="right" wrapText="1"/>
    </xf>
    <xf numFmtId="10" fontId="9" fillId="208" borderId="5" xfId="0" applyNumberFormat="1" applyFont="1" applyFill="1" applyBorder="1" applyAlignment="1">
      <alignment horizontal="right" wrapText="1"/>
    </xf>
    <xf numFmtId="10" fontId="9" fillId="71" borderId="5" xfId="0" applyNumberFormat="1" applyFont="1" applyFill="1" applyBorder="1" applyAlignment="1">
      <alignment horizontal="right" wrapText="1"/>
    </xf>
    <xf numFmtId="0" fontId="9" fillId="77" borderId="5" xfId="0" applyFont="1" applyFill="1" applyBorder="1" applyAlignment="1">
      <alignment horizontal="right" wrapText="1"/>
    </xf>
    <xf numFmtId="0" fontId="9" fillId="74" borderId="5" xfId="0" applyFont="1" applyFill="1" applyBorder="1" applyAlignment="1">
      <alignment horizontal="right" wrapText="1"/>
    </xf>
    <xf numFmtId="10" fontId="9" fillId="235" borderId="5" xfId="0" applyNumberFormat="1" applyFont="1" applyFill="1" applyBorder="1" applyAlignment="1">
      <alignment horizontal="right" wrapText="1"/>
    </xf>
    <xf numFmtId="10" fontId="9" fillId="236" borderId="5" xfId="0" applyNumberFormat="1" applyFont="1" applyFill="1" applyBorder="1" applyAlignment="1">
      <alignment horizontal="right" wrapText="1"/>
    </xf>
    <xf numFmtId="10" fontId="9" fillId="12" borderId="5" xfId="0" applyNumberFormat="1" applyFont="1" applyFill="1" applyBorder="1" applyAlignment="1">
      <alignment horizontal="right" wrapText="1"/>
    </xf>
    <xf numFmtId="10" fontId="9" fillId="237" borderId="5" xfId="0" applyNumberFormat="1" applyFont="1" applyFill="1" applyBorder="1" applyAlignment="1">
      <alignment horizontal="right" wrapText="1"/>
    </xf>
    <xf numFmtId="10" fontId="9" fillId="238" borderId="5" xfId="0" applyNumberFormat="1" applyFont="1" applyFill="1" applyBorder="1" applyAlignment="1">
      <alignment horizontal="right" wrapText="1"/>
    </xf>
    <xf numFmtId="0" fontId="9" fillId="239" borderId="5" xfId="0" applyFont="1" applyFill="1" applyBorder="1" applyAlignment="1">
      <alignment horizontal="right" wrapText="1"/>
    </xf>
    <xf numFmtId="10" fontId="9" fillId="240" borderId="5" xfId="0" applyNumberFormat="1" applyFont="1" applyFill="1" applyBorder="1" applyAlignment="1">
      <alignment horizontal="right" wrapText="1"/>
    </xf>
    <xf numFmtId="10" fontId="9" fillId="241" borderId="5" xfId="0" applyNumberFormat="1" applyFont="1" applyFill="1" applyBorder="1" applyAlignment="1">
      <alignment horizontal="right" wrapText="1"/>
    </xf>
    <xf numFmtId="10" fontId="9" fillId="242" borderId="5" xfId="0" applyNumberFormat="1" applyFont="1" applyFill="1" applyBorder="1" applyAlignment="1">
      <alignment horizontal="right" wrapText="1"/>
    </xf>
    <xf numFmtId="10" fontId="9" fillId="243" borderId="5" xfId="0" applyNumberFormat="1" applyFont="1" applyFill="1" applyBorder="1" applyAlignment="1">
      <alignment horizontal="right" wrapText="1"/>
    </xf>
    <xf numFmtId="10" fontId="9" fillId="244" borderId="5" xfId="0" applyNumberFormat="1" applyFont="1" applyFill="1" applyBorder="1" applyAlignment="1">
      <alignment horizontal="right" wrapText="1"/>
    </xf>
    <xf numFmtId="10" fontId="9" fillId="245" borderId="5" xfId="0" applyNumberFormat="1" applyFont="1" applyFill="1" applyBorder="1" applyAlignment="1">
      <alignment horizontal="right" wrapText="1"/>
    </xf>
    <xf numFmtId="10" fontId="9" fillId="246" borderId="5" xfId="0" applyNumberFormat="1" applyFont="1" applyFill="1" applyBorder="1" applyAlignment="1">
      <alignment horizontal="right" wrapText="1"/>
    </xf>
    <xf numFmtId="10" fontId="9" fillId="247" borderId="5" xfId="0" applyNumberFormat="1" applyFont="1" applyFill="1" applyBorder="1" applyAlignment="1">
      <alignment horizontal="right" wrapText="1"/>
    </xf>
    <xf numFmtId="10" fontId="9" fillId="248" borderId="5" xfId="0" applyNumberFormat="1" applyFont="1" applyFill="1" applyBorder="1" applyAlignment="1">
      <alignment horizontal="right" wrapText="1"/>
    </xf>
    <xf numFmtId="0" fontId="9" fillId="167" borderId="5" xfId="0" applyFont="1" applyFill="1" applyBorder="1" applyAlignment="1">
      <alignment horizontal="right" wrapText="1"/>
    </xf>
    <xf numFmtId="10" fontId="9" fillId="249" borderId="5" xfId="0" applyNumberFormat="1" applyFont="1" applyFill="1" applyBorder="1" applyAlignment="1">
      <alignment horizontal="right" wrapText="1"/>
    </xf>
    <xf numFmtId="10" fontId="9" fillId="250" borderId="5" xfId="0" applyNumberFormat="1" applyFont="1" applyFill="1" applyBorder="1" applyAlignment="1">
      <alignment horizontal="right" wrapText="1"/>
    </xf>
    <xf numFmtId="10" fontId="9" fillId="222" borderId="5" xfId="0" applyNumberFormat="1" applyFont="1" applyFill="1" applyBorder="1" applyAlignment="1">
      <alignment horizontal="right" wrapText="1"/>
    </xf>
    <xf numFmtId="10" fontId="9" fillId="251" borderId="5" xfId="0" applyNumberFormat="1" applyFont="1" applyFill="1" applyBorder="1" applyAlignment="1">
      <alignment horizontal="right" wrapText="1"/>
    </xf>
    <xf numFmtId="10" fontId="9" fillId="17" borderId="5" xfId="0" applyNumberFormat="1" applyFont="1" applyFill="1" applyBorder="1" applyAlignment="1">
      <alignment horizontal="right" wrapText="1"/>
    </xf>
    <xf numFmtId="10" fontId="9" fillId="252" borderId="5" xfId="0" applyNumberFormat="1" applyFont="1" applyFill="1" applyBorder="1" applyAlignment="1">
      <alignment horizontal="right" wrapText="1"/>
    </xf>
    <xf numFmtId="10" fontId="9" fillId="253" borderId="5" xfId="0" applyNumberFormat="1" applyFont="1" applyFill="1" applyBorder="1" applyAlignment="1">
      <alignment horizontal="right" wrapText="1"/>
    </xf>
    <xf numFmtId="10" fontId="9" fillId="254" borderId="5" xfId="0" applyNumberFormat="1" applyFont="1" applyFill="1" applyBorder="1" applyAlignment="1">
      <alignment horizontal="right" wrapText="1"/>
    </xf>
    <xf numFmtId="10" fontId="9" fillId="255" borderId="5" xfId="0" applyNumberFormat="1" applyFont="1" applyFill="1" applyBorder="1" applyAlignment="1">
      <alignment horizontal="right" wrapText="1"/>
    </xf>
    <xf numFmtId="0" fontId="9" fillId="120" borderId="5" xfId="0" applyFont="1" applyFill="1" applyBorder="1" applyAlignment="1">
      <alignment horizontal="right" wrapText="1"/>
    </xf>
    <xf numFmtId="10" fontId="9" fillId="256" borderId="5" xfId="0" applyNumberFormat="1" applyFont="1" applyFill="1" applyBorder="1" applyAlignment="1">
      <alignment horizontal="right" wrapText="1"/>
    </xf>
    <xf numFmtId="10" fontId="9" fillId="257" borderId="5" xfId="0" applyNumberFormat="1" applyFont="1" applyFill="1" applyBorder="1" applyAlignment="1">
      <alignment horizontal="right" wrapText="1"/>
    </xf>
    <xf numFmtId="10" fontId="9" fillId="258" borderId="5" xfId="0" applyNumberFormat="1" applyFont="1" applyFill="1" applyBorder="1" applyAlignment="1">
      <alignment horizontal="right" wrapText="1"/>
    </xf>
    <xf numFmtId="10" fontId="9" fillId="259" borderId="5" xfId="0" applyNumberFormat="1" applyFont="1" applyFill="1" applyBorder="1" applyAlignment="1">
      <alignment horizontal="right" wrapText="1"/>
    </xf>
    <xf numFmtId="10" fontId="9" fillId="260" borderId="5" xfId="0" applyNumberFormat="1" applyFont="1" applyFill="1" applyBorder="1" applyAlignment="1">
      <alignment horizontal="right" wrapText="1"/>
    </xf>
    <xf numFmtId="10" fontId="9" fillId="261" borderId="5" xfId="0" applyNumberFormat="1" applyFont="1" applyFill="1" applyBorder="1" applyAlignment="1">
      <alignment horizontal="right" wrapText="1"/>
    </xf>
    <xf numFmtId="10" fontId="9" fillId="262" borderId="5" xfId="0" applyNumberFormat="1" applyFont="1" applyFill="1" applyBorder="1" applyAlignment="1">
      <alignment horizontal="right" wrapText="1"/>
    </xf>
    <xf numFmtId="10" fontId="9" fillId="263" borderId="5" xfId="0" applyNumberFormat="1" applyFont="1" applyFill="1" applyBorder="1" applyAlignment="1">
      <alignment horizontal="right" wrapText="1"/>
    </xf>
    <xf numFmtId="10" fontId="9" fillId="264" borderId="5" xfId="0" applyNumberFormat="1" applyFont="1" applyFill="1" applyBorder="1" applyAlignment="1">
      <alignment horizontal="right" wrapText="1"/>
    </xf>
    <xf numFmtId="10" fontId="9" fillId="265" borderId="5" xfId="0" applyNumberFormat="1" applyFont="1" applyFill="1" applyBorder="1" applyAlignment="1">
      <alignment horizontal="right" wrapText="1"/>
    </xf>
    <xf numFmtId="0" fontId="9" fillId="266" borderId="5" xfId="0" applyFont="1" applyFill="1" applyBorder="1" applyAlignment="1">
      <alignment horizontal="right" wrapText="1"/>
    </xf>
    <xf numFmtId="10" fontId="9" fillId="267" borderId="5" xfId="0" applyNumberFormat="1" applyFont="1" applyFill="1" applyBorder="1" applyAlignment="1">
      <alignment horizontal="right" wrapText="1"/>
    </xf>
    <xf numFmtId="0" fontId="9" fillId="19" borderId="5" xfId="0" applyFont="1" applyFill="1" applyBorder="1" applyAlignment="1">
      <alignment horizontal="right" wrapText="1"/>
    </xf>
    <xf numFmtId="10" fontId="9" fillId="268" borderId="5" xfId="0" applyNumberFormat="1" applyFont="1" applyFill="1" applyBorder="1" applyAlignment="1">
      <alignment horizontal="right" wrapText="1"/>
    </xf>
    <xf numFmtId="10" fontId="9" fillId="239" borderId="5" xfId="0" applyNumberFormat="1" applyFont="1" applyFill="1" applyBorder="1" applyAlignment="1">
      <alignment horizontal="right" wrapText="1"/>
    </xf>
    <xf numFmtId="10" fontId="9" fillId="269" borderId="5" xfId="0" applyNumberFormat="1" applyFont="1" applyFill="1" applyBorder="1" applyAlignment="1">
      <alignment horizontal="right" wrapText="1"/>
    </xf>
    <xf numFmtId="165" fontId="0" fillId="0" borderId="0" xfId="0" applyNumberFormat="1"/>
    <xf numFmtId="166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0</xdr:row>
          <xdr:rowOff>85725</xdr:rowOff>
        </xdr:from>
        <xdr:to>
          <xdr:col>4</xdr:col>
          <xdr:colOff>600075</xdr:colOff>
          <xdr:row>2</xdr:row>
          <xdr:rowOff>123825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Run Macro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BG53"/>
  <sheetViews>
    <sheetView workbookViewId="0">
      <pane xSplit="1" ySplit="1" topLeftCell="AS35" activePane="bottomRight" state="frozen"/>
      <selection pane="topRight" activeCell="B1" sqref="B1"/>
      <selection pane="bottomLeft" activeCell="A2" sqref="A2"/>
      <selection pane="bottomRight" sqref="A1:BG53"/>
    </sheetView>
  </sheetViews>
  <sheetFormatPr defaultColWidth="10.85546875" defaultRowHeight="18"/>
  <cols>
    <col min="1" max="1" width="19.28515625" style="19" bestFit="1" customWidth="1"/>
    <col min="2" max="2" width="13.42578125" style="19" bestFit="1" customWidth="1"/>
    <col min="3" max="3" width="17" style="20" bestFit="1" customWidth="1"/>
    <col min="4" max="4" width="26.85546875" style="19" bestFit="1" customWidth="1"/>
    <col min="5" max="5" width="15.85546875" style="21" bestFit="1" customWidth="1"/>
    <col min="6" max="6" width="9.7109375" style="22" bestFit="1" customWidth="1"/>
    <col min="7" max="7" width="23.42578125" style="19" bestFit="1" customWidth="1"/>
    <col min="8" max="8" width="9.7109375" style="19" bestFit="1" customWidth="1"/>
    <col min="9" max="9" width="26.28515625" style="19" bestFit="1" customWidth="1"/>
    <col min="10" max="10" width="9.7109375" style="19" bestFit="1" customWidth="1"/>
    <col min="11" max="11" width="26.85546875" style="19" bestFit="1" customWidth="1"/>
    <col min="12" max="12" width="15.85546875" style="21" bestFit="1" customWidth="1"/>
    <col min="13" max="13" width="9.7109375" style="21" bestFit="1" customWidth="1"/>
    <col min="14" max="14" width="26.7109375" style="19" bestFit="1" customWidth="1"/>
    <col min="15" max="15" width="15.85546875" style="21" bestFit="1" customWidth="1"/>
    <col min="16" max="16" width="9.7109375" style="21" bestFit="1" customWidth="1"/>
    <col min="17" max="17" width="24.85546875" style="19" bestFit="1" customWidth="1"/>
    <col min="18" max="18" width="15.85546875" style="21" bestFit="1" customWidth="1"/>
    <col min="19" max="19" width="9.7109375" style="21" bestFit="1" customWidth="1"/>
    <col min="20" max="20" width="27.7109375" style="19" bestFit="1" customWidth="1"/>
    <col min="21" max="21" width="15.85546875" style="21" bestFit="1" customWidth="1"/>
    <col min="22" max="22" width="9.7109375" style="21" bestFit="1" customWidth="1"/>
    <col min="23" max="23" width="24.140625" style="19" bestFit="1" customWidth="1"/>
    <col min="24" max="24" width="15.85546875" style="21" bestFit="1" customWidth="1"/>
    <col min="25" max="25" width="9.7109375" style="21" bestFit="1" customWidth="1"/>
    <col min="26" max="26" width="26.85546875" style="19" bestFit="1" customWidth="1"/>
    <col min="27" max="27" width="15.85546875" style="21" bestFit="1" customWidth="1"/>
    <col min="28" max="28" width="9.7109375" style="21" bestFit="1" customWidth="1"/>
    <col min="29" max="32" width="26.85546875" style="19" bestFit="1" customWidth="1"/>
    <col min="33" max="33" width="9.7109375" style="19" bestFit="1" customWidth="1"/>
    <col min="34" max="34" width="13.140625" style="19" bestFit="1" customWidth="1"/>
    <col min="35" max="35" width="10.140625" style="19" bestFit="1" customWidth="1"/>
    <col min="36" max="36" width="14.140625" style="19" bestFit="1" customWidth="1"/>
    <col min="37" max="37" width="15.85546875" style="19" bestFit="1" customWidth="1"/>
    <col min="38" max="43" width="10.85546875" style="19"/>
    <col min="44" max="44" width="12.42578125" style="19" bestFit="1" customWidth="1"/>
    <col min="45" max="16384" width="10.85546875" style="19"/>
  </cols>
  <sheetData>
    <row r="1" spans="1:59" s="9" customFormat="1">
      <c r="A1" s="9" t="s">
        <v>54</v>
      </c>
      <c r="B1" s="9" t="s">
        <v>8</v>
      </c>
      <c r="C1" s="10" t="s">
        <v>7</v>
      </c>
      <c r="D1" s="9" t="s">
        <v>43</v>
      </c>
      <c r="E1" s="11" t="s">
        <v>41</v>
      </c>
      <c r="F1" s="12" t="s">
        <v>34</v>
      </c>
      <c r="G1" s="9" t="s">
        <v>55</v>
      </c>
      <c r="H1" s="9" t="s">
        <v>34</v>
      </c>
      <c r="I1" s="9" t="s">
        <v>56</v>
      </c>
      <c r="J1" s="9" t="s">
        <v>34</v>
      </c>
      <c r="K1" s="9" t="s">
        <v>46</v>
      </c>
      <c r="L1" s="11" t="s">
        <v>41</v>
      </c>
      <c r="M1" s="11" t="s">
        <v>34</v>
      </c>
      <c r="N1" s="9" t="s">
        <v>25</v>
      </c>
      <c r="O1" s="11" t="s">
        <v>41</v>
      </c>
      <c r="P1" s="11" t="s">
        <v>34</v>
      </c>
      <c r="Q1" s="9" t="s">
        <v>28</v>
      </c>
      <c r="R1" s="11" t="s">
        <v>41</v>
      </c>
      <c r="S1" s="11" t="s">
        <v>34</v>
      </c>
      <c r="T1" s="9" t="s">
        <v>30</v>
      </c>
      <c r="U1" s="11" t="s">
        <v>41</v>
      </c>
      <c r="V1" s="11" t="s">
        <v>34</v>
      </c>
      <c r="W1" s="9" t="s">
        <v>26</v>
      </c>
      <c r="X1" s="11" t="s">
        <v>41</v>
      </c>
      <c r="Y1" s="11" t="s">
        <v>34</v>
      </c>
      <c r="Z1" s="9" t="s">
        <v>47</v>
      </c>
      <c r="AA1" s="11" t="s">
        <v>41</v>
      </c>
      <c r="AB1" s="11" t="s">
        <v>34</v>
      </c>
      <c r="AC1" s="9" t="s">
        <v>57</v>
      </c>
      <c r="AD1" s="9" t="s">
        <v>121</v>
      </c>
      <c r="AE1" s="9" t="s">
        <v>58</v>
      </c>
      <c r="AF1" s="9" t="s">
        <v>51</v>
      </c>
      <c r="AG1" s="9" t="s">
        <v>34</v>
      </c>
      <c r="AH1" s="9" t="s">
        <v>41</v>
      </c>
      <c r="AI1" s="9" t="s">
        <v>59</v>
      </c>
      <c r="AJ1" s="9" t="s">
        <v>60</v>
      </c>
      <c r="AK1" s="9" t="s">
        <v>61</v>
      </c>
      <c r="AL1" s="9" t="s">
        <v>68</v>
      </c>
      <c r="AM1" s="9" t="s">
        <v>63</v>
      </c>
      <c r="AN1" s="9" t="s">
        <v>9</v>
      </c>
      <c r="AO1" s="9" t="s">
        <v>64</v>
      </c>
      <c r="AP1" s="9" t="s">
        <v>12</v>
      </c>
      <c r="AQ1" s="9" t="s">
        <v>65</v>
      </c>
      <c r="AR1" s="9" t="s">
        <v>86</v>
      </c>
      <c r="AS1" s="9" t="s">
        <v>87</v>
      </c>
      <c r="AT1" s="9" t="s">
        <v>88</v>
      </c>
      <c r="AU1" s="9" t="s">
        <v>89</v>
      </c>
      <c r="AV1" s="9" t="s">
        <v>90</v>
      </c>
      <c r="AW1" s="9" t="s">
        <v>91</v>
      </c>
      <c r="AX1" s="9" t="s">
        <v>92</v>
      </c>
      <c r="AY1" s="9" t="s">
        <v>93</v>
      </c>
      <c r="AZ1" s="9" t="s">
        <v>98</v>
      </c>
      <c r="BA1" s="9" t="s">
        <v>99</v>
      </c>
      <c r="BB1" s="9" t="s">
        <v>103</v>
      </c>
      <c r="BC1" s="9" t="s">
        <v>104</v>
      </c>
      <c r="BD1" s="9" t="s">
        <v>115</v>
      </c>
      <c r="BE1" s="9" t="s">
        <v>119</v>
      </c>
      <c r="BF1" s="9" t="s">
        <v>120</v>
      </c>
      <c r="BG1" s="9" t="s">
        <v>10</v>
      </c>
    </row>
    <row r="2" spans="1:59" s="6" customFormat="1" hidden="1">
      <c r="A2" s="6" t="s">
        <v>66</v>
      </c>
      <c r="B2" s="6">
        <f ca="1">INDIRECT("'"&amp;A2&amp;"'!$A$31")</f>
        <v>0</v>
      </c>
      <c r="C2" s="13">
        <f ca="1">INDIRECT("'"&amp;A2&amp;"'!$B$31")</f>
        <v>0</v>
      </c>
      <c r="D2" s="6">
        <f ca="1">INDIRECT("'"&amp;A2&amp;"'!$B$33")</f>
        <v>0</v>
      </c>
      <c r="E2" s="7">
        <f ca="1">INDIRECT("'"&amp;A2&amp;"'!$G$33")</f>
        <v>0</v>
      </c>
      <c r="F2" s="8"/>
      <c r="G2" s="6">
        <f ca="1">INDIRECT("'"&amp;A2&amp;"'!$B$34")</f>
        <v>0</v>
      </c>
      <c r="I2" s="6">
        <f ca="1">INDIRECT("'"&amp;A2&amp;"'!$B$35")</f>
        <v>0</v>
      </c>
      <c r="K2" s="6">
        <f ca="1">INDIRECT("'"&amp;A2&amp;"'!$B$36")</f>
        <v>0</v>
      </c>
      <c r="L2" s="7">
        <f ca="1">INDIRECT("'"&amp;A2&amp;"'!$G$36")</f>
        <v>0</v>
      </c>
      <c r="M2" s="7"/>
      <c r="N2" s="6">
        <f ca="1">INDIRECT("'"&amp;A2&amp;"'!$B$37")</f>
        <v>0</v>
      </c>
      <c r="O2" s="7">
        <f ca="1">INDIRECT("'"&amp;A2&amp;"'!$G$37")</f>
        <v>0</v>
      </c>
      <c r="P2" s="7"/>
      <c r="Q2" s="6">
        <f ca="1">INDIRECT("'"&amp;A2&amp;"'!$B$38")</f>
        <v>0</v>
      </c>
      <c r="R2" s="7">
        <f ca="1">INDIRECT("'"&amp;A2&amp;"'!$G$38")</f>
        <v>0</v>
      </c>
      <c r="S2" s="7"/>
      <c r="T2" s="6">
        <f ca="1">INDIRECT("'"&amp;A2&amp;"'!$B$39")</f>
        <v>0</v>
      </c>
      <c r="U2" s="7">
        <f ca="1">INDIRECT("'"&amp;A2&amp;"'!$G$39")</f>
        <v>0</v>
      </c>
      <c r="V2" s="7"/>
      <c r="W2" s="6">
        <f ca="1">INDIRECT("'"&amp;A2&amp;"'!$B$40")</f>
        <v>0</v>
      </c>
      <c r="X2" s="7">
        <f ca="1">INDIRECT("'"&amp;A2&amp;"'!$G$40")</f>
        <v>0</v>
      </c>
      <c r="Y2" s="7"/>
      <c r="Z2" s="6">
        <f ca="1">INDIRECT("'"&amp;A2&amp;"'!$B$41")</f>
        <v>0</v>
      </c>
      <c r="AA2" s="7">
        <f ca="1">INDIRECT("'"&amp;A2&amp;"'!$G$41")</f>
        <v>0</v>
      </c>
      <c r="AB2" s="7"/>
      <c r="AC2" s="6">
        <f ca="1">INDIRECT("'"&amp;A2&amp;"'!$B$44")</f>
        <v>0</v>
      </c>
      <c r="AD2" s="6">
        <f ca="1">INDIRECT("'"&amp;A2&amp;"'!$B$45")</f>
        <v>0</v>
      </c>
      <c r="AE2" s="6">
        <f ca="1">INDIRECT("'"&amp;A2&amp;"'!$B$46")</f>
        <v>0</v>
      </c>
      <c r="AF2" s="6">
        <f ca="1">INDIRECT("'"&amp;A2&amp;"'!$B$49")</f>
        <v>0</v>
      </c>
      <c r="AG2" s="6">
        <f ca="1">INDIRECT("'"&amp;A2&amp;"'!$C$49")</f>
        <v>0</v>
      </c>
      <c r="AI2" s="6">
        <v>1</v>
      </c>
      <c r="AJ2" s="6">
        <f ca="1">IF(AI2=1, AG2+1, -1)</f>
        <v>1</v>
      </c>
      <c r="AK2" s="6">
        <f ca="1">IF(AI2&lt;4,(AG2/3)+1,-1)</f>
        <v>1</v>
      </c>
    </row>
    <row r="3" spans="1:59" s="6" customFormat="1">
      <c r="A3" s="14" t="str">
        <f>Sheets!D17</f>
        <v>1310 Newbury</v>
      </c>
      <c r="B3" s="14" t="str">
        <f ca="1">INDIRECT("'"&amp;A3&amp;"'!$A$51")</f>
        <v>Newbury</v>
      </c>
      <c r="C3" s="15">
        <f ca="1">INDIRECT("'"&amp;A3&amp;"'!$B$51")</f>
        <v>0.54861111111111105</v>
      </c>
      <c r="D3" s="16" t="str">
        <f ca="1">INDIRECT("'"&amp;A3&amp;"'!$B$53")</f>
        <v>Spanish Aria</v>
      </c>
      <c r="E3" s="17">
        <f ca="1">INDIRECT("'"&amp;A3&amp;"'!$G$53")</f>
        <v>8.5798614882002716E-2</v>
      </c>
      <c r="F3" s="18">
        <f ca="1">INDIRECT("'"&amp;A3&amp;"'!$H$53")</f>
        <v>5</v>
      </c>
      <c r="G3" s="6" t="str">
        <f ca="1">INDIRECT("'"&amp;A3&amp;"'!$B$54")</f>
        <v>Alemagna</v>
      </c>
      <c r="H3" s="8">
        <f ca="1">INDIRECT("'"&amp;A3&amp;"'!$H$54")</f>
        <v>3.5</v>
      </c>
      <c r="I3" s="16" t="str">
        <f ca="1">INDIRECT("'"&amp;A3&amp;"'!$B$55")</f>
        <v>Poets Magic</v>
      </c>
      <c r="J3" s="18">
        <f ca="1">INDIRECT("'"&amp;A3&amp;"'!$H$55")</f>
        <v>33</v>
      </c>
      <c r="K3" s="6" t="str">
        <f ca="1">INDIRECT("'"&amp;A3&amp;"'!$B$56")</f>
        <v>Spanish Aria</v>
      </c>
      <c r="L3" s="7">
        <f ca="1">INDIRECT("'"&amp;A3&amp;"'!$G$56")</f>
        <v>2.213787290647732E-2</v>
      </c>
      <c r="M3" s="8">
        <f ca="1">INDIRECT("'"&amp;A3&amp;"'!$H$56")</f>
        <v>5</v>
      </c>
      <c r="N3" s="16" t="str">
        <f ca="1">INDIRECT("'"&amp;A3&amp;"'!$B$57")</f>
        <v>Spanish Aria</v>
      </c>
      <c r="O3" s="17">
        <f ca="1">INDIRECT("'"&amp;A3&amp;"'!$G$57")</f>
        <v>0.11089995441064227</v>
      </c>
      <c r="P3" s="18">
        <f ca="1">INDIRECT("'"&amp;A3&amp;"'!$H$57")</f>
        <v>5</v>
      </c>
      <c r="Q3" s="6" t="str">
        <f ca="1">INDIRECT("'"&amp;A3&amp;"'!$B$58")</f>
        <v>Spanish Aria</v>
      </c>
      <c r="R3" s="7">
        <f ca="1">INDIRECT("'"&amp;A3&amp;"'!$G$58")</f>
        <v>0.10133459312625485</v>
      </c>
      <c r="S3" s="8">
        <f ca="1">INDIRECT("'"&amp;A3&amp;"'!$H$58")</f>
        <v>5</v>
      </c>
      <c r="T3" s="16" t="str">
        <f ca="1">INDIRECT("'"&amp;A3&amp;"'!$B$59")</f>
        <v>King Power</v>
      </c>
      <c r="U3" s="17">
        <f ca="1">INDIRECT("'"&amp;A3&amp;"'!$G$59")</f>
        <v>0.15506122271122932</v>
      </c>
      <c r="V3" s="18">
        <f ca="1">INDIRECT("'"&amp;A3&amp;"'!$H$59")</f>
        <v>14</v>
      </c>
      <c r="W3" s="6" t="str">
        <f ca="1">INDIRECT("'"&amp;A3&amp;"'!$B$60")</f>
        <v>Dove Divine (FR)</v>
      </c>
      <c r="X3" s="7">
        <f ca="1">INDIRECT("'"&amp;A3&amp;"'!$G$60")</f>
        <v>0.14306821754165353</v>
      </c>
      <c r="Y3" s="8">
        <f ca="1">INDIRECT("'"&amp;A3&amp;"'!$H$60")</f>
        <v>20</v>
      </c>
      <c r="Z3" s="16" t="str">
        <f ca="1">INDIRECT("'"&amp;A3&amp;"'!$B$61")</f>
        <v>Spanish Aria</v>
      </c>
      <c r="AA3" s="17">
        <f ca="1">INDIRECT("'"&amp;A3&amp;"'!$G$61")</f>
        <v>0.66666666666666663</v>
      </c>
      <c r="AB3" s="18">
        <f ca="1">INDIRECT("'"&amp;A3&amp;"'!$H$61")</f>
        <v>5</v>
      </c>
      <c r="AC3" s="6" t="str">
        <f ca="1">INDIRECT("'"&amp;A3&amp;"'!$B$64")</f>
        <v>Spanish Aria</v>
      </c>
      <c r="AD3" s="6" t="str">
        <f ca="1">IF(INDIRECT("'"&amp;A3&amp;"'!$B$65")=FALSE,"no selection",INDIRECT("'"&amp;A3&amp;"'!$B$65"))</f>
        <v>Dove Divine (FR)</v>
      </c>
      <c r="AE3" s="6" t="str">
        <f ca="1">IF(INDIRECT("'"&amp;A3&amp;"'!$B$66")=FALSE,"no selection",INDIRECT("'"&amp;A3&amp;"'!$B$66"))</f>
        <v>Spanish Aria</v>
      </c>
      <c r="AF3" s="16" t="str">
        <f ca="1">INDIRECT("'"&amp;A3&amp;"'!$B$70")</f>
        <v>Spanish Aria</v>
      </c>
      <c r="AG3" s="16">
        <f ca="1">INDIRECT("'"&amp;A3&amp;"'!$C$70")</f>
        <v>5</v>
      </c>
      <c r="AH3" s="16" t="str">
        <f ca="1">INDIRECT("'"&amp;A3&amp;"'!$H$70")</f>
        <v>**</v>
      </c>
      <c r="AI3" s="6">
        <v>1</v>
      </c>
      <c r="AJ3" s="6">
        <f ca="1">IF(AI3=1, AG3+1, -1)</f>
        <v>6</v>
      </c>
      <c r="AK3" s="6">
        <f ca="1">IF(AI3&lt;4,(AG3/3)+1,-1)</f>
        <v>2.666666666666667</v>
      </c>
      <c r="AL3" s="6">
        <f ca="1">INDIRECT("'"&amp;A3&amp;"'!$H$63")</f>
        <v>12</v>
      </c>
      <c r="AM3" s="6" t="str">
        <f ca="1">INDIRECT("'"&amp;A3&amp;"'!$G$64")</f>
        <v>Conundrum Consulting EBF Fillies Novice Stakes (Plus 10) (Str) (Div 1)</v>
      </c>
      <c r="AN3" s="6" t="str">
        <f ca="1">INDIRECT("'"&amp;A3&amp;"'!$G$65")</f>
        <v xml:space="preserve">1m </v>
      </c>
      <c r="AO3" s="6">
        <f ca="1">INDIRECT("'"&amp;A3&amp;"'!$G$66")</f>
        <v>5434</v>
      </c>
      <c r="AP3" s="6" t="str">
        <f ca="1">INDIRECT("'"&amp;A3&amp;"'!$G$67")</f>
        <v>Good To Soft</v>
      </c>
      <c r="AQ3" s="6" t="str">
        <f ca="1">INDIRECT("'"&amp;A3&amp;"'!$G$68")</f>
        <v>Non Handicap</v>
      </c>
      <c r="AR3" s="6" t="str">
        <f ca="1">IF(AQ3="Handicap", INDIRECT("'"&amp;A3&amp;"'!$AG$52"), "")</f>
        <v/>
      </c>
      <c r="AS3" s="6" t="b">
        <f ca="1">INDIRECT("'"&amp;A3&amp;"'!$C$63")</f>
        <v>0</v>
      </c>
      <c r="AT3" s="6" t="b">
        <f ca="1">INDIRECT("'"&amp;A3&amp;"'!$D$63")</f>
        <v>0</v>
      </c>
      <c r="AU3" s="6" t="str">
        <f ca="1">D3</f>
        <v>Spanish Aria</v>
      </c>
      <c r="AV3" s="6" t="str">
        <f ca="1">G3</f>
        <v>Alemagna</v>
      </c>
      <c r="AW3" s="6">
        <f ca="1">INDEX(INDIRECT("'"&amp;A3&amp;"'!$V$52:$V$92"),MATCH(AU3,INDIRECT("'"&amp;A3&amp;"'!$S$52:$S$92"),0))</f>
        <v>91</v>
      </c>
      <c r="AX3" s="6">
        <f ca="1">INDEX(INDIRECT("'"&amp;$A3&amp;"'!$V$52:$V$92"),MATCH(AV3,INDIRECT("'"&amp;$A3&amp;"'!$S$52:$S$92"),0))</f>
        <v>72</v>
      </c>
      <c r="AY3" s="6" t="str">
        <f ca="1">IF(AW3&gt;AX3,AU3,IF(AX3&gt;AW3,AV3,IF(AW3=AX3,"tie",0)))</f>
        <v>Spanish Aria</v>
      </c>
      <c r="AZ3" s="14" t="str">
        <f ca="1">INDIRECT("'"&amp;A3&amp;"'!$B$75")</f>
        <v>Spanish Aria</v>
      </c>
      <c r="BA3" s="14" t="str">
        <f ca="1">INDIRECT("'"&amp;A3&amp;"'!$B$76")</f>
        <v>Alemagna</v>
      </c>
      <c r="BB3" s="14">
        <f ca="1">INDIRECT("'"&amp;A3&amp;"'!$F$72")</f>
        <v>40</v>
      </c>
      <c r="BC3" s="14">
        <f ca="1">INDIRECT("'"&amp;A3&amp;"'!$F$73")</f>
        <v>25</v>
      </c>
      <c r="BD3" s="14" t="str">
        <f ca="1">INDIRECT("'"&amp;A3&amp;"'!$B$92")</f>
        <v>No Lay</v>
      </c>
      <c r="BE3" s="14" t="str">
        <f ca="1">INDIRECT("'"&amp;A3&amp;"'!$F$92")</f>
        <v>****</v>
      </c>
      <c r="BF3" s="14" t="str">
        <f ca="1">INDIRECT("'"&amp;A3&amp;"'!$G$92")</f>
        <v>"</v>
      </c>
      <c r="BG3" s="14" t="str">
        <f ca="1">INDIRECT("'"&amp;A3&amp;"'!$E$2")</f>
        <v>Class 4</v>
      </c>
    </row>
    <row r="4" spans="1:59" s="6" customFormat="1">
      <c r="A4" s="14" t="str">
        <f>Sheets!D18</f>
        <v>1325 Leopardstown</v>
      </c>
      <c r="B4" s="14" t="str">
        <f t="shared" ref="B4:B53" ca="1" si="0">INDIRECT("'"&amp;A4&amp;"'!$A$51")</f>
        <v>Leopardstown</v>
      </c>
      <c r="C4" s="15">
        <f t="shared" ref="C4:C53" ca="1" si="1">INDIRECT("'"&amp;A4&amp;"'!$B$51")</f>
        <v>0.55902777777777779</v>
      </c>
      <c r="D4" s="16" t="str">
        <f t="shared" ref="D4:D53" ca="1" si="2">INDIRECT("'"&amp;A4&amp;"'!$B$53")</f>
        <v>Happen (USA)</v>
      </c>
      <c r="E4" s="17">
        <f t="shared" ref="E4:E53" ca="1" si="3">INDIRECT("'"&amp;A4&amp;"'!$G$53")</f>
        <v>0.23345696335430408</v>
      </c>
      <c r="F4" s="18">
        <f t="shared" ref="F4:F53" ca="1" si="4">INDIRECT("'"&amp;A4&amp;"'!$H$53")</f>
        <v>4.5</v>
      </c>
      <c r="G4" s="6" t="str">
        <f t="shared" ref="G4:G53" ca="1" si="5">INDIRECT("'"&amp;A4&amp;"'!$B$54")</f>
        <v>Mallacoota (IRE)</v>
      </c>
      <c r="H4" s="8">
        <f t="shared" ref="H4:H53" ca="1" si="6">INDIRECT("'"&amp;A4&amp;"'!$H$54")</f>
        <v>10</v>
      </c>
      <c r="I4" s="16" t="str">
        <f t="shared" ref="I4:I53" ca="1" si="7">INDIRECT("'"&amp;A4&amp;"'!$B$55")</f>
        <v>Morpho Blue (IRE)</v>
      </c>
      <c r="J4" s="18">
        <f t="shared" ref="J4:J53" ca="1" si="8">INDIRECT("'"&amp;A4&amp;"'!$H$55")</f>
        <v>7</v>
      </c>
      <c r="K4" s="6" t="str">
        <f t="shared" ref="K4:K53" ca="1" si="9">INDIRECT("'"&amp;A4&amp;"'!$B$56")</f>
        <v>Happen (USA)</v>
      </c>
      <c r="L4" s="7">
        <f t="shared" ref="L4:L53" ca="1" si="10">INDIRECT("'"&amp;A4&amp;"'!$G$56")</f>
        <v>0.28455828696014218</v>
      </c>
      <c r="M4" s="8">
        <f t="shared" ref="M4:M53" ca="1" si="11">INDIRECT("'"&amp;A4&amp;"'!$H$56")</f>
        <v>4.5</v>
      </c>
      <c r="N4" s="16" t="str">
        <f t="shared" ref="N4:N53" ca="1" si="12">INDIRECT("'"&amp;A4&amp;"'!$B$57")</f>
        <v>Happen (USA)</v>
      </c>
      <c r="O4" s="17">
        <f t="shared" ref="O4:O53" ca="1" si="13">INDIRECT("'"&amp;A4&amp;"'!$G$57")</f>
        <v>1.3238255404837251E-2</v>
      </c>
      <c r="P4" s="18">
        <f t="shared" ref="P4:P53" ca="1" si="14">INDIRECT("'"&amp;A4&amp;"'!$H$57")</f>
        <v>4.5</v>
      </c>
      <c r="Q4" s="6" t="str">
        <f t="shared" ref="Q4:Q53" ca="1" si="15">INDIRECT("'"&amp;A4&amp;"'!$B$58")</f>
        <v>Happen (USA)</v>
      </c>
      <c r="R4" s="7">
        <f t="shared" ref="R4:R53" ca="1" si="16">INDIRECT("'"&amp;A4&amp;"'!$G$58")</f>
        <v>0</v>
      </c>
      <c r="S4" s="8">
        <f t="shared" ref="S4:S53" ca="1" si="17">INDIRECT("'"&amp;A4&amp;"'!$H$58")</f>
        <v>4.5</v>
      </c>
      <c r="T4" s="16" t="str">
        <f t="shared" ref="T4:T53" ca="1" si="18">INDIRECT("'"&amp;A4&amp;"'!$B$59")</f>
        <v>Racine</v>
      </c>
      <c r="U4" s="17">
        <f t="shared" ref="U4:U53" ca="1" si="19">INDIRECT("'"&amp;A4&amp;"'!$G$59")</f>
        <v>0.21325657382915819</v>
      </c>
      <c r="V4" s="18">
        <f t="shared" ref="V4:V53" ca="1" si="20">INDIRECT("'"&amp;A4&amp;"'!$H$59")</f>
        <v>2.75</v>
      </c>
      <c r="W4" s="6" t="str">
        <f t="shared" ref="W4:W53" ca="1" si="21">INDIRECT("'"&amp;A4&amp;"'!$B$60")</f>
        <v>Kaftan</v>
      </c>
      <c r="X4" s="7">
        <f t="shared" ref="X4:X53" ca="1" si="22">INDIRECT("'"&amp;A4&amp;"'!$G$60")</f>
        <v>9.5581105416263391E-3</v>
      </c>
      <c r="Y4" s="8">
        <f t="shared" ref="Y4:Y53" ca="1" si="23">INDIRECT("'"&amp;A4&amp;"'!$H$60")</f>
        <v>6</v>
      </c>
      <c r="Z4" s="16" t="str">
        <f t="shared" ref="Z4:Z53" ca="1" si="24">INDIRECT("'"&amp;A4&amp;"'!$B$61")</f>
        <v>Happen (USA)</v>
      </c>
      <c r="AA4" s="17">
        <f t="shared" ref="AA4:AA53" ca="1" si="25">INDIRECT("'"&amp;A4&amp;"'!$G$61")</f>
        <v>0.2857142857142857</v>
      </c>
      <c r="AB4" s="18">
        <f t="shared" ref="AB4:AB53" ca="1" si="26">INDIRECT("'"&amp;A4&amp;"'!$H$61")</f>
        <v>4.5</v>
      </c>
      <c r="AC4" s="6" t="str">
        <f t="shared" ref="AC4:AC53" ca="1" si="27">INDIRECT("'"&amp;A4&amp;"'!$B$64")</f>
        <v>Happen (USA)</v>
      </c>
      <c r="AD4" s="6" t="str">
        <f t="shared" ref="AD4:AD53" ca="1" si="28">IF(INDIRECT("'"&amp;A4&amp;"'!$B$65")=FALSE,"no selection",INDIRECT("'"&amp;A4&amp;"'!$B$65"))</f>
        <v/>
      </c>
      <c r="AE4" s="6" t="str">
        <f t="shared" ref="AE4:AE53" ca="1" si="29">IF(INDIRECT("'"&amp;A4&amp;"'!$B$66")=FALSE,"no selection",INDIRECT("'"&amp;A4&amp;"'!$B$66"))</f>
        <v>Happen (USA)</v>
      </c>
      <c r="AF4" s="16" t="str">
        <f t="shared" ref="AF4:AF53" ca="1" si="30">INDIRECT("'"&amp;A4&amp;"'!$B$70")</f>
        <v>Happen (USA)</v>
      </c>
      <c r="AG4" s="16">
        <f t="shared" ref="AG4:AG53" ca="1" si="31">INDIRECT("'"&amp;A4&amp;"'!$C$70")</f>
        <v>4.5</v>
      </c>
      <c r="AH4" s="16" t="str">
        <f t="shared" ref="AH4:AH53" ca="1" si="32">INDIRECT("'"&amp;A4&amp;"'!$H$70")</f>
        <v>*</v>
      </c>
      <c r="AI4" s="6">
        <v>2</v>
      </c>
      <c r="AJ4" s="6">
        <f t="shared" ref="AJ4:AJ53" si="33">IF(AI4=1, AG4+1, -1)</f>
        <v>-1</v>
      </c>
      <c r="AK4" s="6">
        <f t="shared" ref="AK4:AK53" ca="1" si="34">IF(AI4&lt;4,(AG4/3)+1,-1)</f>
        <v>2.5</v>
      </c>
      <c r="AL4" s="6">
        <f t="shared" ref="AL4:AL53" ca="1" si="35">INDIRECT("'"&amp;A4&amp;"'!$H$63")</f>
        <v>16</v>
      </c>
      <c r="AM4" s="6" t="str">
        <f t="shared" ref="AM4:AM53" ca="1" si="36">INDIRECT("'"&amp;A4&amp;"'!$G$64")</f>
        <v>Tote Irish EBF Fillies Maiden</v>
      </c>
      <c r="AN4" s="6" t="str">
        <f t="shared" ref="AN4:AN53" ca="1" si="37">INDIRECT("'"&amp;A4&amp;"'!$G$65")</f>
        <v xml:space="preserve">7f </v>
      </c>
      <c r="AO4" s="6">
        <f t="shared" ref="AO4:AO53" ca="1" si="38">INDIRECT("'"&amp;A4&amp;"'!$G$66")</f>
        <v>9540</v>
      </c>
      <c r="AP4" s="6" t="str">
        <f t="shared" ref="AP4:AP53" ca="1" si="39">INDIRECT("'"&amp;A4&amp;"'!$G$67")</f>
        <v>Good</v>
      </c>
      <c r="AQ4" s="6" t="str">
        <f t="shared" ref="AQ4:AQ53" ca="1" si="40">INDIRECT("'"&amp;A4&amp;"'!$G$68")</f>
        <v>Non Handicap</v>
      </c>
      <c r="AR4" s="6" t="str">
        <f t="shared" ref="AR4:AR53" ca="1" si="41">IF(AQ4="Handicap", INDIRECT("'"&amp;A4&amp;"'!$AG$52"), "")</f>
        <v/>
      </c>
      <c r="AS4" s="6" t="b">
        <f t="shared" ref="AS4:AS53" ca="1" si="42">INDIRECT("'"&amp;A4&amp;"'!$C$63")</f>
        <v>0</v>
      </c>
      <c r="AT4" s="6" t="b">
        <f t="shared" ref="AT4:AT53" ca="1" si="43">INDIRECT("'"&amp;A4&amp;"'!$D$63")</f>
        <v>0</v>
      </c>
      <c r="AU4" s="6" t="str">
        <f t="shared" ref="AU4:AU19" ca="1" si="44">D4</f>
        <v>Happen (USA)</v>
      </c>
      <c r="AV4" s="6" t="str">
        <f t="shared" ref="AV4:AV19" ca="1" si="45">G4</f>
        <v>Mallacoota (IRE)</v>
      </c>
      <c r="AW4" s="6">
        <f ca="1">INDEX(INDIRECT("'"&amp;A4&amp;"'!$V$52:$V$92"),MATCH(AU4,INDIRECT("'"&amp;A4&amp;"'!$S$52:$S$92"),0))</f>
        <v>122</v>
      </c>
      <c r="AX4" s="6">
        <f ca="1">INDEX(INDIRECT("'"&amp;$A4&amp;"'!$V$52:$V$92"),MATCH(AV4,INDIRECT("'"&amp;$A4&amp;"'!$S$52:$S$92"),0))</f>
        <v>91</v>
      </c>
      <c r="AY4" s="6" t="str">
        <f t="shared" ref="AY4:AY16" ca="1" si="46">IF(AW4&gt;AX4,AU4,IF(AX4&gt;AW4,AV4,IF(AW4=AX4,"tie",0)))</f>
        <v>Happen (USA)</v>
      </c>
      <c r="AZ4" s="14" t="str">
        <f t="shared" ref="AZ4:AZ53" ca="1" si="47">INDIRECT("'"&amp;A4&amp;"'!$B$75")</f>
        <v/>
      </c>
      <c r="BA4" s="14" t="str">
        <f t="shared" ref="BA4:BA53" ca="1" si="48">INDIRECT("'"&amp;A4&amp;"'!$B$76")</f>
        <v/>
      </c>
      <c r="BB4" s="14">
        <f t="shared" ref="BB4:BB53" ca="1" si="49">INDIRECT("'"&amp;A4&amp;"'!$F$72")</f>
        <v>35</v>
      </c>
      <c r="BC4" s="14">
        <f t="shared" ref="BC4:BC53" ca="1" si="50">INDIRECT("'"&amp;A4&amp;"'!$F$73")</f>
        <v>90</v>
      </c>
      <c r="BD4" s="14" t="str">
        <f t="shared" ref="BD4:BD53" ca="1" si="51">INDIRECT("'"&amp;A4&amp;"'!$B$92")</f>
        <v>Racine</v>
      </c>
      <c r="BE4" s="14" t="str">
        <f t="shared" ref="BE4:BE53" ca="1" si="52">INDIRECT("'"&amp;A4&amp;"'!$F$92")</f>
        <v>*****</v>
      </c>
      <c r="BF4" s="14" t="str">
        <f t="shared" ref="BF4:BF53" ca="1" si="53">INDIRECT("'"&amp;A4&amp;"'!$G$92")</f>
        <v>PLUS: Racine is 96.81% behind top-rated Happen (USA). 
PLUS: The fastest horse  is 100.06% ahead of the lay selection Racine. 
PLUS: Form horse Lady Cedar (IRE) is 100.01% ahead of the lay selection Racine. 
NEUTRAL: Stallion ratings are not a factor.
PLUS: The most suited horse, Happen (USA) is 100.29% ahead of Racine. 
NEGATIVE: The lay selection is on a highly rated jockey in Keane, C T. 
PLUS: In the second-last race, Cosmic Jazz (IRE) outperformed Racine significantly.</v>
      </c>
      <c r="BG4" s="14">
        <f t="shared" ref="BG4:BG53" ca="1" si="54">INDIRECT("'"&amp;A4&amp;"'!$E$2")</f>
        <v>0</v>
      </c>
    </row>
    <row r="5" spans="1:59" s="6" customFormat="1">
      <c r="A5" s="14" t="str">
        <f>Sheets!D19</f>
        <v>1335 Galway</v>
      </c>
      <c r="B5" s="14" t="str">
        <f t="shared" ca="1" si="0"/>
        <v>Galway</v>
      </c>
      <c r="C5" s="15">
        <f t="shared" ca="1" si="1"/>
        <v>0.56597222222222221</v>
      </c>
      <c r="D5" s="16" t="str">
        <f t="shared" ca="1" si="2"/>
        <v>Felix Desjy (FR)</v>
      </c>
      <c r="E5" s="17">
        <f t="shared" ca="1" si="3"/>
        <v>0.28832077504304782</v>
      </c>
      <c r="F5" s="18">
        <f t="shared" ca="1" si="4"/>
        <v>0.5</v>
      </c>
      <c r="G5" s="6" t="str">
        <f t="shared" ca="1" si="5"/>
        <v>Licklighter (IRE)</v>
      </c>
      <c r="H5" s="8">
        <f t="shared" ca="1" si="6"/>
        <v>5</v>
      </c>
      <c r="I5" s="16" t="str">
        <f t="shared" ca="1" si="7"/>
        <v>Gigiplan Two Seven (IRE)</v>
      </c>
      <c r="J5" s="18">
        <f t="shared" ca="1" si="8"/>
        <v>10</v>
      </c>
      <c r="K5" s="6" t="str">
        <f t="shared" ca="1" si="9"/>
        <v>Felix Desjy (FR)</v>
      </c>
      <c r="L5" s="7">
        <f t="shared" ca="1" si="10"/>
        <v>0.16723836531738021</v>
      </c>
      <c r="M5" s="8">
        <f t="shared" ca="1" si="11"/>
        <v>0.5</v>
      </c>
      <c r="N5" s="16" t="str">
        <f t="shared" ca="1" si="12"/>
        <v>Felix Desjy (FR)</v>
      </c>
      <c r="O5" s="17">
        <f t="shared" ca="1" si="13"/>
        <v>0.16091352549889143</v>
      </c>
      <c r="P5" s="18">
        <f t="shared" ca="1" si="14"/>
        <v>0.5</v>
      </c>
      <c r="Q5" s="6" t="str">
        <f t="shared" ca="1" si="15"/>
        <v>Felix Desjy (FR)</v>
      </c>
      <c r="R5" s="7">
        <f t="shared" ca="1" si="16"/>
        <v>0.2388554446391831</v>
      </c>
      <c r="S5" s="8">
        <f t="shared" ca="1" si="17"/>
        <v>0.5</v>
      </c>
      <c r="T5" s="16" t="str">
        <f t="shared" ca="1" si="18"/>
        <v>The Reaping Race (IRE)</v>
      </c>
      <c r="U5" s="17">
        <f t="shared" ca="1" si="19"/>
        <v>6.6407134127020082E-2</v>
      </c>
      <c r="V5" s="18">
        <f t="shared" ca="1" si="20"/>
        <v>25</v>
      </c>
      <c r="W5" s="6" t="str">
        <f t="shared" ca="1" si="21"/>
        <v>Good Luck Hope (IRE)</v>
      </c>
      <c r="X5" s="7">
        <f t="shared" ca="1" si="22"/>
        <v>6.2045895978706529E-2</v>
      </c>
      <c r="Y5" s="8">
        <f t="shared" ca="1" si="23"/>
        <v>16</v>
      </c>
      <c r="Z5" s="16" t="str">
        <f t="shared" ca="1" si="24"/>
        <v>Felix Desjy (FR)</v>
      </c>
      <c r="AA5" s="17">
        <f t="shared" ca="1" si="25"/>
        <v>0.17554618120169799</v>
      </c>
      <c r="AB5" s="18">
        <f t="shared" ca="1" si="26"/>
        <v>0.5</v>
      </c>
      <c r="AC5" s="6" t="str">
        <f t="shared" ca="1" si="27"/>
        <v>Felix Desjy (FR)</v>
      </c>
      <c r="AD5" s="6" t="str">
        <f t="shared" ca="1" si="28"/>
        <v>no selection</v>
      </c>
      <c r="AE5" s="6" t="str">
        <f t="shared" ca="1" si="29"/>
        <v>Felix Desjy (FR)</v>
      </c>
      <c r="AF5" s="16" t="str">
        <f t="shared" ca="1" si="30"/>
        <v>Felix Desjy (FR)</v>
      </c>
      <c r="AG5" s="16">
        <f t="shared" ca="1" si="31"/>
        <v>0.5</v>
      </c>
      <c r="AH5" s="16" t="str">
        <f t="shared" ca="1" si="32"/>
        <v>****</v>
      </c>
      <c r="AI5" s="6">
        <v>3</v>
      </c>
      <c r="AJ5" s="6">
        <f t="shared" si="33"/>
        <v>-1</v>
      </c>
      <c r="AK5" s="6">
        <f t="shared" ca="1" si="34"/>
        <v>1.1666666666666667</v>
      </c>
      <c r="AL5" s="6">
        <f t="shared" ca="1" si="35"/>
        <v>14</v>
      </c>
      <c r="AM5" s="6" t="str">
        <f t="shared" ca="1" si="36"/>
        <v>Connollys RED MILLS Irish EBF Auction Maiden Hurdle</v>
      </c>
      <c r="AN5" s="6" t="str">
        <f t="shared" ca="1" si="37"/>
        <v xml:space="preserve">2m½f </v>
      </c>
      <c r="AO5" s="6">
        <f t="shared" ca="1" si="38"/>
        <v>10903</v>
      </c>
      <c r="AP5" s="6" t="str">
        <f t="shared" ca="1" si="39"/>
        <v>Yielding</v>
      </c>
      <c r="AQ5" s="6" t="str">
        <f t="shared" ca="1" si="40"/>
        <v>Non Handicap</v>
      </c>
      <c r="AR5" s="6" t="str">
        <f t="shared" ca="1" si="41"/>
        <v/>
      </c>
      <c r="AS5" s="6" t="b">
        <f t="shared" ca="1" si="42"/>
        <v>0</v>
      </c>
      <c r="AT5" s="6" t="b">
        <f t="shared" ca="1" si="43"/>
        <v>0</v>
      </c>
      <c r="AU5" s="6" t="str">
        <f t="shared" ca="1" si="44"/>
        <v>Felix Desjy (FR)</v>
      </c>
      <c r="AV5" s="6" t="str">
        <f t="shared" ca="1" si="45"/>
        <v>Licklighter (IRE)</v>
      </c>
      <c r="AW5" s="6">
        <f t="shared" ref="AW5:AW15" ca="1" si="55">INDEX(INDIRECT("'"&amp;A5&amp;"'!$V$52:$V$92"),MATCH(AU5,INDIRECT("'"&amp;A5&amp;"'!$S$52:$S$92"),0))</f>
        <v>94</v>
      </c>
      <c r="AX5" s="6">
        <f t="shared" ref="AX5:AX15" ca="1" si="56">INDEX(INDIRECT("'"&amp;$A5&amp;"'!$V$52:$V$92"),MATCH(AV5,INDIRECT("'"&amp;$A5&amp;"'!$S$52:$S$92"),0))</f>
        <v>79</v>
      </c>
      <c r="AY5" s="6" t="str">
        <f t="shared" ca="1" si="46"/>
        <v>Felix Desjy (FR)</v>
      </c>
      <c r="AZ5" s="14" t="str">
        <f t="shared" ca="1" si="47"/>
        <v/>
      </c>
      <c r="BA5" s="14" t="str">
        <f t="shared" ca="1" si="48"/>
        <v/>
      </c>
      <c r="BB5" s="14">
        <f t="shared" ca="1" si="49"/>
        <v>-5</v>
      </c>
      <c r="BC5" s="14">
        <f t="shared" ca="1" si="50"/>
        <v>40</v>
      </c>
      <c r="BD5" s="14" t="str">
        <f t="shared" ca="1" si="51"/>
        <v>No Lay</v>
      </c>
      <c r="BE5" s="14" t="str">
        <f t="shared" ca="1" si="52"/>
        <v/>
      </c>
      <c r="BF5" s="14" t="str">
        <f t="shared" ca="1" si="53"/>
        <v>"</v>
      </c>
      <c r="BG5" s="14">
        <f t="shared" ca="1" si="54"/>
        <v>0</v>
      </c>
    </row>
    <row r="6" spans="1:59" s="6" customFormat="1">
      <c r="A6" s="14" t="str">
        <f>Sheets!D20</f>
        <v>1340 Newbury</v>
      </c>
      <c r="B6" s="14" t="str">
        <f t="shared" ca="1" si="0"/>
        <v>Newbury</v>
      </c>
      <c r="C6" s="15">
        <f t="shared" ca="1" si="1"/>
        <v>0.56944444444444442</v>
      </c>
      <c r="D6" s="16" t="str">
        <f t="shared" ca="1" si="2"/>
        <v>Naughty Rascal (IRE)</v>
      </c>
      <c r="E6" s="17">
        <f t="shared" ca="1" si="3"/>
        <v>3.5521188549294452E-2</v>
      </c>
      <c r="F6" s="18">
        <f t="shared" ca="1" si="4"/>
        <v>10</v>
      </c>
      <c r="G6" s="6" t="str">
        <f t="shared" ca="1" si="5"/>
        <v>Lihou</v>
      </c>
      <c r="H6" s="8">
        <f t="shared" ca="1" si="6"/>
        <v>12</v>
      </c>
      <c r="I6" s="16" t="str">
        <f t="shared" ca="1" si="7"/>
        <v>Tinto</v>
      </c>
      <c r="J6" s="18">
        <f t="shared" ca="1" si="8"/>
        <v>12</v>
      </c>
      <c r="K6" s="6" t="str">
        <f t="shared" ca="1" si="9"/>
        <v>Naughty Rascal (IRE)</v>
      </c>
      <c r="L6" s="7">
        <f t="shared" ca="1" si="10"/>
        <v>5.1892674938590413E-2</v>
      </c>
      <c r="M6" s="8">
        <f t="shared" ca="1" si="11"/>
        <v>10</v>
      </c>
      <c r="N6" s="16" t="str">
        <f t="shared" ca="1" si="12"/>
        <v>K Club (IRE)</v>
      </c>
      <c r="O6" s="17">
        <f t="shared" ca="1" si="13"/>
        <v>6.7207817992584837E-2</v>
      </c>
      <c r="P6" s="18">
        <f t="shared" ca="1" si="14"/>
        <v>6.5</v>
      </c>
      <c r="Q6" s="6" t="str">
        <f t="shared" ca="1" si="15"/>
        <v>More Than Likely</v>
      </c>
      <c r="R6" s="7">
        <f t="shared" ca="1" si="16"/>
        <v>0.13302357148450764</v>
      </c>
      <c r="S6" s="8">
        <f t="shared" ca="1" si="17"/>
        <v>8</v>
      </c>
      <c r="T6" s="16" t="str">
        <f t="shared" ca="1" si="18"/>
        <v>Sir Busker (IRE)</v>
      </c>
      <c r="U6" s="17">
        <f t="shared" ca="1" si="19"/>
        <v>0.26852740043939721</v>
      </c>
      <c r="V6" s="18">
        <f t="shared" ca="1" si="20"/>
        <v>12</v>
      </c>
      <c r="W6" s="6" t="str">
        <f t="shared" ca="1" si="21"/>
        <v>More Than Likely</v>
      </c>
      <c r="X6" s="7">
        <f t="shared" ca="1" si="22"/>
        <v>2.6849714493986161E-2</v>
      </c>
      <c r="Y6" s="8">
        <f t="shared" ca="1" si="23"/>
        <v>8</v>
      </c>
      <c r="Z6" s="16" t="str">
        <f t="shared" ca="1" si="24"/>
        <v>Sir Busker (IRE)</v>
      </c>
      <c r="AA6" s="17">
        <f t="shared" ca="1" si="25"/>
        <v>0.31539554730579739</v>
      </c>
      <c r="AB6" s="18">
        <f t="shared" ca="1" si="26"/>
        <v>12</v>
      </c>
      <c r="AC6" s="6" t="str">
        <f t="shared" ca="1" si="27"/>
        <v>More Than Likely</v>
      </c>
      <c r="AD6" s="6" t="str">
        <f t="shared" ca="1" si="28"/>
        <v>More Than Likely</v>
      </c>
      <c r="AE6" s="6" t="str">
        <f t="shared" ca="1" si="29"/>
        <v>no selection</v>
      </c>
      <c r="AF6" s="16" t="str">
        <f t="shared" ca="1" si="30"/>
        <v>More Than Likely</v>
      </c>
      <c r="AG6" s="16">
        <f t="shared" ca="1" si="31"/>
        <v>8</v>
      </c>
      <c r="AH6" s="16" t="str">
        <f t="shared" ca="1" si="32"/>
        <v>*</v>
      </c>
      <c r="AI6" s="6">
        <v>4</v>
      </c>
      <c r="AJ6" s="6">
        <f t="shared" si="33"/>
        <v>-1</v>
      </c>
      <c r="AK6" s="6">
        <f t="shared" si="34"/>
        <v>-1</v>
      </c>
      <c r="AL6" s="6">
        <f t="shared" ca="1" si="35"/>
        <v>14</v>
      </c>
      <c r="AM6" s="6" t="str">
        <f t="shared" ca="1" si="36"/>
        <v>Sir Gerald Whent Memorial Nursery</v>
      </c>
      <c r="AN6" s="6" t="str">
        <f t="shared" ca="1" si="37"/>
        <v xml:space="preserve">6f </v>
      </c>
      <c r="AO6" s="6">
        <f t="shared" ca="1" si="38"/>
        <v>6469</v>
      </c>
      <c r="AP6" s="6" t="str">
        <f t="shared" ca="1" si="39"/>
        <v>Good To Soft</v>
      </c>
      <c r="AQ6" s="6" t="str">
        <f t="shared" ca="1" si="40"/>
        <v>Handicap</v>
      </c>
      <c r="AR6" s="6" t="str">
        <f t="shared" ca="1" si="41"/>
        <v>Tinto</v>
      </c>
      <c r="AS6" s="6" t="str">
        <f t="shared" ca="1" si="42"/>
        <v>Tinto</v>
      </c>
      <c r="AT6" s="6" t="str">
        <f t="shared" ca="1" si="43"/>
        <v>Naughty Rascal (IRE)</v>
      </c>
      <c r="AU6" s="6" t="str">
        <f t="shared" ca="1" si="44"/>
        <v>Naughty Rascal (IRE)</v>
      </c>
      <c r="AV6" s="6" t="str">
        <f t="shared" ca="1" si="45"/>
        <v>Lihou</v>
      </c>
      <c r="AW6" s="6">
        <f t="shared" ca="1" si="55"/>
        <v>67</v>
      </c>
      <c r="AX6" s="6">
        <f t="shared" ca="1" si="56"/>
        <v>67</v>
      </c>
      <c r="AY6" s="6" t="str">
        <f t="shared" ca="1" si="46"/>
        <v>tie</v>
      </c>
      <c r="AZ6" s="14" t="str">
        <f t="shared" ca="1" si="47"/>
        <v/>
      </c>
      <c r="BA6" s="14" t="str">
        <f t="shared" ca="1" si="48"/>
        <v/>
      </c>
      <c r="BB6" s="14">
        <f t="shared" ca="1" si="49"/>
        <v>90</v>
      </c>
      <c r="BC6" s="14">
        <f t="shared" ca="1" si="50"/>
        <v>110</v>
      </c>
      <c r="BD6" s="14" t="str">
        <f t="shared" ca="1" si="51"/>
        <v>Production</v>
      </c>
      <c r="BE6" s="14" t="str">
        <f t="shared" ca="1" si="52"/>
        <v>*****</v>
      </c>
      <c r="BF6" s="14" t="str">
        <f t="shared" ca="1" si="53"/>
        <v>PLUS: Production is 20.52% behind top-rated Naughty Rascal (IRE). 
PLUS: The fastest horse  is 23.68% ahead of the lay selection Production. 
PLUS: Form horse Oona (IRE) is 34.13% ahead of the lay selection Production. 
PLUS: The Stallion rating for lay selection Production is 41.14% worse than best-rated stallion Sir Busker (IRE). 
PLUS: The most suited horse, Sir Busker (IRE) is 48.72% ahead of Production. 
NEGATIVE: The lay selection is on a highly rated jockey in Kelly, Shane. 
PLUS: In the second-last race, Nayslayer (IRE) outperformed Production significantly.</v>
      </c>
      <c r="BG6" s="14" t="str">
        <f t="shared" ca="1" si="54"/>
        <v>Class 3</v>
      </c>
    </row>
    <row r="7" spans="1:59" s="6" customFormat="1">
      <c r="A7" s="14" t="str">
        <f>Sheets!D21</f>
        <v>1345 Doncaster</v>
      </c>
      <c r="B7" s="14" t="str">
        <f t="shared" ca="1" si="0"/>
        <v>Doncaster</v>
      </c>
      <c r="C7" s="15">
        <f t="shared" ca="1" si="1"/>
        <v>0.57291666666666663</v>
      </c>
      <c r="D7" s="16" t="str">
        <f t="shared" ca="1" si="2"/>
        <v>Dave Dexter</v>
      </c>
      <c r="E7" s="17">
        <f t="shared" ca="1" si="3"/>
        <v>8.6973701104822526E-2</v>
      </c>
      <c r="F7" s="18">
        <f t="shared" ca="1" si="4"/>
        <v>6</v>
      </c>
      <c r="G7" s="6" t="str">
        <f t="shared" ca="1" si="5"/>
        <v>Barbill (IRE)</v>
      </c>
      <c r="H7" s="8">
        <f t="shared" ca="1" si="6"/>
        <v>6</v>
      </c>
      <c r="I7" s="16" t="str">
        <f t="shared" ca="1" si="7"/>
        <v>Canton Queen (IRE)</v>
      </c>
      <c r="J7" s="18">
        <f t="shared" ca="1" si="8"/>
        <v>8</v>
      </c>
      <c r="K7" s="6" t="str">
        <f t="shared" ca="1" si="9"/>
        <v>Canton Queen (IRE)</v>
      </c>
      <c r="L7" s="7">
        <f t="shared" ca="1" si="10"/>
        <v>9.8602586376284815E-3</v>
      </c>
      <c r="M7" s="8">
        <f t="shared" ca="1" si="11"/>
        <v>8</v>
      </c>
      <c r="N7" s="16" t="str">
        <f t="shared" ca="1" si="12"/>
        <v>Barbill (IRE)</v>
      </c>
      <c r="O7" s="17">
        <f t="shared" ca="1" si="13"/>
        <v>4.5244542900822408E-2</v>
      </c>
      <c r="P7" s="18">
        <f t="shared" ca="1" si="14"/>
        <v>6</v>
      </c>
      <c r="Q7" s="6" t="str">
        <f t="shared" ca="1" si="15"/>
        <v>Dave Dexter</v>
      </c>
      <c r="R7" s="7">
        <f t="shared" ca="1" si="16"/>
        <v>0.36333224720321505</v>
      </c>
      <c r="S7" s="8">
        <f t="shared" ca="1" si="17"/>
        <v>6</v>
      </c>
      <c r="T7" s="16" t="str">
        <f t="shared" ca="1" si="18"/>
        <v>Emerald Approach (IRE)</v>
      </c>
      <c r="U7" s="17">
        <f t="shared" ca="1" si="19"/>
        <v>0.11097366450730817</v>
      </c>
      <c r="V7" s="18">
        <f t="shared" ca="1" si="20"/>
        <v>33</v>
      </c>
      <c r="W7" s="6" t="str">
        <f t="shared" ca="1" si="21"/>
        <v>San Donato (IRE)</v>
      </c>
      <c r="X7" s="7">
        <f t="shared" ca="1" si="22"/>
        <v>4.7026576733937023E-2</v>
      </c>
      <c r="Y7" s="8">
        <f t="shared" ca="1" si="23"/>
        <v>2.5</v>
      </c>
      <c r="Z7" s="16" t="str">
        <f t="shared" ca="1" si="24"/>
        <v>San Donato (IRE)</v>
      </c>
      <c r="AA7" s="17">
        <f t="shared" ca="1" si="25"/>
        <v>8.9681818181817485E-3</v>
      </c>
      <c r="AB7" s="18">
        <f t="shared" ca="1" si="26"/>
        <v>2.5</v>
      </c>
      <c r="AC7" s="6" t="str">
        <f t="shared" ca="1" si="27"/>
        <v>Barbill (IRE)</v>
      </c>
      <c r="AD7" s="6" t="str">
        <f t="shared" ca="1" si="28"/>
        <v>Dave Dexter</v>
      </c>
      <c r="AE7" s="6" t="str">
        <f t="shared" ca="1" si="29"/>
        <v>no selection</v>
      </c>
      <c r="AF7" s="16" t="str">
        <f t="shared" ca="1" si="30"/>
        <v>Barbill (IRE)</v>
      </c>
      <c r="AG7" s="16">
        <f t="shared" ca="1" si="31"/>
        <v>6</v>
      </c>
      <c r="AH7" s="16" t="str">
        <f t="shared" ca="1" si="32"/>
        <v>***</v>
      </c>
      <c r="AI7" s="6">
        <v>5</v>
      </c>
      <c r="AJ7" s="6">
        <f t="shared" si="33"/>
        <v>-1</v>
      </c>
      <c r="AK7" s="6">
        <f t="shared" si="34"/>
        <v>-1</v>
      </c>
      <c r="AL7" s="6">
        <f t="shared" ca="1" si="35"/>
        <v>10</v>
      </c>
      <c r="AM7" s="6" t="str">
        <f t="shared" ca="1" si="36"/>
        <v>Hilton Garden Inn Doncaster Stakes (Listed)</v>
      </c>
      <c r="AN7" s="6" t="str">
        <f t="shared" ca="1" si="37"/>
        <v xml:space="preserve">6f </v>
      </c>
      <c r="AO7" s="6">
        <f t="shared" ca="1" si="38"/>
        <v>17013</v>
      </c>
      <c r="AP7" s="6" t="str">
        <f t="shared" ca="1" si="39"/>
        <v>Good To Soft</v>
      </c>
      <c r="AQ7" s="6" t="str">
        <f t="shared" ca="1" si="40"/>
        <v>Non Handicap</v>
      </c>
      <c r="AR7" s="6" t="str">
        <f t="shared" ca="1" si="41"/>
        <v/>
      </c>
      <c r="AS7" s="6" t="b">
        <f t="shared" ca="1" si="42"/>
        <v>0</v>
      </c>
      <c r="AT7" s="6" t="b">
        <f t="shared" ca="1" si="43"/>
        <v>0</v>
      </c>
      <c r="AU7" s="6" t="str">
        <f t="shared" ca="1" si="44"/>
        <v>Dave Dexter</v>
      </c>
      <c r="AV7" s="6" t="str">
        <f t="shared" ca="1" si="45"/>
        <v>Barbill (IRE)</v>
      </c>
      <c r="AW7" s="6">
        <f t="shared" ca="1" si="55"/>
        <v>66</v>
      </c>
      <c r="AX7" s="6">
        <f t="shared" ca="1" si="56"/>
        <v>47</v>
      </c>
      <c r="AY7" s="6" t="str">
        <f t="shared" ca="1" si="46"/>
        <v>Dave Dexter</v>
      </c>
      <c r="AZ7" s="14" t="str">
        <f t="shared" ca="1" si="47"/>
        <v/>
      </c>
      <c r="BA7" s="14" t="str">
        <f t="shared" ca="1" si="48"/>
        <v/>
      </c>
      <c r="BB7" s="14">
        <f t="shared" ca="1" si="49"/>
        <v>50</v>
      </c>
      <c r="BC7" s="14">
        <f t="shared" ca="1" si="50"/>
        <v>50</v>
      </c>
      <c r="BD7" s="14" t="str">
        <f t="shared" ca="1" si="51"/>
        <v>San Donato (IRE)</v>
      </c>
      <c r="BE7" s="14" t="str">
        <f t="shared" ca="1" si="52"/>
        <v>****</v>
      </c>
      <c r="BF7" s="14" t="str">
        <f t="shared" ca="1" si="53"/>
        <v>PLUS: San Donato (IRE) is 18.93% behind top-rated Dave Dexter. 
PLUS: The fastest horse  is 15.03% ahead of the lay selection San Donato (IRE). 
PLUS: Form horse Its The Only Way (IRE) is 24.45% ahead of the lay selection San Donato (IRE). 
NEUTRAL: Stallion ratings are not a factor.
NEGATIVE: The selection might be suited to this race, so it should be regarded as tentative for this reason.
NEGATIVE: The lay selection is on a highly rated jockey in Atzeni, Andrea. 
PLUS: In the second-last race, Dave Dexter outperformed San Donato (IRE) significantly.</v>
      </c>
      <c r="BG7" s="14" t="str">
        <f t="shared" ca="1" si="54"/>
        <v>Listed Race</v>
      </c>
    </row>
    <row r="8" spans="1:59" s="6" customFormat="1">
      <c r="A8" s="14" t="str">
        <f>Sheets!D22</f>
        <v>1350 Kelso</v>
      </c>
      <c r="B8" s="14" t="str">
        <f t="shared" ca="1" si="0"/>
        <v>Kelso</v>
      </c>
      <c r="C8" s="15">
        <f t="shared" ca="1" si="1"/>
        <v>0.57638888888888895</v>
      </c>
      <c r="D8" s="16" t="str">
        <f t="shared" ca="1" si="2"/>
        <v>Goldencard (IRE)</v>
      </c>
      <c r="E8" s="17">
        <f t="shared" ca="1" si="3"/>
        <v>0.19822188689167713</v>
      </c>
      <c r="F8" s="18">
        <f t="shared" ca="1" si="4"/>
        <v>0.73</v>
      </c>
      <c r="G8" s="6" t="str">
        <f t="shared" ca="1" si="5"/>
        <v>Definite Wisdom (IRE)</v>
      </c>
      <c r="H8" s="8">
        <f t="shared" ca="1" si="6"/>
        <v>25</v>
      </c>
      <c r="I8" s="16" t="str">
        <f t="shared" ca="1" si="7"/>
        <v>Broomey Road</v>
      </c>
      <c r="J8" s="18">
        <f t="shared" ca="1" si="8"/>
        <v>66</v>
      </c>
      <c r="K8" s="6" t="str">
        <f t="shared" ca="1" si="9"/>
        <v>Goldencard (IRE)</v>
      </c>
      <c r="L8" s="7">
        <f t="shared" ca="1" si="10"/>
        <v>6.5937861596117369E-3</v>
      </c>
      <c r="M8" s="8">
        <f t="shared" ca="1" si="11"/>
        <v>0.73</v>
      </c>
      <c r="N8" s="16" t="str">
        <f t="shared" ca="1" si="12"/>
        <v>Goldencard (IRE)</v>
      </c>
      <c r="O8" s="17">
        <f t="shared" ca="1" si="13"/>
        <v>0.25049981242194141</v>
      </c>
      <c r="P8" s="18">
        <f t="shared" ca="1" si="14"/>
        <v>0.73</v>
      </c>
      <c r="Q8" s="6" t="str">
        <f t="shared" ca="1" si="15"/>
        <v>Goldencard (IRE)</v>
      </c>
      <c r="R8" s="7">
        <f t="shared" ca="1" si="16"/>
        <v>0.11699712426214622</v>
      </c>
      <c r="S8" s="8">
        <f t="shared" ca="1" si="17"/>
        <v>0.73</v>
      </c>
      <c r="T8" s="16" t="str">
        <f t="shared" ca="1" si="18"/>
        <v>Starozov (IRE)</v>
      </c>
      <c r="U8" s="17">
        <f t="shared" ca="1" si="19"/>
        <v>6.7155067155067222E-2</v>
      </c>
      <c r="V8" s="18">
        <f t="shared" ca="1" si="20"/>
        <v>8</v>
      </c>
      <c r="W8" s="6" t="str">
        <f t="shared" ca="1" si="21"/>
        <v>Goldencard (IRE)</v>
      </c>
      <c r="X8" s="7">
        <f t="shared" ca="1" si="22"/>
        <v>0.22734565524322933</v>
      </c>
      <c r="Y8" s="8">
        <f t="shared" ca="1" si="23"/>
        <v>0.73</v>
      </c>
      <c r="Z8" s="16" t="str">
        <f t="shared" ca="1" si="24"/>
        <v>Goldencard (IRE)</v>
      </c>
      <c r="AA8" s="17">
        <f t="shared" ca="1" si="25"/>
        <v>0.7</v>
      </c>
      <c r="AB8" s="18">
        <f t="shared" ca="1" si="26"/>
        <v>0.73</v>
      </c>
      <c r="AC8" s="6" t="str">
        <f t="shared" ca="1" si="27"/>
        <v>Goldencard (IRE)</v>
      </c>
      <c r="AD8" s="6" t="str">
        <f t="shared" ca="1" si="28"/>
        <v>Goldencard (IRE)</v>
      </c>
      <c r="AE8" s="6" t="str">
        <f t="shared" ca="1" si="29"/>
        <v>Goldencard (IRE)</v>
      </c>
      <c r="AF8" s="16" t="str">
        <f t="shared" ca="1" si="30"/>
        <v>Goldencard (IRE)</v>
      </c>
      <c r="AG8" s="16">
        <f t="shared" ca="1" si="31"/>
        <v>0.73</v>
      </c>
      <c r="AH8" s="16" t="str">
        <f t="shared" ca="1" si="32"/>
        <v>****</v>
      </c>
      <c r="AI8" s="6">
        <v>6</v>
      </c>
      <c r="AJ8" s="6">
        <f t="shared" si="33"/>
        <v>-1</v>
      </c>
      <c r="AK8" s="6">
        <f t="shared" si="34"/>
        <v>-1</v>
      </c>
      <c r="AL8" s="6">
        <f t="shared" ca="1" si="35"/>
        <v>10</v>
      </c>
      <c r="AM8" s="6" t="str">
        <f t="shared" ca="1" si="36"/>
        <v>Ian Anderson Memorial National Hunt Maiden Hurdle</v>
      </c>
      <c r="AN8" s="6" t="str">
        <f t="shared" ca="1" si="37"/>
        <v xml:space="preserve">2m½f </v>
      </c>
      <c r="AO8" s="6">
        <f t="shared" ca="1" si="38"/>
        <v>4224</v>
      </c>
      <c r="AP8" s="6" t="str">
        <f t="shared" ca="1" si="39"/>
        <v>Good</v>
      </c>
      <c r="AQ8" s="6" t="str">
        <f t="shared" ca="1" si="40"/>
        <v>Non Handicap</v>
      </c>
      <c r="AR8" s="6" t="str">
        <f t="shared" ca="1" si="41"/>
        <v/>
      </c>
      <c r="AS8" s="6" t="b">
        <f t="shared" ca="1" si="42"/>
        <v>0</v>
      </c>
      <c r="AT8" s="6" t="b">
        <f t="shared" ca="1" si="43"/>
        <v>0</v>
      </c>
      <c r="AU8" s="6" t="str">
        <f t="shared" ca="1" si="44"/>
        <v>Goldencard (IRE)</v>
      </c>
      <c r="AV8" s="6" t="str">
        <f t="shared" ca="1" si="45"/>
        <v>Definite Wisdom (IRE)</v>
      </c>
      <c r="AW8" s="6">
        <f t="shared" ca="1" si="55"/>
        <v>71</v>
      </c>
      <c r="AX8" s="6">
        <f t="shared" ca="1" si="56"/>
        <v>53</v>
      </c>
      <c r="AY8" s="6" t="str">
        <f t="shared" ca="1" si="46"/>
        <v>Goldencard (IRE)</v>
      </c>
      <c r="AZ8" s="14" t="str">
        <f t="shared" ca="1" si="47"/>
        <v/>
      </c>
      <c r="BA8" s="14" t="str">
        <f t="shared" ca="1" si="48"/>
        <v/>
      </c>
      <c r="BB8" s="14">
        <f t="shared" ca="1" si="49"/>
        <v>-2.7</v>
      </c>
      <c r="BC8" s="14">
        <f t="shared" ca="1" si="50"/>
        <v>240</v>
      </c>
      <c r="BD8" s="14" t="str">
        <f t="shared" ca="1" si="51"/>
        <v>No Lay</v>
      </c>
      <c r="BE8" s="14" t="str">
        <f t="shared" ca="1" si="52"/>
        <v/>
      </c>
      <c r="BF8" s="14" t="str">
        <f t="shared" ca="1" si="53"/>
        <v>"</v>
      </c>
      <c r="BG8" s="14" t="str">
        <f t="shared" ca="1" si="54"/>
        <v>Class 4</v>
      </c>
    </row>
    <row r="9" spans="1:59" s="6" customFormat="1">
      <c r="A9" s="14" t="str">
        <f>Sheets!D23</f>
        <v>1355 Leopardstown</v>
      </c>
      <c r="B9" s="14" t="str">
        <f t="shared" ca="1" si="0"/>
        <v>Leopardstown</v>
      </c>
      <c r="C9" s="15">
        <f t="shared" ca="1" si="1"/>
        <v>0.57986111111111105</v>
      </c>
      <c r="D9" s="16" t="str">
        <f t="shared" ca="1" si="2"/>
        <v>Fugacious (IRE)</v>
      </c>
      <c r="E9" s="17">
        <f t="shared" ca="1" si="3"/>
        <v>0.11398771262266381</v>
      </c>
      <c r="F9" s="18">
        <f t="shared" ca="1" si="4"/>
        <v>12</v>
      </c>
      <c r="G9" s="6" t="str">
        <f t="shared" ca="1" si="5"/>
        <v>Turnberry Isle (IRE)</v>
      </c>
      <c r="H9" s="8">
        <f t="shared" ca="1" si="6"/>
        <v>6.5</v>
      </c>
      <c r="I9" s="16" t="str">
        <f t="shared" ca="1" si="7"/>
        <v>Manjeer (IRE)</v>
      </c>
      <c r="J9" s="18">
        <f t="shared" ca="1" si="8"/>
        <v>12</v>
      </c>
      <c r="K9" s="6" t="str">
        <f t="shared" ca="1" si="9"/>
        <v>Fugacious (IRE)</v>
      </c>
      <c r="L9" s="7">
        <f t="shared" ca="1" si="10"/>
        <v>1.015846757426191E-2</v>
      </c>
      <c r="M9" s="8">
        <f t="shared" ca="1" si="11"/>
        <v>12</v>
      </c>
      <c r="N9" s="16" t="str">
        <f t="shared" ca="1" si="12"/>
        <v>Fugacious (IRE)</v>
      </c>
      <c r="O9" s="17">
        <f t="shared" ca="1" si="13"/>
        <v>1.4172120402285817E-2</v>
      </c>
      <c r="P9" s="18">
        <f t="shared" ca="1" si="14"/>
        <v>12</v>
      </c>
      <c r="Q9" s="6" t="str">
        <f t="shared" ca="1" si="15"/>
        <v>Turnberry Isle (IRE)</v>
      </c>
      <c r="R9" s="7">
        <f t="shared" ca="1" si="16"/>
        <v>0</v>
      </c>
      <c r="S9" s="8">
        <f t="shared" ca="1" si="17"/>
        <v>6.5</v>
      </c>
      <c r="T9" s="16" t="str">
        <f t="shared" ca="1" si="18"/>
        <v>Kings Vow (FR)</v>
      </c>
      <c r="U9" s="17">
        <f t="shared" ca="1" si="19"/>
        <v>0.32922978960494542</v>
      </c>
      <c r="V9" s="18">
        <f t="shared" ca="1" si="20"/>
        <v>25</v>
      </c>
      <c r="W9" s="6" t="str">
        <f t="shared" ca="1" si="21"/>
        <v>Sherkali (IRE)</v>
      </c>
      <c r="X9" s="7">
        <f t="shared" ca="1" si="22"/>
        <v>0.14158508158508162</v>
      </c>
      <c r="Y9" s="8">
        <f t="shared" ca="1" si="23"/>
        <v>5</v>
      </c>
      <c r="Z9" s="16" t="str">
        <f t="shared" ca="1" si="24"/>
        <v>The Corporal (IRE)</v>
      </c>
      <c r="AA9" s="17">
        <f t="shared" ca="1" si="25"/>
        <v>0.47494749474947501</v>
      </c>
      <c r="AB9" s="18">
        <f t="shared" ca="1" si="26"/>
        <v>3</v>
      </c>
      <c r="AC9" s="6" t="str">
        <f t="shared" ca="1" si="27"/>
        <v>Fugacious (IRE)</v>
      </c>
      <c r="AD9" s="6" t="str">
        <f t="shared" ca="1" si="28"/>
        <v/>
      </c>
      <c r="AE9" s="6" t="str">
        <f t="shared" ca="1" si="29"/>
        <v>no selection</v>
      </c>
      <c r="AF9" s="16" t="str">
        <f t="shared" ca="1" si="30"/>
        <v>Fugacious (IRE)</v>
      </c>
      <c r="AG9" s="16">
        <f t="shared" ca="1" si="31"/>
        <v>12</v>
      </c>
      <c r="AH9" s="16" t="str">
        <f t="shared" ca="1" si="32"/>
        <v>*</v>
      </c>
      <c r="AI9" s="6">
        <v>7</v>
      </c>
      <c r="AJ9" s="6">
        <f t="shared" si="33"/>
        <v>-1</v>
      </c>
      <c r="AK9" s="6">
        <f t="shared" si="34"/>
        <v>-1</v>
      </c>
      <c r="AL9" s="6">
        <f t="shared" ca="1" si="35"/>
        <v>18</v>
      </c>
      <c r="AM9" s="6" t="str">
        <f t="shared" ca="1" si="36"/>
        <v>Tote Irish EBF (C &amp; G) Maiden</v>
      </c>
      <c r="AN9" s="6" t="str">
        <f t="shared" ca="1" si="37"/>
        <v xml:space="preserve">7f </v>
      </c>
      <c r="AO9" s="6">
        <f t="shared" ca="1" si="38"/>
        <v>9540</v>
      </c>
      <c r="AP9" s="6" t="str">
        <f t="shared" ca="1" si="39"/>
        <v>Good</v>
      </c>
      <c r="AQ9" s="6" t="str">
        <f t="shared" ca="1" si="40"/>
        <v>Non Handicap</v>
      </c>
      <c r="AR9" s="6" t="str">
        <f t="shared" ca="1" si="41"/>
        <v/>
      </c>
      <c r="AS9" s="6" t="b">
        <f t="shared" ca="1" si="42"/>
        <v>0</v>
      </c>
      <c r="AT9" s="6" t="b">
        <f t="shared" ca="1" si="43"/>
        <v>0</v>
      </c>
      <c r="AU9" s="6" t="str">
        <f t="shared" ca="1" si="44"/>
        <v>Fugacious (IRE)</v>
      </c>
      <c r="AV9" s="6" t="str">
        <f t="shared" ca="1" si="45"/>
        <v>Turnberry Isle (IRE)</v>
      </c>
      <c r="AW9" s="6">
        <f t="shared" ca="1" si="55"/>
        <v>91</v>
      </c>
      <c r="AX9" s="6">
        <f t="shared" ca="1" si="56"/>
        <v>129</v>
      </c>
      <c r="AY9" s="6" t="str">
        <f t="shared" ca="1" si="46"/>
        <v>Turnberry Isle (IRE)</v>
      </c>
      <c r="AZ9" s="14" t="str">
        <f t="shared" ca="1" si="47"/>
        <v/>
      </c>
      <c r="BA9" s="14" t="str">
        <f t="shared" ca="1" si="48"/>
        <v/>
      </c>
      <c r="BB9" s="14">
        <f t="shared" ca="1" si="49"/>
        <v>110</v>
      </c>
      <c r="BC9" s="14">
        <f t="shared" ca="1" si="50"/>
        <v>55</v>
      </c>
      <c r="BD9" s="14" t="str">
        <f t="shared" ca="1" si="51"/>
        <v>No Lay</v>
      </c>
      <c r="BE9" s="14" t="str">
        <f t="shared" ca="1" si="52"/>
        <v>***</v>
      </c>
      <c r="BF9" s="14" t="str">
        <f t="shared" ca="1" si="53"/>
        <v>"</v>
      </c>
      <c r="BG9" s="14">
        <f t="shared" ca="1" si="54"/>
        <v>0</v>
      </c>
    </row>
    <row r="10" spans="1:59" s="6" customFormat="1">
      <c r="A10" s="14" t="str">
        <f>Sheets!D24</f>
        <v>1400 Cheltenham</v>
      </c>
      <c r="B10" s="14" t="str">
        <f t="shared" ca="1" si="0"/>
        <v>Cheltenham</v>
      </c>
      <c r="C10" s="15">
        <f t="shared" ca="1" si="1"/>
        <v>0.58333333333333337</v>
      </c>
      <c r="D10" s="16" t="str">
        <f t="shared" ca="1" si="2"/>
        <v>Shantou Village (IRE)</v>
      </c>
      <c r="E10" s="17">
        <f t="shared" ca="1" si="3"/>
        <v>0.14010148002303485</v>
      </c>
      <c r="F10" s="18">
        <f t="shared" ca="1" si="4"/>
        <v>10</v>
      </c>
      <c r="G10" s="6" t="str">
        <f t="shared" ca="1" si="5"/>
        <v>Dell Arca (IRE)</v>
      </c>
      <c r="H10" s="8">
        <f t="shared" ca="1" si="6"/>
        <v>12</v>
      </c>
      <c r="I10" s="16" t="str">
        <f t="shared" ca="1" si="7"/>
        <v>Calett Mad (FR)</v>
      </c>
      <c r="J10" s="18">
        <f t="shared" ca="1" si="8"/>
        <v>8</v>
      </c>
      <c r="K10" s="6" t="str">
        <f t="shared" ca="1" si="9"/>
        <v>Shantou Village (IRE)</v>
      </c>
      <c r="L10" s="7">
        <f t="shared" ca="1" si="10"/>
        <v>7.049059835984868E-3</v>
      </c>
      <c r="M10" s="8">
        <f t="shared" ca="1" si="11"/>
        <v>10</v>
      </c>
      <c r="N10" s="16" t="str">
        <f t="shared" ca="1" si="12"/>
        <v>For Good Measure (IRE)</v>
      </c>
      <c r="O10" s="17">
        <f t="shared" ca="1" si="13"/>
        <v>8.8958258359043158E-3</v>
      </c>
      <c r="P10" s="18">
        <f t="shared" ca="1" si="14"/>
        <v>7</v>
      </c>
      <c r="Q10" s="6" t="str">
        <f t="shared" ca="1" si="15"/>
        <v>Laurium</v>
      </c>
      <c r="R10" s="7">
        <f t="shared" ca="1" si="16"/>
        <v>7.6430234234975978E-3</v>
      </c>
      <c r="S10" s="8">
        <f t="shared" ca="1" si="17"/>
        <v>8</v>
      </c>
      <c r="T10" s="16" t="str">
        <f t="shared" ca="1" si="18"/>
        <v>Calett Mad (FR)</v>
      </c>
      <c r="U10" s="17">
        <f t="shared" ca="1" si="19"/>
        <v>0.52409232015116747</v>
      </c>
      <c r="V10" s="18">
        <f t="shared" ca="1" si="20"/>
        <v>8</v>
      </c>
      <c r="W10" s="6" t="str">
        <f t="shared" ca="1" si="21"/>
        <v>Laurium</v>
      </c>
      <c r="X10" s="7">
        <f t="shared" ca="1" si="22"/>
        <v>4.7508479592069094E-2</v>
      </c>
      <c r="Y10" s="8">
        <f t="shared" ca="1" si="23"/>
        <v>8</v>
      </c>
      <c r="Z10" s="16" t="str">
        <f t="shared" ca="1" si="24"/>
        <v>Above Board (IRE)</v>
      </c>
      <c r="AA10" s="17">
        <f t="shared" ca="1" si="25"/>
        <v>0.11322223845971174</v>
      </c>
      <c r="AB10" s="18">
        <f t="shared" ca="1" si="26"/>
        <v>14</v>
      </c>
      <c r="AC10" s="6" t="str">
        <f t="shared" ca="1" si="27"/>
        <v>Shantou Village (IRE)</v>
      </c>
      <c r="AD10" s="6" t="str">
        <f t="shared" ca="1" si="28"/>
        <v/>
      </c>
      <c r="AE10" s="6" t="str">
        <f t="shared" ca="1" si="29"/>
        <v>no selection</v>
      </c>
      <c r="AF10" s="16" t="str">
        <f t="shared" ca="1" si="30"/>
        <v>Shantou Village (IRE)</v>
      </c>
      <c r="AG10" s="16">
        <f t="shared" ca="1" si="31"/>
        <v>10</v>
      </c>
      <c r="AH10" s="16" t="str">
        <f t="shared" ca="1" si="32"/>
        <v>*</v>
      </c>
      <c r="AI10" s="6">
        <v>8</v>
      </c>
      <c r="AJ10" s="6">
        <f t="shared" si="33"/>
        <v>-1</v>
      </c>
      <c r="AK10" s="6">
        <f t="shared" si="34"/>
        <v>-1</v>
      </c>
      <c r="AL10" s="6">
        <f t="shared" ca="1" si="35"/>
        <v>17</v>
      </c>
      <c r="AM10" s="6" t="str">
        <f t="shared" ca="1" si="36"/>
        <v>Matchbook Betting Exchange Handicap Chase</v>
      </c>
      <c r="AN10" s="6" t="str">
        <f t="shared" ca="1" si="37"/>
        <v xml:space="preserve">3m1½f </v>
      </c>
      <c r="AO10" s="6">
        <f t="shared" ca="1" si="38"/>
        <v>37140</v>
      </c>
      <c r="AP10" s="6" t="str">
        <f t="shared" ca="1" si="39"/>
        <v>Good</v>
      </c>
      <c r="AQ10" s="6" t="str">
        <f t="shared" ca="1" si="40"/>
        <v>Handicap</v>
      </c>
      <c r="AR10" s="6" t="str">
        <f t="shared" ca="1" si="41"/>
        <v>Calett Mad (FR)</v>
      </c>
      <c r="AS10" s="6" t="str">
        <f t="shared" ca="1" si="42"/>
        <v>Dell Arca (IRE)</v>
      </c>
      <c r="AT10" s="6" t="str">
        <f t="shared" ca="1" si="43"/>
        <v>Shantou Village (IRE)</v>
      </c>
      <c r="AU10" s="6" t="str">
        <f t="shared" ca="1" si="44"/>
        <v>Shantou Village (IRE)</v>
      </c>
      <c r="AV10" s="6" t="str">
        <f t="shared" ca="1" si="45"/>
        <v>Dell Arca (IRE)</v>
      </c>
      <c r="AW10" s="6">
        <f t="shared" ca="1" si="55"/>
        <v>110</v>
      </c>
      <c r="AX10" s="6">
        <f t="shared" ca="1" si="56"/>
        <v>72</v>
      </c>
      <c r="AY10" s="6" t="str">
        <f t="shared" ca="1" si="46"/>
        <v>Shantou Village (IRE)</v>
      </c>
      <c r="AZ10" s="14" t="str">
        <f t="shared" ca="1" si="47"/>
        <v/>
      </c>
      <c r="BA10" s="14" t="str">
        <f t="shared" ca="1" si="48"/>
        <v/>
      </c>
      <c r="BB10" s="14">
        <f t="shared" ca="1" si="49"/>
        <v>90</v>
      </c>
      <c r="BC10" s="14">
        <f t="shared" ca="1" si="50"/>
        <v>110</v>
      </c>
      <c r="BD10" s="14" t="str">
        <f t="shared" ca="1" si="51"/>
        <v>For Good Measure (IRE)</v>
      </c>
      <c r="BE10" s="14" t="str">
        <f t="shared" ca="1" si="52"/>
        <v>*****</v>
      </c>
      <c r="BF10" s="14" t="str">
        <f t="shared" ca="1" si="53"/>
        <v>PLUS: For Good Measure (IRE) is 48.86% behind top-rated Shantou Village (IRE). 
NEUTRAL: Speed is not a factor.
PLUS: Form horse For Good Measure (IRE) is 59.96% ahead of the lay selection For Good Measure (IRE). 
NEUTRAL: Stallion ratings are not a factor.
PLUS: The most suited horse, Above Board (IRE) is 61.76% ahead of For Good Measure (IRE). 
PLUS: The top-rated jockey, Boinville, Mr N de is 42.42% ahead of OBrien, T J. 
PLUS: In the second-last race, Shantou Village (IRE) outperformed For Good Measure (IRE) significantly.</v>
      </c>
      <c r="BG10" s="14" t="str">
        <f t="shared" ca="1" si="54"/>
        <v>Class 2</v>
      </c>
    </row>
    <row r="11" spans="1:59" s="6" customFormat="1">
      <c r="A11" s="14" t="str">
        <f>Sheets!D25</f>
        <v>1405 Galway</v>
      </c>
      <c r="B11" s="14" t="str">
        <f t="shared" ca="1" si="0"/>
        <v>Galway</v>
      </c>
      <c r="C11" s="15">
        <f t="shared" ca="1" si="1"/>
        <v>0.58680555555555558</v>
      </c>
      <c r="D11" s="16" t="str">
        <f t="shared" ca="1" si="2"/>
        <v>Boot Camp (IRE)</v>
      </c>
      <c r="E11" s="17">
        <f t="shared" ca="1" si="3"/>
        <v>0.13200833697292699</v>
      </c>
      <c r="F11" s="18">
        <f t="shared" ca="1" si="4"/>
        <v>1.5</v>
      </c>
      <c r="G11" s="6" t="str">
        <f t="shared" ca="1" si="5"/>
        <v>Abbey Magic (IRE)</v>
      </c>
      <c r="H11" s="8">
        <f t="shared" ca="1" si="6"/>
        <v>1.88</v>
      </c>
      <c r="I11" s="16" t="str">
        <f t="shared" ca="1" si="7"/>
        <v>Stormey (IRE)</v>
      </c>
      <c r="J11" s="18">
        <f t="shared" ca="1" si="8"/>
        <v>12</v>
      </c>
      <c r="K11" s="6" t="str">
        <f t="shared" ca="1" si="9"/>
        <v>Abbey Magic (IRE)</v>
      </c>
      <c r="L11" s="7">
        <f t="shared" ca="1" si="10"/>
        <v>0.1134324758842444</v>
      </c>
      <c r="M11" s="8">
        <f t="shared" ca="1" si="11"/>
        <v>1.88</v>
      </c>
      <c r="N11" s="16" t="str">
        <f t="shared" ca="1" si="12"/>
        <v>Boot Camp (IRE)</v>
      </c>
      <c r="O11" s="17">
        <f t="shared" ca="1" si="13"/>
        <v>0.20007846214201641</v>
      </c>
      <c r="P11" s="18">
        <f t="shared" ca="1" si="14"/>
        <v>1.5</v>
      </c>
      <c r="Q11" s="6" t="str">
        <f t="shared" ca="1" si="15"/>
        <v>Boot Camp (IRE)</v>
      </c>
      <c r="R11" s="7">
        <f t="shared" ca="1" si="16"/>
        <v>0.45947243418060546</v>
      </c>
      <c r="S11" s="8">
        <f t="shared" ca="1" si="17"/>
        <v>1.5</v>
      </c>
      <c r="T11" s="16" t="str">
        <f t="shared" ca="1" si="18"/>
        <v>Damut (IRE)</v>
      </c>
      <c r="U11" s="17">
        <f t="shared" ca="1" si="19"/>
        <v>0.52327790973871735</v>
      </c>
      <c r="V11" s="18">
        <f t="shared" ca="1" si="20"/>
        <v>6.5</v>
      </c>
      <c r="W11" s="6" t="str">
        <f t="shared" ca="1" si="21"/>
        <v>Abbey Magic (IRE)</v>
      </c>
      <c r="X11" s="7">
        <f t="shared" ca="1" si="22"/>
        <v>0.35198176466682896</v>
      </c>
      <c r="Y11" s="8">
        <f t="shared" ca="1" si="23"/>
        <v>1.88</v>
      </c>
      <c r="Z11" s="16" t="str">
        <f t="shared" ca="1" si="24"/>
        <v>Abbey Magic (IRE)</v>
      </c>
      <c r="AA11" s="17">
        <f t="shared" ca="1" si="25"/>
        <v>0.15941680703394387</v>
      </c>
      <c r="AB11" s="18">
        <f t="shared" ca="1" si="26"/>
        <v>1.88</v>
      </c>
      <c r="AC11" s="6" t="str">
        <f t="shared" ca="1" si="27"/>
        <v>Abbey Magic (IRE)</v>
      </c>
      <c r="AD11" s="6" t="str">
        <f t="shared" ca="1" si="28"/>
        <v>no selection</v>
      </c>
      <c r="AE11" s="6" t="str">
        <f t="shared" ca="1" si="29"/>
        <v>no selection</v>
      </c>
      <c r="AF11" s="16" t="str">
        <f t="shared" ca="1" si="30"/>
        <v>Boot Camp (IRE)</v>
      </c>
      <c r="AG11" s="16">
        <f t="shared" ca="1" si="31"/>
        <v>1.5</v>
      </c>
      <c r="AH11" s="16" t="str">
        <f t="shared" ca="1" si="32"/>
        <v>*****</v>
      </c>
      <c r="AI11" s="6">
        <v>9</v>
      </c>
      <c r="AJ11" s="6">
        <f t="shared" si="33"/>
        <v>-1</v>
      </c>
      <c r="AK11" s="6">
        <f t="shared" si="34"/>
        <v>-1</v>
      </c>
      <c r="AL11" s="6">
        <f t="shared" ca="1" si="35"/>
        <v>6</v>
      </c>
      <c r="AM11" s="6" t="str">
        <f t="shared" ca="1" si="36"/>
        <v>SANSERV Rated Novice Chase</v>
      </c>
      <c r="AN11" s="6" t="str">
        <f t="shared" ca="1" si="37"/>
        <v xml:space="preserve">2m2f </v>
      </c>
      <c r="AO11" s="6">
        <f t="shared" ca="1" si="38"/>
        <v>10085</v>
      </c>
      <c r="AP11" s="6" t="str">
        <f t="shared" ca="1" si="39"/>
        <v>Yielding</v>
      </c>
      <c r="AQ11" s="6" t="str">
        <f t="shared" ca="1" si="40"/>
        <v>Non Handicap</v>
      </c>
      <c r="AR11" s="6" t="str">
        <f t="shared" ca="1" si="41"/>
        <v/>
      </c>
      <c r="AS11" s="6" t="b">
        <f t="shared" ca="1" si="42"/>
        <v>0</v>
      </c>
      <c r="AT11" s="6" t="b">
        <f t="shared" ca="1" si="43"/>
        <v>0</v>
      </c>
      <c r="AU11" s="6" t="str">
        <f t="shared" ca="1" si="44"/>
        <v>Boot Camp (IRE)</v>
      </c>
      <c r="AV11" s="6" t="str">
        <f t="shared" ca="1" si="45"/>
        <v>Abbey Magic (IRE)</v>
      </c>
      <c r="AW11" s="6">
        <f t="shared" ca="1" si="55"/>
        <v>40</v>
      </c>
      <c r="AX11" s="6">
        <f t="shared" ca="1" si="56"/>
        <v>38</v>
      </c>
      <c r="AY11" s="6" t="str">
        <f t="shared" ca="1" si="46"/>
        <v>Boot Camp (IRE)</v>
      </c>
      <c r="AZ11" s="14" t="str">
        <f t="shared" ca="1" si="47"/>
        <v/>
      </c>
      <c r="BA11" s="14" t="str">
        <f t="shared" ca="1" si="48"/>
        <v/>
      </c>
      <c r="BB11" s="14">
        <f t="shared" ca="1" si="49"/>
        <v>5</v>
      </c>
      <c r="BC11" s="14">
        <f t="shared" ca="1" si="50"/>
        <v>8.7999999999999972</v>
      </c>
      <c r="BD11" s="14" t="str">
        <f t="shared" ca="1" si="51"/>
        <v>No Lay</v>
      </c>
      <c r="BE11" s="14" t="str">
        <f t="shared" ca="1" si="52"/>
        <v>*</v>
      </c>
      <c r="BF11" s="14" t="str">
        <f t="shared" ca="1" si="53"/>
        <v>"</v>
      </c>
      <c r="BG11" s="14">
        <f t="shared" ca="1" si="54"/>
        <v>0</v>
      </c>
    </row>
    <row r="12" spans="1:59" s="6" customFormat="1">
      <c r="A12" s="14" t="str">
        <f>Sheets!D26</f>
        <v>1415 Doncaster</v>
      </c>
      <c r="B12" s="14" t="str">
        <f t="shared" ca="1" si="0"/>
        <v>Doncaster</v>
      </c>
      <c r="C12" s="15">
        <f t="shared" ca="1" si="1"/>
        <v>0.59375</v>
      </c>
      <c r="D12" s="16" t="str">
        <f t="shared" ca="1" si="2"/>
        <v>Beat Le Bon (FR)</v>
      </c>
      <c r="E12" s="17">
        <f t="shared" ca="1" si="3"/>
        <v>2.1443021782057765E-2</v>
      </c>
      <c r="F12" s="18">
        <f t="shared" ca="1" si="4"/>
        <v>3</v>
      </c>
      <c r="G12" s="6" t="str">
        <f t="shared" ca="1" si="5"/>
        <v>Lincoln Park</v>
      </c>
      <c r="H12" s="8">
        <f t="shared" ca="1" si="6"/>
        <v>2.75</v>
      </c>
      <c r="I12" s="16" t="str">
        <f t="shared" ca="1" si="7"/>
        <v>Constant</v>
      </c>
      <c r="J12" s="18">
        <f t="shared" ca="1" si="8"/>
        <v>4</v>
      </c>
      <c r="K12" s="6" t="str">
        <f t="shared" ca="1" si="9"/>
        <v>Beat Le Bon (FR)</v>
      </c>
      <c r="L12" s="7">
        <f t="shared" ca="1" si="10"/>
        <v>0.27907872027821795</v>
      </c>
      <c r="M12" s="8">
        <f t="shared" ca="1" si="11"/>
        <v>3</v>
      </c>
      <c r="N12" s="16" t="str">
        <f t="shared" ca="1" si="12"/>
        <v>Beat Le Bon (FR)</v>
      </c>
      <c r="O12" s="17">
        <f t="shared" ca="1" si="13"/>
        <v>3.7528837142239146E-2</v>
      </c>
      <c r="P12" s="18">
        <f t="shared" ca="1" si="14"/>
        <v>3</v>
      </c>
      <c r="Q12" s="6" t="str">
        <f t="shared" ca="1" si="15"/>
        <v>Heroic</v>
      </c>
      <c r="R12" s="7">
        <f t="shared" ca="1" si="16"/>
        <v>0.18126871151782181</v>
      </c>
      <c r="S12" s="8">
        <f t="shared" ca="1" si="17"/>
        <v>7</v>
      </c>
      <c r="T12" s="16" t="str">
        <f t="shared" ca="1" si="18"/>
        <v>Constant</v>
      </c>
      <c r="U12" s="17">
        <f t="shared" ca="1" si="19"/>
        <v>0</v>
      </c>
      <c r="V12" s="18">
        <f t="shared" ca="1" si="20"/>
        <v>4</v>
      </c>
      <c r="W12" s="6" t="str">
        <f t="shared" ca="1" si="21"/>
        <v>Constant</v>
      </c>
      <c r="X12" s="7">
        <f t="shared" ca="1" si="22"/>
        <v>0.35621104261044323</v>
      </c>
      <c r="Y12" s="8">
        <f t="shared" ca="1" si="23"/>
        <v>4</v>
      </c>
      <c r="Z12" s="16" t="str">
        <f t="shared" ca="1" si="24"/>
        <v>Lincoln Park</v>
      </c>
      <c r="AA12" s="17">
        <f t="shared" ca="1" si="25"/>
        <v>0.10714285714285711</v>
      </c>
      <c r="AB12" s="18">
        <f t="shared" ca="1" si="26"/>
        <v>2.75</v>
      </c>
      <c r="AC12" s="6" t="str">
        <f t="shared" ca="1" si="27"/>
        <v>Beat Le Bon (FR)</v>
      </c>
      <c r="AD12" s="6" t="str">
        <f t="shared" ca="1" si="28"/>
        <v>Heroic</v>
      </c>
      <c r="AE12" s="6" t="str">
        <f t="shared" ca="1" si="29"/>
        <v>no selection</v>
      </c>
      <c r="AF12" s="16" t="str">
        <f t="shared" ca="1" si="30"/>
        <v>Beat Le Bon (FR)</v>
      </c>
      <c r="AG12" s="16">
        <f t="shared" ca="1" si="31"/>
        <v>3</v>
      </c>
      <c r="AH12" s="16" t="str">
        <f t="shared" ca="1" si="32"/>
        <v>*</v>
      </c>
      <c r="AI12" s="6">
        <v>10</v>
      </c>
      <c r="AJ12" s="6">
        <f t="shared" si="33"/>
        <v>-1</v>
      </c>
      <c r="AK12" s="6">
        <f t="shared" si="34"/>
        <v>-1</v>
      </c>
      <c r="AL12" s="6">
        <f t="shared" ca="1" si="35"/>
        <v>6</v>
      </c>
      <c r="AM12" s="6" t="str">
        <f t="shared" ca="1" si="36"/>
        <v>Scott Dobson Memorial Nursery</v>
      </c>
      <c r="AN12" s="6" t="str">
        <f t="shared" ca="1" si="37"/>
        <v xml:space="preserve">7f </v>
      </c>
      <c r="AO12" s="6">
        <f t="shared" ca="1" si="38"/>
        <v>7116</v>
      </c>
      <c r="AP12" s="6" t="str">
        <f t="shared" ca="1" si="39"/>
        <v>Good To Soft</v>
      </c>
      <c r="AQ12" s="6" t="str">
        <f t="shared" ca="1" si="40"/>
        <v>Handicap</v>
      </c>
      <c r="AR12" s="6" t="str">
        <f t="shared" ca="1" si="41"/>
        <v>Constant</v>
      </c>
      <c r="AS12" s="6" t="str">
        <f t="shared" ca="1" si="42"/>
        <v>Constant</v>
      </c>
      <c r="AT12" s="6" t="str">
        <f t="shared" ca="1" si="43"/>
        <v>Beat Le Bon (FR)</v>
      </c>
      <c r="AU12" s="6" t="str">
        <f t="shared" ca="1" si="44"/>
        <v>Beat Le Bon (FR)</v>
      </c>
      <c r="AV12" s="6" t="str">
        <f t="shared" ca="1" si="45"/>
        <v>Lincoln Park</v>
      </c>
      <c r="AW12" s="6">
        <f t="shared" ca="1" si="55"/>
        <v>31</v>
      </c>
      <c r="AX12" s="6">
        <f t="shared" ca="1" si="56"/>
        <v>36</v>
      </c>
      <c r="AY12" s="6" t="str">
        <f t="shared" ca="1" si="46"/>
        <v>Lincoln Park</v>
      </c>
      <c r="AZ12" s="14" t="str">
        <f t="shared" ca="1" si="47"/>
        <v/>
      </c>
      <c r="BA12" s="14" t="str">
        <f t="shared" ca="1" si="48"/>
        <v/>
      </c>
      <c r="BB12" s="14">
        <f t="shared" ca="1" si="49"/>
        <v>20</v>
      </c>
      <c r="BC12" s="14">
        <f t="shared" ca="1" si="50"/>
        <v>17.5</v>
      </c>
      <c r="BD12" s="14" t="str">
        <f t="shared" ca="1" si="51"/>
        <v>Lincoln Park</v>
      </c>
      <c r="BE12" s="14" t="str">
        <f t="shared" ca="1" si="52"/>
        <v>***</v>
      </c>
      <c r="BF12" s="14" t="str">
        <f t="shared" ca="1" si="53"/>
        <v>NEGATIVE: Lincoln Park is highly rated.
NEUTRAL: Speed is not a factor.
PLUS: Form horse Quarry Beach is 27.92% ahead of the lay selection Lincoln Park. 
PLUS: The Stallion rating for lay selection Lincoln Park is 28.78% worse than best-rated stallion Constant. 
NEGATIVE: The selection might be suited to this race, so it should be regarded as tentative for this reason.
PLUS: The top-rated jockey, Kingscote, Richard is 35.62% ahead of Rawlinson, Ali. 
NEGATIVE: In the horse's second last race, he performed well which should act as a warning here.</v>
      </c>
      <c r="BG12" s="14" t="str">
        <f t="shared" ca="1" si="54"/>
        <v>Class 3</v>
      </c>
    </row>
    <row r="13" spans="1:59" s="6" customFormat="1">
      <c r="A13" s="14" t="str">
        <f>Sheets!D27</f>
        <v>1420 Newbury</v>
      </c>
      <c r="B13" s="14" t="str">
        <f t="shared" ca="1" si="0"/>
        <v>Newbury</v>
      </c>
      <c r="C13" s="15">
        <f t="shared" ca="1" si="1"/>
        <v>0.59722222222222221</v>
      </c>
      <c r="D13" s="16" t="str">
        <f t="shared" ca="1" si="2"/>
        <v>Young Rascal (FR)</v>
      </c>
      <c r="E13" s="17">
        <f t="shared" ca="1" si="3"/>
        <v>7.9191339918346051E-2</v>
      </c>
      <c r="F13" s="18">
        <f t="shared" ca="1" si="4"/>
        <v>2</v>
      </c>
      <c r="G13" s="6" t="str">
        <f t="shared" ca="1" si="5"/>
        <v>Communique (IRE)</v>
      </c>
      <c r="H13" s="8">
        <f t="shared" ca="1" si="6"/>
        <v>5</v>
      </c>
      <c r="I13" s="16" t="str">
        <f t="shared" ca="1" si="7"/>
        <v>Weekender</v>
      </c>
      <c r="J13" s="18">
        <f t="shared" ca="1" si="8"/>
        <v>3</v>
      </c>
      <c r="K13" s="6" t="str">
        <f t="shared" ca="1" si="9"/>
        <v>Young Rascal (FR)</v>
      </c>
      <c r="L13" s="7">
        <f t="shared" ca="1" si="10"/>
        <v>3.6060722867407087E-2</v>
      </c>
      <c r="M13" s="8">
        <f t="shared" ca="1" si="11"/>
        <v>2</v>
      </c>
      <c r="N13" s="16" t="str">
        <f t="shared" ca="1" si="12"/>
        <v>Morando (FR)</v>
      </c>
      <c r="O13" s="17">
        <f t="shared" ca="1" si="13"/>
        <v>1.5983859711047054E-2</v>
      </c>
      <c r="P13" s="18">
        <f t="shared" ca="1" si="14"/>
        <v>7</v>
      </c>
      <c r="Q13" s="6" t="str">
        <f t="shared" ca="1" si="15"/>
        <v>Young Rascal (FR)</v>
      </c>
      <c r="R13" s="7">
        <f t="shared" ca="1" si="16"/>
        <v>0.17745609523109709</v>
      </c>
      <c r="S13" s="8">
        <f t="shared" ca="1" si="17"/>
        <v>2</v>
      </c>
      <c r="T13" s="16" t="str">
        <f t="shared" ca="1" si="18"/>
        <v>Maifalki (FR)</v>
      </c>
      <c r="U13" s="17">
        <f t="shared" ca="1" si="19"/>
        <v>0.13208583421599779</v>
      </c>
      <c r="V13" s="18">
        <f t="shared" ca="1" si="20"/>
        <v>33</v>
      </c>
      <c r="W13" s="6" t="str">
        <f t="shared" ca="1" si="21"/>
        <v>Isabel De Urbina (IRE)</v>
      </c>
      <c r="X13" s="7">
        <f t="shared" ca="1" si="22"/>
        <v>6.7717774205684172E-2</v>
      </c>
      <c r="Y13" s="8">
        <f t="shared" ca="1" si="23"/>
        <v>25</v>
      </c>
      <c r="Z13" s="16" t="str">
        <f t="shared" ca="1" si="24"/>
        <v>Young Rascal (FR)</v>
      </c>
      <c r="AA13" s="17">
        <f t="shared" ca="1" si="25"/>
        <v>0.16718067978533091</v>
      </c>
      <c r="AB13" s="18">
        <f t="shared" ca="1" si="26"/>
        <v>2</v>
      </c>
      <c r="AC13" s="6" t="str">
        <f t="shared" ca="1" si="27"/>
        <v>Young Rascal (FR)</v>
      </c>
      <c r="AD13" s="6" t="str">
        <f t="shared" ca="1" si="28"/>
        <v>Isabel De Urbina (IRE)</v>
      </c>
      <c r="AE13" s="6" t="str">
        <f t="shared" ca="1" si="29"/>
        <v>Young Rascal (FR)</v>
      </c>
      <c r="AF13" s="16" t="str">
        <f t="shared" ca="1" si="30"/>
        <v>Young Rascal (FR)</v>
      </c>
      <c r="AG13" s="16">
        <f t="shared" ca="1" si="31"/>
        <v>2</v>
      </c>
      <c r="AH13" s="16" t="str">
        <f t="shared" ca="1" si="32"/>
        <v>**</v>
      </c>
      <c r="AI13" s="6">
        <v>11</v>
      </c>
      <c r="AJ13" s="6">
        <f t="shared" si="33"/>
        <v>-1</v>
      </c>
      <c r="AK13" s="6">
        <f t="shared" si="34"/>
        <v>-1</v>
      </c>
      <c r="AL13" s="6">
        <f t="shared" ca="1" si="35"/>
        <v>11</v>
      </c>
      <c r="AM13" s="6" t="str">
        <f t="shared" ca="1" si="36"/>
        <v>Teddington Royal British Legion Stakes (Group 3) (Registered As The St Simon Stakes)</v>
      </c>
      <c r="AN13" s="6" t="str">
        <f t="shared" ca="1" si="37"/>
        <v xml:space="preserve">1m4f </v>
      </c>
      <c r="AO13" s="6">
        <f t="shared" ca="1" si="38"/>
        <v>34026</v>
      </c>
      <c r="AP13" s="6" t="str">
        <f t="shared" ca="1" si="39"/>
        <v>Good To Soft</v>
      </c>
      <c r="AQ13" s="6" t="str">
        <f t="shared" ca="1" si="40"/>
        <v>Non Handicap</v>
      </c>
      <c r="AR13" s="6" t="str">
        <f t="shared" ca="1" si="41"/>
        <v/>
      </c>
      <c r="AS13" s="6" t="b">
        <f t="shared" ca="1" si="42"/>
        <v>0</v>
      </c>
      <c r="AT13" s="6" t="b">
        <f t="shared" ca="1" si="43"/>
        <v>0</v>
      </c>
      <c r="AU13" s="6" t="str">
        <f t="shared" ca="1" si="44"/>
        <v>Young Rascal (FR)</v>
      </c>
      <c r="AV13" s="6" t="str">
        <f t="shared" ca="1" si="45"/>
        <v>Communique (IRE)</v>
      </c>
      <c r="AW13" s="6">
        <f t="shared" ca="1" si="55"/>
        <v>77</v>
      </c>
      <c r="AX13" s="6">
        <f t="shared" ca="1" si="56"/>
        <v>58</v>
      </c>
      <c r="AY13" s="6" t="str">
        <f t="shared" ca="1" si="46"/>
        <v>Young Rascal (FR)</v>
      </c>
      <c r="AZ13" s="14" t="str">
        <f t="shared" ca="1" si="47"/>
        <v/>
      </c>
      <c r="BA13" s="14" t="str">
        <f t="shared" ca="1" si="48"/>
        <v/>
      </c>
      <c r="BB13" s="14">
        <f t="shared" ca="1" si="49"/>
        <v>10</v>
      </c>
      <c r="BC13" s="14">
        <f t="shared" ca="1" si="50"/>
        <v>40</v>
      </c>
      <c r="BD13" s="14" t="str">
        <f t="shared" ca="1" si="51"/>
        <v>No Lay</v>
      </c>
      <c r="BE13" s="14" t="str">
        <f t="shared" ca="1" si="52"/>
        <v/>
      </c>
      <c r="BF13" s="14" t="str">
        <f t="shared" ca="1" si="53"/>
        <v>"</v>
      </c>
      <c r="BG13" s="14" t="str">
        <f t="shared" ca="1" si="54"/>
        <v>Group 3</v>
      </c>
    </row>
    <row r="14" spans="1:59" s="6" customFormat="1">
      <c r="A14" s="14" t="str">
        <f>Sheets!D28</f>
        <v>1425 Kelso</v>
      </c>
      <c r="B14" s="14" t="str">
        <f t="shared" ca="1" si="0"/>
        <v>Kelso</v>
      </c>
      <c r="C14" s="15">
        <f t="shared" ca="1" si="1"/>
        <v>0.60069444444444442</v>
      </c>
      <c r="D14" s="16" t="str">
        <f t="shared" ca="1" si="2"/>
        <v>Bafana Blue</v>
      </c>
      <c r="E14" s="17">
        <f t="shared" ca="1" si="3"/>
        <v>1.4780983745780144E-3</v>
      </c>
      <c r="F14" s="18">
        <f t="shared" ca="1" si="4"/>
        <v>3</v>
      </c>
      <c r="G14" s="6" t="str">
        <f t="shared" ca="1" si="5"/>
        <v>Arizona Bound (IRE)</v>
      </c>
      <c r="H14" s="8">
        <f t="shared" ca="1" si="6"/>
        <v>4</v>
      </c>
      <c r="I14" s="16" t="str">
        <f t="shared" ca="1" si="7"/>
        <v>Lady London (IRE)</v>
      </c>
      <c r="J14" s="18">
        <f t="shared" ca="1" si="8"/>
        <v>5</v>
      </c>
      <c r="K14" s="6" t="str">
        <f t="shared" ca="1" si="9"/>
        <v>Bafana Blue</v>
      </c>
      <c r="L14" s="7">
        <f t="shared" ca="1" si="10"/>
        <v>1.0270774976657276E-2</v>
      </c>
      <c r="M14" s="8">
        <f t="shared" ca="1" si="11"/>
        <v>3</v>
      </c>
      <c r="N14" s="16" t="str">
        <f t="shared" ca="1" si="12"/>
        <v>Lady London (IRE)</v>
      </c>
      <c r="O14" s="17">
        <f t="shared" ca="1" si="13"/>
        <v>0.33315627861330749</v>
      </c>
      <c r="P14" s="18">
        <f t="shared" ca="1" si="14"/>
        <v>5</v>
      </c>
      <c r="Q14" s="6" t="str">
        <f t="shared" ca="1" si="15"/>
        <v>St Quintin</v>
      </c>
      <c r="R14" s="7">
        <f t="shared" ca="1" si="16"/>
        <v>0.10500100623867988</v>
      </c>
      <c r="S14" s="8">
        <f t="shared" ca="1" si="17"/>
        <v>25</v>
      </c>
      <c r="T14" s="16" t="str">
        <f t="shared" ca="1" si="18"/>
        <v>Bafana Blue</v>
      </c>
      <c r="U14" s="17">
        <f t="shared" ca="1" si="19"/>
        <v>0.30007260657608137</v>
      </c>
      <c r="V14" s="18">
        <f t="shared" ca="1" si="20"/>
        <v>3</v>
      </c>
      <c r="W14" s="6" t="str">
        <f t="shared" ca="1" si="21"/>
        <v>Lady London (IRE)</v>
      </c>
      <c r="X14" s="7">
        <f t="shared" ca="1" si="22"/>
        <v>0.22945500039096089</v>
      </c>
      <c r="Y14" s="8">
        <f t="shared" ca="1" si="23"/>
        <v>5</v>
      </c>
      <c r="Z14" s="16" t="str">
        <f t="shared" ca="1" si="24"/>
        <v>Bafana Blue</v>
      </c>
      <c r="AA14" s="17">
        <f t="shared" ca="1" si="25"/>
        <v>0.11631131844612687</v>
      </c>
      <c r="AB14" s="18">
        <f t="shared" ca="1" si="26"/>
        <v>3</v>
      </c>
      <c r="AC14" s="6" t="str">
        <f t="shared" ca="1" si="27"/>
        <v>Bafana Blue</v>
      </c>
      <c r="AD14" s="6" t="str">
        <f t="shared" ca="1" si="28"/>
        <v>Lady London (IRE)</v>
      </c>
      <c r="AE14" s="6" t="str">
        <f t="shared" ca="1" si="29"/>
        <v>Bafana Blue</v>
      </c>
      <c r="AF14" s="16" t="str">
        <f t="shared" ca="1" si="30"/>
        <v>Bafana Blue</v>
      </c>
      <c r="AG14" s="16">
        <f t="shared" ca="1" si="31"/>
        <v>3</v>
      </c>
      <c r="AH14" s="16" t="str">
        <f t="shared" ca="1" si="32"/>
        <v>*</v>
      </c>
      <c r="AI14" s="6">
        <v>12</v>
      </c>
      <c r="AJ14" s="6">
        <f t="shared" si="33"/>
        <v>-1</v>
      </c>
      <c r="AK14" s="6">
        <f t="shared" si="34"/>
        <v>-1</v>
      </c>
      <c r="AL14" s="6">
        <f t="shared" ca="1" si="35"/>
        <v>10</v>
      </c>
      <c r="AM14" s="6" t="str">
        <f t="shared" ca="1" si="36"/>
        <v>Clifford &amp; Martin Firth Memorial Novices Handicap Chase</v>
      </c>
      <c r="AN14" s="6" t="str">
        <f t="shared" ca="1" si="37"/>
        <v xml:space="preserve">2m7½f </v>
      </c>
      <c r="AO14" s="6">
        <f t="shared" ca="1" si="38"/>
        <v>4938</v>
      </c>
      <c r="AP14" s="6" t="str">
        <f t="shared" ca="1" si="39"/>
        <v>Good</v>
      </c>
      <c r="AQ14" s="6" t="str">
        <f t="shared" ca="1" si="40"/>
        <v>Handicap</v>
      </c>
      <c r="AR14" s="6" t="str">
        <f t="shared" ca="1" si="41"/>
        <v>Lady London (IRE)</v>
      </c>
      <c r="AS14" s="6" t="str">
        <f t="shared" ca="1" si="42"/>
        <v>Lady London (IRE)</v>
      </c>
      <c r="AT14" s="6" t="str">
        <f t="shared" ca="1" si="43"/>
        <v>Arizona Bound (IRE)</v>
      </c>
      <c r="AU14" s="6" t="str">
        <f t="shared" ca="1" si="44"/>
        <v>Bafana Blue</v>
      </c>
      <c r="AV14" s="6" t="str">
        <f t="shared" ca="1" si="45"/>
        <v>Arizona Bound (IRE)</v>
      </c>
      <c r="AW14" s="6">
        <f t="shared" ca="1" si="55"/>
        <v>66</v>
      </c>
      <c r="AX14" s="6">
        <f t="shared" ca="1" si="56"/>
        <v>63</v>
      </c>
      <c r="AY14" s="6" t="str">
        <f t="shared" ca="1" si="46"/>
        <v>Bafana Blue</v>
      </c>
      <c r="AZ14" s="14" t="str">
        <f t="shared" ca="1" si="47"/>
        <v/>
      </c>
      <c r="BA14" s="14" t="str">
        <f t="shared" ca="1" si="48"/>
        <v/>
      </c>
      <c r="BB14" s="14">
        <f t="shared" ca="1" si="49"/>
        <v>20</v>
      </c>
      <c r="BC14" s="14">
        <f t="shared" ca="1" si="50"/>
        <v>30</v>
      </c>
      <c r="BD14" s="14" t="str">
        <f t="shared" ca="1" si="51"/>
        <v>No Lay</v>
      </c>
      <c r="BE14" s="14" t="str">
        <f t="shared" ca="1" si="52"/>
        <v/>
      </c>
      <c r="BF14" s="14" t="str">
        <f t="shared" ca="1" si="53"/>
        <v>"</v>
      </c>
      <c r="BG14" s="14" t="str">
        <f t="shared" ca="1" si="54"/>
        <v>Class 4</v>
      </c>
    </row>
    <row r="15" spans="1:59" s="6" customFormat="1">
      <c r="A15" s="14" t="str">
        <f>Sheets!D29</f>
        <v>1430 Leopardstown</v>
      </c>
      <c r="B15" s="14" t="str">
        <f t="shared" ca="1" si="0"/>
        <v>Leopardstown</v>
      </c>
      <c r="C15" s="15">
        <f t="shared" ca="1" si="1"/>
        <v>0.60416666666666663</v>
      </c>
      <c r="D15" s="16" t="str">
        <f t="shared" ca="1" si="2"/>
        <v>Winiata (IRE)</v>
      </c>
      <c r="E15" s="17">
        <f t="shared" ca="1" si="3"/>
        <v>0.12126864773676221</v>
      </c>
      <c r="F15" s="18">
        <f t="shared" ca="1" si="4"/>
        <v>6</v>
      </c>
      <c r="G15" s="6" t="str">
        <f t="shared" ca="1" si="5"/>
        <v>Leagan Gaeilge (IRE)</v>
      </c>
      <c r="H15" s="8">
        <f t="shared" ca="1" si="6"/>
        <v>5</v>
      </c>
      <c r="I15" s="16" t="str">
        <f t="shared" ca="1" si="7"/>
        <v>Nikeandnemesis (IRE)</v>
      </c>
      <c r="J15" s="18">
        <f t="shared" ca="1" si="8"/>
        <v>7</v>
      </c>
      <c r="K15" s="6" t="str">
        <f t="shared" ca="1" si="9"/>
        <v>Sunblessed (IRE)</v>
      </c>
      <c r="L15" s="7">
        <f t="shared" ca="1" si="10"/>
        <v>5.2369831600568763E-3</v>
      </c>
      <c r="M15" s="8">
        <f t="shared" ca="1" si="11"/>
        <v>10</v>
      </c>
      <c r="N15" s="16" t="str">
        <f t="shared" ca="1" si="12"/>
        <v>Vallambrosa (IRE)</v>
      </c>
      <c r="O15" s="17">
        <f t="shared" ca="1" si="13"/>
        <v>5.64911023528007E-2</v>
      </c>
      <c r="P15" s="18">
        <f t="shared" ca="1" si="14"/>
        <v>8</v>
      </c>
      <c r="Q15" s="6" t="str">
        <f t="shared" ca="1" si="15"/>
        <v>I Remember You (IRE)</v>
      </c>
      <c r="R15" s="7">
        <f t="shared" ca="1" si="16"/>
        <v>9.4448193798174346E-2</v>
      </c>
      <c r="S15" s="8">
        <f t="shared" ca="1" si="17"/>
        <v>6</v>
      </c>
      <c r="T15" s="16" t="str">
        <f t="shared" ca="1" si="18"/>
        <v>Nikeandnemesis (IRE)</v>
      </c>
      <c r="U15" s="17">
        <f t="shared" ca="1" si="19"/>
        <v>0.65922556810260702</v>
      </c>
      <c r="V15" s="18">
        <f t="shared" ca="1" si="20"/>
        <v>7</v>
      </c>
      <c r="W15" s="6" t="str">
        <f t="shared" ca="1" si="21"/>
        <v>Vallambrosa (IRE)</v>
      </c>
      <c r="X15" s="7">
        <f t="shared" ca="1" si="22"/>
        <v>9.8714053851595845E-2</v>
      </c>
      <c r="Y15" s="8">
        <f t="shared" ca="1" si="23"/>
        <v>8</v>
      </c>
      <c r="Z15" s="16" t="str">
        <f t="shared" ca="1" si="24"/>
        <v>Leagan Gaeilge (IRE)</v>
      </c>
      <c r="AA15" s="17">
        <f t="shared" ca="1" si="25"/>
        <v>0.16628175519630475</v>
      </c>
      <c r="AB15" s="18">
        <f t="shared" ca="1" si="26"/>
        <v>5</v>
      </c>
      <c r="AC15" s="6" t="str">
        <f t="shared" ca="1" si="27"/>
        <v>Vallambrosa (IRE)</v>
      </c>
      <c r="AD15" s="6" t="str">
        <f t="shared" ca="1" si="28"/>
        <v/>
      </c>
      <c r="AE15" s="6" t="str">
        <f t="shared" ca="1" si="29"/>
        <v>no selection</v>
      </c>
      <c r="AF15" s="16" t="str">
        <f t="shared" ca="1" si="30"/>
        <v>Vallambrosa (IRE)</v>
      </c>
      <c r="AG15" s="16">
        <f t="shared" ca="1" si="31"/>
        <v>8</v>
      </c>
      <c r="AH15" s="16" t="str">
        <f t="shared" ca="1" si="32"/>
        <v>*</v>
      </c>
      <c r="AI15" s="6">
        <v>13</v>
      </c>
      <c r="AJ15" s="6">
        <f t="shared" si="33"/>
        <v>-1</v>
      </c>
      <c r="AK15" s="6">
        <f t="shared" si="34"/>
        <v>-1</v>
      </c>
      <c r="AL15" s="6">
        <f t="shared" ca="1" si="35"/>
        <v>11</v>
      </c>
      <c r="AM15" s="6" t="str">
        <f t="shared" ca="1" si="36"/>
        <v>thetote.com Irish EBF Fillies Nursery</v>
      </c>
      <c r="AN15" s="6" t="str">
        <f t="shared" ca="1" si="37"/>
        <v xml:space="preserve">7f </v>
      </c>
      <c r="AO15" s="6">
        <f t="shared" ca="1" si="38"/>
        <v>17688</v>
      </c>
      <c r="AP15" s="6" t="str">
        <f t="shared" ca="1" si="39"/>
        <v>Good</v>
      </c>
      <c r="AQ15" s="6" t="str">
        <f t="shared" ca="1" si="40"/>
        <v>Handicap</v>
      </c>
      <c r="AR15" s="6" t="str">
        <f t="shared" ca="1" si="41"/>
        <v>Nikeandnemesis (IRE)</v>
      </c>
      <c r="AS15" s="6" t="str">
        <f t="shared" ca="1" si="42"/>
        <v>Nikeandnemesis (IRE)</v>
      </c>
      <c r="AT15" s="6" t="str">
        <f t="shared" ca="1" si="43"/>
        <v>Winiata (IRE)</v>
      </c>
      <c r="AU15" s="6" t="str">
        <f t="shared" ca="1" si="44"/>
        <v>Winiata (IRE)</v>
      </c>
      <c r="AV15" s="6" t="str">
        <f t="shared" ca="1" si="45"/>
        <v>Leagan Gaeilge (IRE)</v>
      </c>
      <c r="AW15" s="6">
        <f t="shared" ca="1" si="55"/>
        <v>63</v>
      </c>
      <c r="AX15" s="6">
        <f t="shared" ca="1" si="56"/>
        <v>37</v>
      </c>
      <c r="AY15" s="6" t="str">
        <f t="shared" ca="1" si="46"/>
        <v>Winiata (IRE)</v>
      </c>
      <c r="AZ15" s="14" t="str">
        <f t="shared" ca="1" si="47"/>
        <v/>
      </c>
      <c r="BA15" s="14" t="str">
        <f t="shared" ca="1" si="48"/>
        <v/>
      </c>
      <c r="BB15" s="14">
        <f t="shared" ca="1" si="49"/>
        <v>50</v>
      </c>
      <c r="BC15" s="14">
        <f t="shared" ca="1" si="50"/>
        <v>40</v>
      </c>
      <c r="BD15" s="14" t="str">
        <f t="shared" ca="1" si="51"/>
        <v>Leagan Gaeilge (IRE)</v>
      </c>
      <c r="BE15" s="14" t="str">
        <f t="shared" ca="1" si="52"/>
        <v>*****</v>
      </c>
      <c r="BF15" s="14" t="str">
        <f t="shared" ca="1" si="53"/>
        <v>NEGATIVE: Leagan Gaeilge (IRE) is highly rated.
PLUS: The fastest horse  is 18.65% ahead of the lay selection Leagan Gaeilge (IRE). 
PLUS: Form horse I Remember You (IRE) is 20.69% ahead of the lay selection Leagan Gaeilge (IRE). 
PLUS: The Stallion rating for lay selection Leagan Gaeilge (IRE) is 85.81% worse than best-rated stallion Nikeandnemesis (IRE). 
NEGATIVE: The selection might be suited to this race, so it should be regarded as tentative for this reason.
PLUS: The top-rated jockey, Crosse, S M is 47.09% ahead of Manning, K J. 
PLUS: In the second-last race, Nikeandnemesis (IRE) outperformed Leagan Gaeilge (IRE) significantly.</v>
      </c>
      <c r="BG15" s="14">
        <f t="shared" ca="1" si="54"/>
        <v>0</v>
      </c>
    </row>
    <row r="16" spans="1:59" s="6" customFormat="1">
      <c r="A16" s="14" t="str">
        <f>Sheets!D30</f>
        <v>1435 Cheltenham</v>
      </c>
      <c r="B16" s="14" t="str">
        <f t="shared" ca="1" si="0"/>
        <v>Cheltenham</v>
      </c>
      <c r="C16" s="15">
        <f t="shared" ca="1" si="1"/>
        <v>0.60763888888888895</v>
      </c>
      <c r="D16" s="16" t="str">
        <f t="shared" ca="1" si="2"/>
        <v>Gumball (FR)</v>
      </c>
      <c r="E16" s="17">
        <f t="shared" ca="1" si="3"/>
        <v>0.14668235422005318</v>
      </c>
      <c r="F16" s="18">
        <f t="shared" ca="1" si="4"/>
        <v>2</v>
      </c>
      <c r="G16" s="6" t="str">
        <f t="shared" ca="1" si="5"/>
        <v>Padleyourowncanoe</v>
      </c>
      <c r="H16" s="8">
        <f t="shared" ca="1" si="6"/>
        <v>7</v>
      </c>
      <c r="I16" s="16" t="str">
        <f t="shared" ca="1" si="7"/>
        <v>Pearl Of The West (IRE)</v>
      </c>
      <c r="J16" s="18">
        <f t="shared" ca="1" si="8"/>
        <v>12</v>
      </c>
      <c r="K16" s="6" t="str">
        <f t="shared" ca="1" si="9"/>
        <v>Padleyourowncanoe</v>
      </c>
      <c r="L16" s="7">
        <f t="shared" ca="1" si="10"/>
        <v>0.17878535083992253</v>
      </c>
      <c r="M16" s="8">
        <f t="shared" ca="1" si="11"/>
        <v>7</v>
      </c>
      <c r="N16" s="16" t="str">
        <f t="shared" ca="1" si="12"/>
        <v>Pearl Of The West (IRE)</v>
      </c>
      <c r="O16" s="17">
        <f t="shared" ca="1" si="13"/>
        <v>6.1718354239186316E-3</v>
      </c>
      <c r="P16" s="18">
        <f t="shared" ca="1" si="14"/>
        <v>12</v>
      </c>
      <c r="Q16" s="6" t="str">
        <f t="shared" ca="1" si="15"/>
        <v>Gumball (FR)</v>
      </c>
      <c r="R16" s="7">
        <f t="shared" ca="1" si="16"/>
        <v>4.6007565688574833E-4</v>
      </c>
      <c r="S16" s="8">
        <f t="shared" ca="1" si="17"/>
        <v>2</v>
      </c>
      <c r="T16" s="16" t="str">
        <f t="shared" ca="1" si="18"/>
        <v>Eragon De Chanay (FR)</v>
      </c>
      <c r="U16" s="17">
        <f t="shared" ca="1" si="19"/>
        <v>1.8490436824340772E-2</v>
      </c>
      <c r="V16" s="18">
        <f t="shared" ca="1" si="20"/>
        <v>16</v>
      </c>
      <c r="W16" s="6" t="str">
        <f t="shared" ca="1" si="21"/>
        <v>Gumball (FR)</v>
      </c>
      <c r="X16" s="7">
        <f t="shared" ca="1" si="22"/>
        <v>6.7550605901550223E-3</v>
      </c>
      <c r="Y16" s="8">
        <f t="shared" ca="1" si="23"/>
        <v>2</v>
      </c>
      <c r="Z16" s="16" t="str">
        <f t="shared" ca="1" si="24"/>
        <v>Gumball (FR)</v>
      </c>
      <c r="AA16" s="17">
        <f t="shared" ca="1" si="25"/>
        <v>0.28610561498380066</v>
      </c>
      <c r="AB16" s="18">
        <f t="shared" ca="1" si="26"/>
        <v>2</v>
      </c>
      <c r="AC16" s="6" t="str">
        <f t="shared" ca="1" si="27"/>
        <v>Gumball (FR)</v>
      </c>
      <c r="AD16" s="6" t="str">
        <f t="shared" ca="1" si="28"/>
        <v/>
      </c>
      <c r="AE16" s="6" t="str">
        <f t="shared" ca="1" si="29"/>
        <v>no selection</v>
      </c>
      <c r="AF16" s="16" t="str">
        <f t="shared" ca="1" si="30"/>
        <v>Gumball (FR)</v>
      </c>
      <c r="AG16" s="16">
        <f t="shared" ca="1" si="31"/>
        <v>2</v>
      </c>
      <c r="AH16" s="16" t="str">
        <f t="shared" ca="1" si="32"/>
        <v>***</v>
      </c>
      <c r="AI16" s="6">
        <v>14</v>
      </c>
      <c r="AJ16" s="6">
        <f t="shared" si="33"/>
        <v>-1</v>
      </c>
      <c r="AK16" s="6">
        <f t="shared" si="34"/>
        <v>-1</v>
      </c>
      <c r="AL16" s="6">
        <f t="shared" ca="1" si="35"/>
        <v>6</v>
      </c>
      <c r="AM16" s="6" t="str">
        <f t="shared" ca="1" si="36"/>
        <v>Masterson Holdings Hurdle</v>
      </c>
      <c r="AN16" s="6" t="str">
        <f t="shared" ca="1" si="37"/>
        <v xml:space="preserve">2m½f </v>
      </c>
      <c r="AO16" s="6">
        <f t="shared" ca="1" si="38"/>
        <v>24760</v>
      </c>
      <c r="AP16" s="6" t="str">
        <f t="shared" ca="1" si="39"/>
        <v>Good</v>
      </c>
      <c r="AQ16" s="6" t="str">
        <f t="shared" ca="1" si="40"/>
        <v>Non Handicap</v>
      </c>
      <c r="AR16" s="6" t="str">
        <f t="shared" ca="1" si="41"/>
        <v/>
      </c>
      <c r="AS16" s="6" t="b">
        <f t="shared" ca="1" si="42"/>
        <v>0</v>
      </c>
      <c r="AT16" s="6" t="b">
        <f t="shared" ca="1" si="43"/>
        <v>0</v>
      </c>
      <c r="AU16" s="6" t="str">
        <f t="shared" ca="1" si="44"/>
        <v>Gumball (FR)</v>
      </c>
      <c r="AV16" s="6" t="str">
        <f t="shared" ca="1" si="45"/>
        <v>Padleyourowncanoe</v>
      </c>
      <c r="AW16" s="6">
        <f ca="1">INDEX(INDIRECT("'"&amp;A16&amp;"'!$V$52:$V$92"),MATCH(AU16,INDIRECT("'"&amp;A16&amp;"'!$S$52:$S$92"),0))</f>
        <v>39</v>
      </c>
      <c r="AX16" s="6">
        <f ca="1">INDEX(INDIRECT("'"&amp;$A16&amp;"'!$V$52:$V$92"),MATCH(AV16,INDIRECT("'"&amp;$A16&amp;"'!$S$52:$S$92"),0))</f>
        <v>28</v>
      </c>
      <c r="AY16" s="6" t="str">
        <f t="shared" ca="1" si="46"/>
        <v>Gumball (FR)</v>
      </c>
      <c r="AZ16" s="14" t="str">
        <f t="shared" ca="1" si="47"/>
        <v/>
      </c>
      <c r="BA16" s="14" t="str">
        <f t="shared" ca="1" si="48"/>
        <v/>
      </c>
      <c r="BB16" s="14">
        <f t="shared" ca="1" si="49"/>
        <v>10</v>
      </c>
      <c r="BC16" s="14">
        <f t="shared" ca="1" si="50"/>
        <v>60</v>
      </c>
      <c r="BD16" s="14" t="str">
        <f t="shared" ca="1" si="51"/>
        <v>Redicean</v>
      </c>
      <c r="BE16" s="14" t="str">
        <f t="shared" ca="1" si="52"/>
        <v>****</v>
      </c>
      <c r="BF16" s="14" t="str">
        <f t="shared" ca="1" si="53"/>
        <v>PLUS: Redicean is 22.17% behind top-rated Gumball (FR). 
NEUTRAL: Speed is not a factor.
PLUS: Form horse Esprit De Somoza (FR) is 50.93% ahead of the lay selection Redicean. 
NEUTRAL: Stallion ratings are not a factor.
PLUS: The most suited horse, Gumball (FR) is 28.63% ahead of Redicean. 
NEGATIVE: The lay selection is on a highly rated jockey in Johnson, Richard. 
PLUS: In the second-last race, Gumball (FR) outperformed Redicean significantly.</v>
      </c>
      <c r="BG16" s="14" t="str">
        <f t="shared" ca="1" si="54"/>
        <v>Class 2</v>
      </c>
    </row>
    <row r="17" spans="1:59" s="6" customFormat="1">
      <c r="A17" s="14" t="str">
        <f>Sheets!D31</f>
        <v>1440 Galway</v>
      </c>
      <c r="B17" s="14" t="str">
        <f t="shared" ca="1" si="0"/>
        <v>Galway</v>
      </c>
      <c r="C17" s="15">
        <f t="shared" ca="1" si="1"/>
        <v>0.61111111111111105</v>
      </c>
      <c r="D17" s="16" t="str">
        <f t="shared" ca="1" si="2"/>
        <v>Forge Meadow (IRE)</v>
      </c>
      <c r="E17" s="17">
        <f t="shared" ca="1" si="3"/>
        <v>0.10301363970505628</v>
      </c>
      <c r="F17" s="18">
        <f t="shared" ca="1" si="4"/>
        <v>1.5</v>
      </c>
      <c r="G17" s="6" t="str">
        <f t="shared" ca="1" si="5"/>
        <v>High School Days (USA)</v>
      </c>
      <c r="H17" s="8">
        <f t="shared" ca="1" si="6"/>
        <v>3.5</v>
      </c>
      <c r="I17" s="16" t="str">
        <f t="shared" ca="1" si="7"/>
        <v>Dawn Shadow (IRE)</v>
      </c>
      <c r="J17" s="18">
        <f t="shared" ca="1" si="8"/>
        <v>3.5</v>
      </c>
      <c r="K17" s="6" t="str">
        <f t="shared" ca="1" si="9"/>
        <v>Forge Meadow (IRE)</v>
      </c>
      <c r="L17" s="7">
        <f t="shared" ca="1" si="10"/>
        <v>0.19464404456879916</v>
      </c>
      <c r="M17" s="8">
        <f t="shared" ca="1" si="11"/>
        <v>1.5</v>
      </c>
      <c r="N17" s="16" t="str">
        <f t="shared" ca="1" si="12"/>
        <v>High School Days (USA)</v>
      </c>
      <c r="O17" s="17">
        <f t="shared" ca="1" si="13"/>
        <v>7.391761883625006E-2</v>
      </c>
      <c r="P17" s="18">
        <f t="shared" ca="1" si="14"/>
        <v>3.5</v>
      </c>
      <c r="Q17" s="6" t="str">
        <f t="shared" ca="1" si="15"/>
        <v>High School Days (USA)</v>
      </c>
      <c r="R17" s="7">
        <f t="shared" ca="1" si="16"/>
        <v>0.16395374765075016</v>
      </c>
      <c r="S17" s="8">
        <f t="shared" ca="1" si="17"/>
        <v>3.5</v>
      </c>
      <c r="T17" s="16" t="str">
        <f t="shared" ca="1" si="18"/>
        <v>Dawn Shadow (IRE)</v>
      </c>
      <c r="U17" s="17">
        <f t="shared" ca="1" si="19"/>
        <v>0.47078838775066961</v>
      </c>
      <c r="V17" s="18">
        <f t="shared" ca="1" si="20"/>
        <v>3.5</v>
      </c>
      <c r="W17" s="6" t="str">
        <f t="shared" ca="1" si="21"/>
        <v>Mrs Lovett (IRE)</v>
      </c>
      <c r="X17" s="7">
        <f t="shared" ca="1" si="22"/>
        <v>1.0708336638375207E-3</v>
      </c>
      <c r="Y17" s="8">
        <f t="shared" ca="1" si="23"/>
        <v>3</v>
      </c>
      <c r="Z17" s="16" t="str">
        <f t="shared" ca="1" si="24"/>
        <v>Forge Meadow (IRE)</v>
      </c>
      <c r="AA17" s="17">
        <f t="shared" ca="1" si="25"/>
        <v>0.1699738809402862</v>
      </c>
      <c r="AB17" s="18">
        <f t="shared" ca="1" si="26"/>
        <v>1.5</v>
      </c>
      <c r="AC17" s="6" t="str">
        <f t="shared" ca="1" si="27"/>
        <v>Forge Meadow (IRE)</v>
      </c>
      <c r="AD17" s="6" t="str">
        <f t="shared" ca="1" si="28"/>
        <v>no selection</v>
      </c>
      <c r="AE17" s="6" t="str">
        <f t="shared" ca="1" si="29"/>
        <v>Forge Meadow (IRE)</v>
      </c>
      <c r="AF17" s="16" t="str">
        <f t="shared" ca="1" si="30"/>
        <v>Forge Meadow (IRE)</v>
      </c>
      <c r="AG17" s="16">
        <f t="shared" ca="1" si="31"/>
        <v>1.5</v>
      </c>
      <c r="AH17" s="16" t="str">
        <f t="shared" ca="1" si="32"/>
        <v>**</v>
      </c>
      <c r="AI17" s="6">
        <v>15</v>
      </c>
      <c r="AJ17" s="6">
        <f t="shared" si="33"/>
        <v>-1</v>
      </c>
      <c r="AK17" s="6">
        <f t="shared" si="34"/>
        <v>-1</v>
      </c>
      <c r="AL17" s="6">
        <f t="shared" ca="1" si="35"/>
        <v>6</v>
      </c>
      <c r="AM17" s="6" t="str">
        <f t="shared" ca="1" si="36"/>
        <v>Irish Stallion Farms EBF Mares Beginners Chase</v>
      </c>
      <c r="AN17" s="6" t="str">
        <f t="shared" ca="1" si="37"/>
        <v xml:space="preserve">2m2f </v>
      </c>
      <c r="AO17" s="6">
        <f t="shared" ca="1" si="38"/>
        <v>9267</v>
      </c>
      <c r="AP17" s="6" t="str">
        <f t="shared" ca="1" si="39"/>
        <v>Yielding</v>
      </c>
      <c r="AQ17" s="6" t="str">
        <f t="shared" ca="1" si="40"/>
        <v>Non Handicap</v>
      </c>
      <c r="AR17" s="6" t="str">
        <f t="shared" ca="1" si="41"/>
        <v/>
      </c>
      <c r="AS17" s="6" t="b">
        <f t="shared" ca="1" si="42"/>
        <v>0</v>
      </c>
      <c r="AT17" s="6" t="b">
        <f t="shared" ca="1" si="43"/>
        <v>0</v>
      </c>
      <c r="AU17" s="6" t="str">
        <f t="shared" ca="1" si="44"/>
        <v>Forge Meadow (IRE)</v>
      </c>
      <c r="AV17" s="6" t="str">
        <f t="shared" ca="1" si="45"/>
        <v>High School Days (USA)</v>
      </c>
      <c r="AW17" s="6">
        <f t="shared" ref="AW17:AW53" ca="1" si="57">INDEX(INDIRECT("'"&amp;A17&amp;"'!$V$52:$V$92"),MATCH(AU17,INDIRECT("'"&amp;A17&amp;"'!$S$52:$S$92"),0))</f>
        <v>36</v>
      </c>
      <c r="AX17" s="6">
        <f t="shared" ref="AX17:AX53" ca="1" si="58">INDEX(INDIRECT("'"&amp;$A17&amp;"'!$V$52:$V$92"),MATCH(AV17,INDIRECT("'"&amp;$A17&amp;"'!$S$52:$S$92"),0))</f>
        <v>36</v>
      </c>
      <c r="AY17" s="6" t="str">
        <f t="shared" ref="AY17:AY53" ca="1" si="59">IF(AW17&gt;AX17,AU17,IF(AX17&gt;AW17,AV17,IF(AW17=AX17,"tie",0)))</f>
        <v>tie</v>
      </c>
      <c r="AZ17" s="14" t="str">
        <f t="shared" ca="1" si="47"/>
        <v/>
      </c>
      <c r="BA17" s="14" t="str">
        <f t="shared" ca="1" si="48"/>
        <v/>
      </c>
      <c r="BB17" s="14">
        <f t="shared" ca="1" si="49"/>
        <v>5</v>
      </c>
      <c r="BC17" s="14">
        <f t="shared" ca="1" si="50"/>
        <v>25</v>
      </c>
      <c r="BD17" s="14" t="str">
        <f t="shared" ca="1" si="51"/>
        <v>No Lay</v>
      </c>
      <c r="BE17" s="14" t="str">
        <f t="shared" ca="1" si="52"/>
        <v/>
      </c>
      <c r="BF17" s="14" t="str">
        <f t="shared" ca="1" si="53"/>
        <v>"</v>
      </c>
      <c r="BG17" s="14">
        <f t="shared" ca="1" si="54"/>
        <v>0</v>
      </c>
    </row>
    <row r="18" spans="1:59" s="6" customFormat="1">
      <c r="A18" s="14" t="str">
        <f>Sheets!D32</f>
        <v>1450 Newbury</v>
      </c>
      <c r="B18" s="14" t="str">
        <f t="shared" ca="1" si="0"/>
        <v>Newbury</v>
      </c>
      <c r="C18" s="15">
        <f t="shared" ca="1" si="1"/>
        <v>0.61805555555555558</v>
      </c>
      <c r="D18" s="16" t="str">
        <f t="shared" ca="1" si="2"/>
        <v>Dirty Rascal (IRE)</v>
      </c>
      <c r="E18" s="17">
        <f t="shared" ca="1" si="3"/>
        <v>0.10320250673871072</v>
      </c>
      <c r="F18" s="18">
        <f t="shared" ca="1" si="4"/>
        <v>7</v>
      </c>
      <c r="G18" s="6" t="str">
        <f t="shared" ca="1" si="5"/>
        <v>Victory Command (IRE)</v>
      </c>
      <c r="H18" s="8">
        <f t="shared" ca="1" si="6"/>
        <v>0</v>
      </c>
      <c r="I18" s="16" t="str">
        <f t="shared" ca="1" si="7"/>
        <v>Fanaar (IRE)</v>
      </c>
      <c r="J18" s="18">
        <f t="shared" ca="1" si="8"/>
        <v>5.5</v>
      </c>
      <c r="K18" s="6" t="str">
        <f t="shared" ca="1" si="9"/>
        <v>Victory Command (IRE)</v>
      </c>
      <c r="L18" s="7">
        <f t="shared" ca="1" si="10"/>
        <v>9.3633224230276563E-2</v>
      </c>
      <c r="M18" s="8">
        <f t="shared" ca="1" si="11"/>
        <v>0</v>
      </c>
      <c r="N18" s="16" t="str">
        <f t="shared" ca="1" si="12"/>
        <v>Victory Command (IRE)</v>
      </c>
      <c r="O18" s="17">
        <f t="shared" ca="1" si="13"/>
        <v>4.7347047135491246E-2</v>
      </c>
      <c r="P18" s="18">
        <f t="shared" ca="1" si="14"/>
        <v>0</v>
      </c>
      <c r="Q18" s="6" t="str">
        <f t="shared" ca="1" si="15"/>
        <v>Fanaar (IRE)</v>
      </c>
      <c r="R18" s="7">
        <f t="shared" ca="1" si="16"/>
        <v>0.10903840149859502</v>
      </c>
      <c r="S18" s="8">
        <f t="shared" ca="1" si="17"/>
        <v>5.5</v>
      </c>
      <c r="T18" s="16" t="str">
        <f t="shared" ca="1" si="18"/>
        <v>House Of Kings (IRE)</v>
      </c>
      <c r="U18" s="17">
        <f t="shared" ca="1" si="19"/>
        <v>8.5823025689819171E-2</v>
      </c>
      <c r="V18" s="18">
        <f t="shared" ca="1" si="20"/>
        <v>14</v>
      </c>
      <c r="W18" s="6" t="str">
        <f t="shared" ca="1" si="21"/>
        <v>Fanaar (IRE)</v>
      </c>
      <c r="X18" s="7">
        <f t="shared" ca="1" si="22"/>
        <v>8.8966377683227307E-2</v>
      </c>
      <c r="Y18" s="8">
        <f t="shared" ca="1" si="23"/>
        <v>5.5</v>
      </c>
      <c r="Z18" s="16" t="str">
        <f t="shared" ca="1" si="24"/>
        <v>Dirty Rascal (IRE)</v>
      </c>
      <c r="AA18" s="17">
        <f t="shared" ca="1" si="25"/>
        <v>0.23024458530769629</v>
      </c>
      <c r="AB18" s="18">
        <f t="shared" ca="1" si="26"/>
        <v>7</v>
      </c>
      <c r="AC18" s="6" t="str">
        <f t="shared" ca="1" si="27"/>
        <v>Victory Command (IRE)</v>
      </c>
      <c r="AD18" s="6" t="str">
        <f t="shared" ca="1" si="28"/>
        <v>Fanaar (IRE)</v>
      </c>
      <c r="AE18" s="6" t="str">
        <f t="shared" ca="1" si="29"/>
        <v>no selection</v>
      </c>
      <c r="AF18" s="16" t="str">
        <f t="shared" ca="1" si="30"/>
        <v>Victory Command (IRE)</v>
      </c>
      <c r="AG18" s="16">
        <f t="shared" ca="1" si="31"/>
        <v>0</v>
      </c>
      <c r="AH18" s="16" t="str">
        <f t="shared" ca="1" si="32"/>
        <v>**</v>
      </c>
      <c r="AI18" s="6">
        <v>16</v>
      </c>
      <c r="AJ18" s="6">
        <f t="shared" si="33"/>
        <v>-1</v>
      </c>
      <c r="AK18" s="6">
        <f t="shared" si="34"/>
        <v>-1</v>
      </c>
      <c r="AL18" s="6">
        <f t="shared" ca="1" si="35"/>
        <v>11</v>
      </c>
      <c r="AM18" s="6" t="str">
        <f t="shared" ca="1" si="36"/>
        <v>Molson Coors Stakes (Group 3) (Str) (Registered As The Horris Hill Stakes)</v>
      </c>
      <c r="AN18" s="6" t="str">
        <f t="shared" ca="1" si="37"/>
        <v xml:space="preserve">7f </v>
      </c>
      <c r="AO18" s="6">
        <f t="shared" ca="1" si="38"/>
        <v>22684</v>
      </c>
      <c r="AP18" s="6" t="str">
        <f t="shared" ca="1" si="39"/>
        <v>Good To Soft</v>
      </c>
      <c r="AQ18" s="6" t="str">
        <f t="shared" ca="1" si="40"/>
        <v>Non Handicap</v>
      </c>
      <c r="AR18" s="6" t="str">
        <f t="shared" ca="1" si="41"/>
        <v/>
      </c>
      <c r="AS18" s="6" t="b">
        <f t="shared" ca="1" si="42"/>
        <v>0</v>
      </c>
      <c r="AT18" s="6" t="b">
        <f t="shared" ca="1" si="43"/>
        <v>0</v>
      </c>
      <c r="AU18" s="6" t="str">
        <f t="shared" ca="1" si="44"/>
        <v>Dirty Rascal (IRE)</v>
      </c>
      <c r="AV18" s="6" t="str">
        <f t="shared" ca="1" si="45"/>
        <v>Victory Command (IRE)</v>
      </c>
      <c r="AW18" s="6">
        <f t="shared" ca="1" si="57"/>
        <v>64</v>
      </c>
      <c r="AX18" s="6">
        <f t="shared" ca="1" si="58"/>
        <v>56</v>
      </c>
      <c r="AY18" s="6" t="str">
        <f t="shared" ca="1" si="59"/>
        <v>Dirty Rascal (IRE)</v>
      </c>
      <c r="AZ18" s="14" t="str">
        <f t="shared" ca="1" si="47"/>
        <v/>
      </c>
      <c r="BA18" s="14" t="str">
        <f t="shared" ca="1" si="48"/>
        <v/>
      </c>
      <c r="BB18" s="14">
        <f t="shared" ca="1" si="49"/>
        <v>60</v>
      </c>
      <c r="BC18" s="14">
        <f t="shared" ca="1" si="50"/>
        <v>-10</v>
      </c>
      <c r="BD18" s="14" t="str">
        <f t="shared" ca="1" si="51"/>
        <v>Chairmanoftheboard (IRE)</v>
      </c>
      <c r="BE18" s="14" t="str">
        <f t="shared" ca="1" si="52"/>
        <v>*****</v>
      </c>
      <c r="BF18" s="14" t="str">
        <f t="shared" ca="1" si="53"/>
        <v>PLUS: Chairmanoftheboard (IRE) is 21.62% behind top-rated Dirty Rascal (IRE). 
PLUS: The fastest horse  is 23.67% ahead of the lay selection Chairmanoftheboard (IRE). 
PLUS: Form horse You Never Can Tell (IRE) is 27.05% ahead of the lay selection Chairmanoftheboard (IRE). 
PLUS: The Stallion rating for lay selection Chairmanoftheboard (IRE) is 23.87% worse than best-rated stallion House Of Kings (IRE). 
PLUS: The most suited horse, Dirty Rascal (IRE) is 23.04% ahead of Chairmanoftheboard (IRE). 
PLUS: The top-rated jockey, Crowley, Jim is 48.93% ahead of Bishop, Mr C. 
PLUS: In the second-last race, Dirty Rascal (IRE) outperformed Chairmanoftheboard (IRE) significantly.</v>
      </c>
      <c r="BG18" s="14" t="str">
        <f t="shared" ca="1" si="54"/>
        <v>Group 3</v>
      </c>
    </row>
    <row r="19" spans="1:59" s="6" customFormat="1">
      <c r="A19" s="14" t="str">
        <f>Sheets!D33</f>
        <v>1455 Doncaster</v>
      </c>
      <c r="B19" s="14" t="str">
        <f t="shared" ca="1" si="0"/>
        <v>Doncaster</v>
      </c>
      <c r="C19" s="15">
        <f t="shared" ca="1" si="1"/>
        <v>0.62152777777777779</v>
      </c>
      <c r="D19" s="16" t="str">
        <f t="shared" ca="1" si="2"/>
        <v>Finniston Farm</v>
      </c>
      <c r="E19" s="17">
        <f t="shared" ca="1" si="3"/>
        <v>7.2924983632515678E-2</v>
      </c>
      <c r="F19" s="18">
        <f t="shared" ca="1" si="4"/>
        <v>4.5</v>
      </c>
      <c r="G19" s="6" t="str">
        <f t="shared" ca="1" si="5"/>
        <v>Mukhayyam</v>
      </c>
      <c r="H19" s="8">
        <f t="shared" ca="1" si="6"/>
        <v>8</v>
      </c>
      <c r="I19" s="16" t="str">
        <f t="shared" ca="1" si="7"/>
        <v>Busy Street</v>
      </c>
      <c r="J19" s="18">
        <f t="shared" ca="1" si="8"/>
        <v>5.5</v>
      </c>
      <c r="K19" s="6" t="str">
        <f t="shared" ca="1" si="9"/>
        <v>Jabbaar</v>
      </c>
      <c r="L19" s="7">
        <f t="shared" ca="1" si="10"/>
        <v>1.6713228446797023E-2</v>
      </c>
      <c r="M19" s="8">
        <f t="shared" ca="1" si="11"/>
        <v>5</v>
      </c>
      <c r="N19" s="16" t="str">
        <f t="shared" ca="1" si="12"/>
        <v>Jabbaar</v>
      </c>
      <c r="O19" s="17">
        <f t="shared" ca="1" si="13"/>
        <v>2.1288089203801278E-2</v>
      </c>
      <c r="P19" s="18">
        <f t="shared" ca="1" si="14"/>
        <v>5</v>
      </c>
      <c r="Q19" s="6" t="str">
        <f t="shared" ca="1" si="15"/>
        <v>Finniston Farm</v>
      </c>
      <c r="R19" s="7">
        <f t="shared" ca="1" si="16"/>
        <v>0.15579802892614869</v>
      </c>
      <c r="S19" s="8">
        <f t="shared" ca="1" si="17"/>
        <v>4.5</v>
      </c>
      <c r="T19" s="16" t="str">
        <f t="shared" ca="1" si="18"/>
        <v>Cosmelli (ITY)</v>
      </c>
      <c r="U19" s="17">
        <f t="shared" ca="1" si="19"/>
        <v>0.17556702268090718</v>
      </c>
      <c r="V19" s="18">
        <f t="shared" ca="1" si="20"/>
        <v>14</v>
      </c>
      <c r="W19" s="6" t="str">
        <f t="shared" ca="1" si="21"/>
        <v>Machine Learner</v>
      </c>
      <c r="X19" s="7">
        <f t="shared" ca="1" si="22"/>
        <v>4.9315068493149313E-3</v>
      </c>
      <c r="Y19" s="8">
        <f t="shared" ca="1" si="23"/>
        <v>12</v>
      </c>
      <c r="Z19" s="16" t="str">
        <f t="shared" ca="1" si="24"/>
        <v>Finniston Farm</v>
      </c>
      <c r="AA19" s="17">
        <f t="shared" ca="1" si="25"/>
        <v>6.746425797909579E-2</v>
      </c>
      <c r="AB19" s="18">
        <f t="shared" ca="1" si="26"/>
        <v>4.5</v>
      </c>
      <c r="AC19" s="6" t="str">
        <f t="shared" ca="1" si="27"/>
        <v>Finniston Farm</v>
      </c>
      <c r="AD19" s="6" t="str">
        <f t="shared" ca="1" si="28"/>
        <v>Finniston Farm</v>
      </c>
      <c r="AE19" s="6" t="str">
        <f t="shared" ca="1" si="29"/>
        <v>no selection</v>
      </c>
      <c r="AF19" s="16" t="str">
        <f t="shared" ca="1" si="30"/>
        <v>Finniston Farm</v>
      </c>
      <c r="AG19" s="16">
        <f t="shared" ca="1" si="31"/>
        <v>4.5</v>
      </c>
      <c r="AH19" s="16" t="str">
        <f t="shared" ca="1" si="32"/>
        <v>*</v>
      </c>
      <c r="AI19" s="6">
        <v>17</v>
      </c>
      <c r="AJ19" s="6">
        <f t="shared" si="33"/>
        <v>-1</v>
      </c>
      <c r="AK19" s="6">
        <f t="shared" si="34"/>
        <v>-1</v>
      </c>
      <c r="AL19" s="6">
        <f t="shared" ca="1" si="35"/>
        <v>12</v>
      </c>
      <c r="AM19" s="6" t="str">
        <f t="shared" ca="1" si="36"/>
        <v>Vertem Very Different Stockbrokers Handicap</v>
      </c>
      <c r="AN19" s="6" t="str">
        <f t="shared" ca="1" si="37"/>
        <v xml:space="preserve">1m4f </v>
      </c>
      <c r="AO19" s="6">
        <f t="shared" ca="1" si="38"/>
        <v>12938</v>
      </c>
      <c r="AP19" s="6" t="str">
        <f t="shared" ca="1" si="39"/>
        <v>Good To Soft</v>
      </c>
      <c r="AQ19" s="6" t="str">
        <f t="shared" ca="1" si="40"/>
        <v>Handicap</v>
      </c>
      <c r="AR19" s="6" t="str">
        <f t="shared" ca="1" si="41"/>
        <v>Finniston Farm</v>
      </c>
      <c r="AS19" s="6" t="str">
        <f t="shared" ca="1" si="42"/>
        <v>Mukhayyam</v>
      </c>
      <c r="AT19" s="6" t="str">
        <f t="shared" ca="1" si="43"/>
        <v>Finniston Farm</v>
      </c>
      <c r="AU19" s="6" t="str">
        <f t="shared" ca="1" si="44"/>
        <v>Finniston Farm</v>
      </c>
      <c r="AV19" s="6" t="str">
        <f t="shared" ca="1" si="45"/>
        <v>Mukhayyam</v>
      </c>
      <c r="AW19" s="6">
        <f t="shared" ca="1" si="57"/>
        <v>80</v>
      </c>
      <c r="AX19" s="6">
        <f t="shared" ca="1" si="58"/>
        <v>61</v>
      </c>
      <c r="AY19" s="6" t="str">
        <f t="shared" ca="1" si="59"/>
        <v>Finniston Farm</v>
      </c>
      <c r="AZ19" s="14" t="str">
        <f t="shared" ca="1" si="47"/>
        <v/>
      </c>
      <c r="BA19" s="14" t="str">
        <f t="shared" ca="1" si="48"/>
        <v/>
      </c>
      <c r="BB19" s="14">
        <f t="shared" ca="1" si="49"/>
        <v>35</v>
      </c>
      <c r="BC19" s="14">
        <f t="shared" ca="1" si="50"/>
        <v>70</v>
      </c>
      <c r="BD19" s="14" t="str">
        <f t="shared" ca="1" si="51"/>
        <v>No Lay</v>
      </c>
      <c r="BE19" s="14" t="str">
        <f t="shared" ca="1" si="52"/>
        <v/>
      </c>
      <c r="BF19" s="14" t="str">
        <f t="shared" ca="1" si="53"/>
        <v>"</v>
      </c>
      <c r="BG19" s="14" t="str">
        <f t="shared" ca="1" si="54"/>
        <v>Class 2</v>
      </c>
    </row>
    <row r="20" spans="1:59" s="6" customFormat="1">
      <c r="A20" s="14" t="str">
        <f>Sheets!D34</f>
        <v>1500 Kelso</v>
      </c>
      <c r="B20" s="14" t="str">
        <f t="shared" ca="1" si="0"/>
        <v>Kelso</v>
      </c>
      <c r="C20" s="15">
        <f t="shared" ca="1" si="1"/>
        <v>0.625</v>
      </c>
      <c r="D20" s="16" t="str">
        <f t="shared" ca="1" si="2"/>
        <v>Lofgren</v>
      </c>
      <c r="E20" s="17">
        <f t="shared" ca="1" si="3"/>
        <v>9.530010279217882E-2</v>
      </c>
      <c r="F20" s="18">
        <f t="shared" ca="1" si="4"/>
        <v>2</v>
      </c>
      <c r="G20" s="6" t="str">
        <f t="shared" ca="1" si="5"/>
        <v>Dandy Dan (IRE)</v>
      </c>
      <c r="H20" s="8">
        <f t="shared" ca="1" si="6"/>
        <v>2.5</v>
      </c>
      <c r="I20" s="16" t="str">
        <f t="shared" ca="1" si="7"/>
        <v>Red Giant (IRE)</v>
      </c>
      <c r="J20" s="18">
        <f t="shared" ca="1" si="8"/>
        <v>8</v>
      </c>
      <c r="K20" s="6" t="str">
        <f t="shared" ca="1" si="9"/>
        <v>Lofgren</v>
      </c>
      <c r="L20" s="7">
        <f t="shared" ca="1" si="10"/>
        <v>0.10545308740978353</v>
      </c>
      <c r="M20" s="8">
        <f t="shared" ca="1" si="11"/>
        <v>2</v>
      </c>
      <c r="N20" s="16" t="str">
        <f t="shared" ca="1" si="12"/>
        <v>Dandy Dan (IRE)</v>
      </c>
      <c r="O20" s="17">
        <f t="shared" ca="1" si="13"/>
        <v>2.9385714285714314E-2</v>
      </c>
      <c r="P20" s="18">
        <f t="shared" ca="1" si="14"/>
        <v>2.5</v>
      </c>
      <c r="Q20" s="6" t="str">
        <f t="shared" ca="1" si="15"/>
        <v>Dandy Dan (IRE)</v>
      </c>
      <c r="R20" s="7">
        <f t="shared" ca="1" si="16"/>
        <v>0.50960109144963239</v>
      </c>
      <c r="S20" s="8">
        <f t="shared" ca="1" si="17"/>
        <v>2.5</v>
      </c>
      <c r="T20" s="16" t="str">
        <f t="shared" ca="1" si="18"/>
        <v>Dandy Dan (IRE)</v>
      </c>
      <c r="U20" s="17">
        <f t="shared" ca="1" si="19"/>
        <v>0.25086131655105876</v>
      </c>
      <c r="V20" s="18">
        <f t="shared" ca="1" si="20"/>
        <v>2.5</v>
      </c>
      <c r="W20" s="6" t="str">
        <f t="shared" ca="1" si="21"/>
        <v>Dandy Dan (IRE)</v>
      </c>
      <c r="X20" s="7">
        <f t="shared" ca="1" si="22"/>
        <v>0.20575587959737671</v>
      </c>
      <c r="Y20" s="8">
        <f t="shared" ca="1" si="23"/>
        <v>2.5</v>
      </c>
      <c r="Z20" s="16" t="str">
        <f t="shared" ca="1" si="24"/>
        <v>Dandy Dan (IRE)</v>
      </c>
      <c r="AA20" s="17">
        <f t="shared" ca="1" si="25"/>
        <v>7.3300831660453106E-2</v>
      </c>
      <c r="AB20" s="18">
        <f t="shared" ca="1" si="26"/>
        <v>2.5</v>
      </c>
      <c r="AC20" s="6" t="str">
        <f t="shared" ca="1" si="27"/>
        <v>Dandy Dan (IRE)</v>
      </c>
      <c r="AD20" s="6" t="str">
        <f t="shared" ca="1" si="28"/>
        <v>Dandy Dan (IRE)</v>
      </c>
      <c r="AE20" s="6" t="str">
        <f t="shared" ca="1" si="29"/>
        <v>no selection</v>
      </c>
      <c r="AF20" s="16" t="str">
        <f t="shared" ca="1" si="30"/>
        <v>Dandy Dan (IRE)</v>
      </c>
      <c r="AG20" s="16">
        <f t="shared" ca="1" si="31"/>
        <v>2.5</v>
      </c>
      <c r="AH20" s="16" t="str">
        <f t="shared" ca="1" si="32"/>
        <v>****</v>
      </c>
      <c r="AI20" s="6">
        <v>18</v>
      </c>
      <c r="AJ20" s="6">
        <f t="shared" si="33"/>
        <v>-1</v>
      </c>
      <c r="AK20" s="6">
        <f t="shared" si="34"/>
        <v>-1</v>
      </c>
      <c r="AL20" s="6">
        <f t="shared" ca="1" si="35"/>
        <v>4</v>
      </c>
      <c r="AM20" s="6" t="str">
        <f t="shared" ca="1" si="36"/>
        <v>Belhaven Brewery Chase (Limited Handicap)</v>
      </c>
      <c r="AN20" s="6" t="str">
        <f t="shared" ca="1" si="37"/>
        <v xml:space="preserve">3m2½f </v>
      </c>
      <c r="AO20" s="6">
        <f t="shared" ca="1" si="38"/>
        <v>15640</v>
      </c>
      <c r="AP20" s="6" t="str">
        <f t="shared" ca="1" si="39"/>
        <v>Good</v>
      </c>
      <c r="AQ20" s="6" t="str">
        <f t="shared" ca="1" si="40"/>
        <v>Handicap</v>
      </c>
      <c r="AR20" s="6" t="str">
        <f t="shared" ca="1" si="41"/>
        <v>Dandy Dan (IRE)</v>
      </c>
      <c r="AS20" s="6" t="str">
        <f t="shared" ca="1" si="42"/>
        <v>Red Giant (IRE)</v>
      </c>
      <c r="AT20" s="6" t="str">
        <f t="shared" ca="1" si="43"/>
        <v>Lofgren</v>
      </c>
      <c r="AU20" s="6" t="str">
        <f t="shared" ref="AU20:AU53" ca="1" si="60">D20</f>
        <v>Lofgren</v>
      </c>
      <c r="AV20" s="6" t="str">
        <f t="shared" ref="AV20:AV53" ca="1" si="61">G20</f>
        <v>Dandy Dan (IRE)</v>
      </c>
      <c r="AW20" s="6">
        <f t="shared" ca="1" si="57"/>
        <v>22</v>
      </c>
      <c r="AX20" s="6">
        <f t="shared" ca="1" si="58"/>
        <v>27</v>
      </c>
      <c r="AY20" s="6" t="str">
        <f t="shared" ca="1" si="59"/>
        <v>Dandy Dan (IRE)</v>
      </c>
      <c r="AZ20" s="14" t="str">
        <f t="shared" ca="1" si="47"/>
        <v/>
      </c>
      <c r="BA20" s="14" t="str">
        <f t="shared" ca="1" si="48"/>
        <v/>
      </c>
      <c r="BB20" s="14">
        <f t="shared" ca="1" si="49"/>
        <v>10</v>
      </c>
      <c r="BC20" s="14">
        <f t="shared" ca="1" si="50"/>
        <v>15</v>
      </c>
      <c r="BD20" s="14" t="str">
        <f t="shared" ca="1" si="51"/>
        <v>I Just Know (IRE)</v>
      </c>
      <c r="BE20" s="14" t="str">
        <f t="shared" ca="1" si="52"/>
        <v>***</v>
      </c>
      <c r="BF20" s="14" t="str">
        <f t="shared" ca="1" si="53"/>
        <v>PLUS: I Just Know (IRE) is 25.69% behind top-rated Lofgren. 
NEUTRAL: Speed is not a factor.
PLUS: Form horse I Just Know (IRE) is 44.55% ahead of the lay selection I Just Know (IRE). 
NEUTRAL: Stallion ratings are not a factor.
NEGATIVE: The selection might be suited to this race, so it should be regarded as tentative for this reason.
PLUS: The top-rated jockey, Bass, Mr D R is 31.86% ahead of Cook, Danny. 
NEGATIVE: In the horse's second last race, he performed well which should act as a warning here.</v>
      </c>
      <c r="BG20" s="14" t="str">
        <f t="shared" ca="1" si="54"/>
        <v>Class 2</v>
      </c>
    </row>
    <row r="21" spans="1:59" s="6" customFormat="1">
      <c r="A21" s="14" t="str">
        <f>Sheets!D35</f>
        <v>1505 Leopardstown</v>
      </c>
      <c r="B21" s="14" t="str">
        <f t="shared" ca="1" si="0"/>
        <v>Leopardstown</v>
      </c>
      <c r="C21" s="15">
        <f t="shared" ca="1" si="1"/>
        <v>0.62847222222222221</v>
      </c>
      <c r="D21" s="16" t="str">
        <f t="shared" ca="1" si="2"/>
        <v>Smash Williams (IRE)</v>
      </c>
      <c r="E21" s="17">
        <f t="shared" ca="1" si="3"/>
        <v>9.0646965519014966E-2</v>
      </c>
      <c r="F21" s="18">
        <f t="shared" ca="1" si="4"/>
        <v>5</v>
      </c>
      <c r="G21" s="6" t="str">
        <f t="shared" ca="1" si="5"/>
        <v>Kings Field (IRE)</v>
      </c>
      <c r="H21" s="8">
        <f t="shared" ca="1" si="6"/>
        <v>14</v>
      </c>
      <c r="I21" s="16" t="str">
        <f t="shared" ca="1" si="7"/>
        <v>Imaging</v>
      </c>
      <c r="J21" s="18">
        <f t="shared" ca="1" si="8"/>
        <v>4.5</v>
      </c>
      <c r="K21" s="6" t="str">
        <f t="shared" ca="1" si="9"/>
        <v>Damselfly (IRE)</v>
      </c>
      <c r="L21" s="7">
        <f t="shared" ca="1" si="10"/>
        <v>1.8257515636721552E-2</v>
      </c>
      <c r="M21" s="8">
        <f t="shared" ca="1" si="11"/>
        <v>12</v>
      </c>
      <c r="N21" s="16" t="str">
        <f t="shared" ca="1" si="12"/>
        <v>North Face (IRE)</v>
      </c>
      <c r="O21" s="17">
        <f t="shared" ca="1" si="13"/>
        <v>4.0932225201963223E-3</v>
      </c>
      <c r="P21" s="18">
        <f t="shared" ca="1" si="14"/>
        <v>7</v>
      </c>
      <c r="Q21" s="6" t="str">
        <f t="shared" ca="1" si="15"/>
        <v>Imaging</v>
      </c>
      <c r="R21" s="7">
        <f t="shared" ca="1" si="16"/>
        <v>0.30187003503231852</v>
      </c>
      <c r="S21" s="8">
        <f t="shared" ca="1" si="17"/>
        <v>4.5</v>
      </c>
      <c r="T21" s="16" t="str">
        <f t="shared" ca="1" si="18"/>
        <v>Psychedelic Funk</v>
      </c>
      <c r="U21" s="17">
        <f t="shared" ca="1" si="19"/>
        <v>1.7016207938059131E-4</v>
      </c>
      <c r="V21" s="18">
        <f t="shared" ca="1" si="20"/>
        <v>6</v>
      </c>
      <c r="W21" s="6" t="str">
        <f t="shared" ca="1" si="21"/>
        <v>Imaging</v>
      </c>
      <c r="X21" s="7">
        <f t="shared" ca="1" si="22"/>
        <v>8.429252782193955E-2</v>
      </c>
      <c r="Y21" s="8">
        <f t="shared" ca="1" si="23"/>
        <v>4.5</v>
      </c>
      <c r="Z21" s="16" t="str">
        <f t="shared" ca="1" si="24"/>
        <v>North Face (IRE)</v>
      </c>
      <c r="AA21" s="17">
        <f t="shared" ca="1" si="25"/>
        <v>0.15912100433755974</v>
      </c>
      <c r="AB21" s="18">
        <f t="shared" ca="1" si="26"/>
        <v>7</v>
      </c>
      <c r="AC21" s="6" t="str">
        <f t="shared" ca="1" si="27"/>
        <v>Imaging</v>
      </c>
      <c r="AD21" s="6" t="str">
        <f t="shared" ca="1" si="28"/>
        <v/>
      </c>
      <c r="AE21" s="6" t="str">
        <f t="shared" ca="1" si="29"/>
        <v>no selection</v>
      </c>
      <c r="AF21" s="16" t="str">
        <f t="shared" ca="1" si="30"/>
        <v>Imaging</v>
      </c>
      <c r="AG21" s="16">
        <f t="shared" ca="1" si="31"/>
        <v>4.5</v>
      </c>
      <c r="AH21" s="16" t="str">
        <f t="shared" ca="1" si="32"/>
        <v>**</v>
      </c>
      <c r="AI21" s="6">
        <v>19</v>
      </c>
      <c r="AJ21" s="6">
        <f t="shared" si="33"/>
        <v>-1</v>
      </c>
      <c r="AK21" s="6">
        <f t="shared" si="34"/>
        <v>-1</v>
      </c>
      <c r="AL21" s="6">
        <f t="shared" ca="1" si="35"/>
        <v>11</v>
      </c>
      <c r="AM21" s="6" t="str">
        <f t="shared" ca="1" si="36"/>
        <v>thetote.com Knockaire Stakes (Listed)</v>
      </c>
      <c r="AN21" s="6" t="str">
        <f t="shared" ca="1" si="37"/>
        <v xml:space="preserve">7f </v>
      </c>
      <c r="AO21" s="6">
        <f t="shared" ca="1" si="38"/>
        <v>24540</v>
      </c>
      <c r="AP21" s="6" t="str">
        <f t="shared" ca="1" si="39"/>
        <v>Good</v>
      </c>
      <c r="AQ21" s="6" t="str">
        <f t="shared" ca="1" si="40"/>
        <v>Non Handicap</v>
      </c>
      <c r="AR21" s="6" t="str">
        <f t="shared" ca="1" si="41"/>
        <v/>
      </c>
      <c r="AS21" s="6" t="b">
        <f t="shared" ca="1" si="42"/>
        <v>0</v>
      </c>
      <c r="AT21" s="6" t="b">
        <f t="shared" ca="1" si="43"/>
        <v>0</v>
      </c>
      <c r="AU21" s="6" t="str">
        <f t="shared" ca="1" si="60"/>
        <v>Smash Williams (IRE)</v>
      </c>
      <c r="AV21" s="6" t="str">
        <f t="shared" ca="1" si="61"/>
        <v>Kings Field (IRE)</v>
      </c>
      <c r="AW21" s="6">
        <f t="shared" ca="1" si="57"/>
        <v>53</v>
      </c>
      <c r="AX21" s="6">
        <f t="shared" ca="1" si="58"/>
        <v>54</v>
      </c>
      <c r="AY21" s="6" t="str">
        <f t="shared" ca="1" si="59"/>
        <v>Kings Field (IRE)</v>
      </c>
      <c r="AZ21" s="14" t="str">
        <f t="shared" ca="1" si="47"/>
        <v/>
      </c>
      <c r="BA21" s="14" t="str">
        <f t="shared" ca="1" si="48"/>
        <v/>
      </c>
      <c r="BB21" s="14">
        <f t="shared" ca="1" si="49"/>
        <v>40</v>
      </c>
      <c r="BC21" s="14">
        <f t="shared" ca="1" si="50"/>
        <v>130</v>
      </c>
      <c r="BD21" s="14" t="str">
        <f t="shared" ca="1" si="51"/>
        <v>No Lay</v>
      </c>
      <c r="BE21" s="14" t="str">
        <f t="shared" ca="1" si="52"/>
        <v>**</v>
      </c>
      <c r="BF21" s="14" t="str">
        <f t="shared" ca="1" si="53"/>
        <v>"</v>
      </c>
      <c r="BG21" s="14" t="str">
        <f t="shared" ca="1" si="54"/>
        <v>Listed Race</v>
      </c>
    </row>
    <row r="22" spans="1:59" s="6" customFormat="1">
      <c r="A22" s="14" t="str">
        <f>Sheets!D36</f>
        <v>1510 Cheltenham</v>
      </c>
      <c r="B22" s="14" t="str">
        <f t="shared" ca="1" si="0"/>
        <v>Cheltenham</v>
      </c>
      <c r="C22" s="15">
        <f t="shared" ca="1" si="1"/>
        <v>0.63194444444444442</v>
      </c>
      <c r="D22" s="16" t="str">
        <f t="shared" ca="1" si="2"/>
        <v>Bigmartre (FR)</v>
      </c>
      <c r="E22" s="17">
        <f t="shared" ca="1" si="3"/>
        <v>7.3744215188449369E-2</v>
      </c>
      <c r="F22" s="18">
        <f t="shared" ca="1" si="4"/>
        <v>3.5</v>
      </c>
      <c r="G22" s="6" t="str">
        <f t="shared" ca="1" si="5"/>
        <v>Vosne Romanee</v>
      </c>
      <c r="H22" s="8">
        <f t="shared" ca="1" si="6"/>
        <v>8</v>
      </c>
      <c r="I22" s="16" t="str">
        <f t="shared" ca="1" si="7"/>
        <v>Modus</v>
      </c>
      <c r="J22" s="18">
        <f t="shared" ca="1" si="8"/>
        <v>4.5</v>
      </c>
      <c r="K22" s="6" t="str">
        <f t="shared" ca="1" si="9"/>
        <v>Bigmartre (FR)</v>
      </c>
      <c r="L22" s="7">
        <f t="shared" ca="1" si="10"/>
        <v>0.31073970326739608</v>
      </c>
      <c r="M22" s="8">
        <f t="shared" ca="1" si="11"/>
        <v>3.5</v>
      </c>
      <c r="N22" s="16" t="str">
        <f t="shared" ca="1" si="12"/>
        <v>Modus</v>
      </c>
      <c r="O22" s="17">
        <f t="shared" ca="1" si="13"/>
        <v>8.1357085225205357E-3</v>
      </c>
      <c r="P22" s="18">
        <f t="shared" ca="1" si="14"/>
        <v>4.5</v>
      </c>
      <c r="Q22" s="6" t="str">
        <f t="shared" ca="1" si="15"/>
        <v>Modus</v>
      </c>
      <c r="R22" s="7">
        <f t="shared" ca="1" si="16"/>
        <v>9.1898404926749055E-2</v>
      </c>
      <c r="S22" s="8">
        <f t="shared" ca="1" si="17"/>
        <v>4.5</v>
      </c>
      <c r="T22" s="16" t="str">
        <f t="shared" ca="1" si="18"/>
        <v>Lillington (IRE)</v>
      </c>
      <c r="U22" s="17">
        <f t="shared" ca="1" si="19"/>
        <v>0.10570024570024572</v>
      </c>
      <c r="V22" s="18">
        <f t="shared" ca="1" si="20"/>
        <v>6</v>
      </c>
      <c r="W22" s="6" t="str">
        <f t="shared" ca="1" si="21"/>
        <v>Tommy Silver (FR)</v>
      </c>
      <c r="X22" s="7">
        <f t="shared" ca="1" si="22"/>
        <v>0.2499726483009124</v>
      </c>
      <c r="Y22" s="8">
        <f t="shared" ca="1" si="23"/>
        <v>7</v>
      </c>
      <c r="Z22" s="16" t="str">
        <f t="shared" ca="1" si="24"/>
        <v>Bigmartre (FR)</v>
      </c>
      <c r="AA22" s="17">
        <f t="shared" ca="1" si="25"/>
        <v>0.11150720628218111</v>
      </c>
      <c r="AB22" s="18">
        <f t="shared" ca="1" si="26"/>
        <v>3.5</v>
      </c>
      <c r="AC22" s="6" t="str">
        <f t="shared" ca="1" si="27"/>
        <v>Bigmartre (FR)</v>
      </c>
      <c r="AD22" s="6" t="str">
        <f t="shared" ca="1" si="28"/>
        <v/>
      </c>
      <c r="AE22" s="6" t="str">
        <f t="shared" ca="1" si="29"/>
        <v>Bigmartre (FR)</v>
      </c>
      <c r="AF22" s="16" t="str">
        <f t="shared" ca="1" si="30"/>
        <v>Bigmartre (FR)</v>
      </c>
      <c r="AG22" s="16">
        <f t="shared" ca="1" si="31"/>
        <v>3.5</v>
      </c>
      <c r="AH22" s="16" t="str">
        <f t="shared" ca="1" si="32"/>
        <v>**</v>
      </c>
      <c r="AI22" s="6">
        <v>20</v>
      </c>
      <c r="AJ22" s="6">
        <f t="shared" si="33"/>
        <v>-1</v>
      </c>
      <c r="AK22" s="6">
        <f t="shared" si="34"/>
        <v>-1</v>
      </c>
      <c r="AL22" s="6">
        <f t="shared" ca="1" si="35"/>
        <v>7</v>
      </c>
      <c r="AM22" s="6" t="str">
        <f t="shared" ca="1" si="36"/>
        <v>Randox Health Handicap Chase</v>
      </c>
      <c r="AN22" s="6" t="str">
        <f t="shared" ca="1" si="37"/>
        <v xml:space="preserve">2m </v>
      </c>
      <c r="AO22" s="6">
        <f t="shared" ca="1" si="38"/>
        <v>37140</v>
      </c>
      <c r="AP22" s="6" t="str">
        <f t="shared" ca="1" si="39"/>
        <v>Good</v>
      </c>
      <c r="AQ22" s="6" t="str">
        <f t="shared" ca="1" si="40"/>
        <v>Handicap</v>
      </c>
      <c r="AR22" s="6" t="str">
        <f t="shared" ca="1" si="41"/>
        <v>Lillington (IRE)</v>
      </c>
      <c r="AS22" s="6" t="str">
        <f t="shared" ca="1" si="42"/>
        <v>Modus</v>
      </c>
      <c r="AT22" s="6" t="str">
        <f t="shared" ca="1" si="43"/>
        <v>Bigmartre (FR)</v>
      </c>
      <c r="AU22" s="6" t="str">
        <f t="shared" ca="1" si="60"/>
        <v>Bigmartre (FR)</v>
      </c>
      <c r="AV22" s="6" t="str">
        <f t="shared" ca="1" si="61"/>
        <v>Vosne Romanee</v>
      </c>
      <c r="AW22" s="6">
        <f t="shared" ca="1" si="57"/>
        <v>35</v>
      </c>
      <c r="AX22" s="6">
        <f t="shared" ca="1" si="58"/>
        <v>43</v>
      </c>
      <c r="AY22" s="6" t="str">
        <f t="shared" ca="1" si="59"/>
        <v>Vosne Romanee</v>
      </c>
      <c r="AZ22" s="14" t="str">
        <f t="shared" ca="1" si="47"/>
        <v/>
      </c>
      <c r="BA22" s="14" t="str">
        <f t="shared" ca="1" si="48"/>
        <v/>
      </c>
      <c r="BB22" s="14">
        <f t="shared" ca="1" si="49"/>
        <v>25</v>
      </c>
      <c r="BC22" s="14">
        <f t="shared" ca="1" si="50"/>
        <v>70</v>
      </c>
      <c r="BD22" s="14" t="str">
        <f t="shared" ca="1" si="51"/>
        <v>No Lay</v>
      </c>
      <c r="BE22" s="14" t="str">
        <f t="shared" ca="1" si="52"/>
        <v>**</v>
      </c>
      <c r="BF22" s="14" t="str">
        <f t="shared" ca="1" si="53"/>
        <v>"</v>
      </c>
      <c r="BG22" s="14" t="str">
        <f t="shared" ca="1" si="54"/>
        <v>Class 2</v>
      </c>
    </row>
    <row r="23" spans="1:59" s="6" customFormat="1">
      <c r="A23" s="14" t="str">
        <f>Sheets!D37</f>
        <v>1515 Galway</v>
      </c>
      <c r="B23" s="14" t="str">
        <f t="shared" ca="1" si="0"/>
        <v>Galway</v>
      </c>
      <c r="C23" s="15">
        <f t="shared" ca="1" si="1"/>
        <v>0.63541666666666663</v>
      </c>
      <c r="D23" s="16" t="str">
        <f t="shared" ca="1" si="2"/>
        <v>The Trigger (IRE)</v>
      </c>
      <c r="E23" s="17">
        <f t="shared" ca="1" si="3"/>
        <v>5.1144366362717904E-3</v>
      </c>
      <c r="F23" s="18">
        <f t="shared" ca="1" si="4"/>
        <v>10</v>
      </c>
      <c r="G23" s="6" t="str">
        <f t="shared" ca="1" si="5"/>
        <v>Bellgrove (IRE)</v>
      </c>
      <c r="H23" s="8">
        <f t="shared" ca="1" si="6"/>
        <v>12</v>
      </c>
      <c r="I23" s="16" t="str">
        <f t="shared" ca="1" si="7"/>
        <v>Dundrum Lad (IRE)</v>
      </c>
      <c r="J23" s="18">
        <f t="shared" ca="1" si="8"/>
        <v>8</v>
      </c>
      <c r="K23" s="6" t="str">
        <f t="shared" ca="1" si="9"/>
        <v>Rolling Revenge (IRE)</v>
      </c>
      <c r="L23" s="7">
        <f t="shared" ca="1" si="10"/>
        <v>7.5519364448858109E-2</v>
      </c>
      <c r="M23" s="8">
        <f t="shared" ca="1" si="11"/>
        <v>3.33</v>
      </c>
      <c r="N23" s="16" t="str">
        <f t="shared" ca="1" si="12"/>
        <v>Bellgrove (IRE)</v>
      </c>
      <c r="O23" s="17">
        <f t="shared" ca="1" si="13"/>
        <v>6.5410169194450488E-2</v>
      </c>
      <c r="P23" s="18">
        <f t="shared" ca="1" si="14"/>
        <v>12</v>
      </c>
      <c r="Q23" s="6" t="str">
        <f t="shared" ca="1" si="15"/>
        <v>Dundrum Lad (IRE)</v>
      </c>
      <c r="R23" s="7">
        <f t="shared" ca="1" si="16"/>
        <v>4.7637743750817939E-2</v>
      </c>
      <c r="S23" s="8">
        <f t="shared" ca="1" si="17"/>
        <v>8</v>
      </c>
      <c r="T23" s="16" t="str">
        <f t="shared" ca="1" si="18"/>
        <v>Fruits Of Glory (IRE)</v>
      </c>
      <c r="U23" s="17">
        <f t="shared" ca="1" si="19"/>
        <v>7.9147465437788E-2</v>
      </c>
      <c r="V23" s="18">
        <f t="shared" ca="1" si="20"/>
        <v>12</v>
      </c>
      <c r="W23" s="6" t="str">
        <f t="shared" ca="1" si="21"/>
        <v>Rolling Revenge (IRE)</v>
      </c>
      <c r="X23" s="7">
        <f t="shared" ca="1" si="22"/>
        <v>0.46831273232796389</v>
      </c>
      <c r="Y23" s="8">
        <f t="shared" ca="1" si="23"/>
        <v>3.33</v>
      </c>
      <c r="Z23" s="16" t="str">
        <f t="shared" ca="1" si="24"/>
        <v>Dundrum Lad (IRE)</v>
      </c>
      <c r="AA23" s="17">
        <f t="shared" ca="1" si="25"/>
        <v>0.12895162130288851</v>
      </c>
      <c r="AB23" s="18">
        <f t="shared" ca="1" si="26"/>
        <v>8</v>
      </c>
      <c r="AC23" s="6" t="str">
        <f t="shared" ca="1" si="27"/>
        <v>Dundrum Lad (IRE)</v>
      </c>
      <c r="AD23" s="6" t="str">
        <f t="shared" ca="1" si="28"/>
        <v>no selection</v>
      </c>
      <c r="AE23" s="6" t="str">
        <f t="shared" ca="1" si="29"/>
        <v>no selection</v>
      </c>
      <c r="AF23" s="16" t="str">
        <f t="shared" ca="1" si="30"/>
        <v>Dundrum Lad (IRE)</v>
      </c>
      <c r="AG23" s="16">
        <f t="shared" ca="1" si="31"/>
        <v>8</v>
      </c>
      <c r="AH23" s="16" t="str">
        <f t="shared" ca="1" si="32"/>
        <v>*</v>
      </c>
      <c r="AI23" s="6">
        <v>21</v>
      </c>
      <c r="AJ23" s="6">
        <f t="shared" si="33"/>
        <v>-1</v>
      </c>
      <c r="AK23" s="6">
        <f t="shared" si="34"/>
        <v>-1</v>
      </c>
      <c r="AL23" s="6">
        <f t="shared" ca="1" si="35"/>
        <v>12</v>
      </c>
      <c r="AM23" s="6" t="str">
        <f t="shared" ca="1" si="36"/>
        <v>Renvyle House Hotel Handicap Chase</v>
      </c>
      <c r="AN23" s="6" t="str">
        <f t="shared" ca="1" si="37"/>
        <v xml:space="preserve">2m2f </v>
      </c>
      <c r="AO23" s="6">
        <f t="shared" ca="1" si="38"/>
        <v>7087</v>
      </c>
      <c r="AP23" s="6" t="str">
        <f t="shared" ca="1" si="39"/>
        <v>Yielding</v>
      </c>
      <c r="AQ23" s="6" t="str">
        <f t="shared" ca="1" si="40"/>
        <v>Handicap</v>
      </c>
      <c r="AR23" s="6" t="str">
        <f t="shared" ca="1" si="41"/>
        <v>The Trigger (IRE)</v>
      </c>
      <c r="AS23" s="6" t="str">
        <f t="shared" ca="1" si="42"/>
        <v>Bellgrove (IRE)</v>
      </c>
      <c r="AT23" s="6" t="str">
        <f t="shared" ca="1" si="43"/>
        <v>Bellgrove (IRE)</v>
      </c>
      <c r="AU23" s="6" t="str">
        <f t="shared" ca="1" si="60"/>
        <v>The Trigger (IRE)</v>
      </c>
      <c r="AV23" s="6" t="str">
        <f t="shared" ca="1" si="61"/>
        <v>Bellgrove (IRE)</v>
      </c>
      <c r="AW23" s="6">
        <f t="shared" ca="1" si="57"/>
        <v>70</v>
      </c>
      <c r="AX23" s="6">
        <f t="shared" ca="1" si="58"/>
        <v>56</v>
      </c>
      <c r="AY23" s="6" t="str">
        <f t="shared" ca="1" si="59"/>
        <v>The Trigger (IRE)</v>
      </c>
      <c r="AZ23" s="14" t="str">
        <f t="shared" ca="1" si="47"/>
        <v/>
      </c>
      <c r="BA23" s="14" t="str">
        <f t="shared" ca="1" si="48"/>
        <v/>
      </c>
      <c r="BB23" s="14">
        <f t="shared" ca="1" si="49"/>
        <v>90</v>
      </c>
      <c r="BC23" s="14">
        <f t="shared" ca="1" si="50"/>
        <v>110</v>
      </c>
      <c r="BD23" s="14" t="str">
        <f t="shared" ca="1" si="51"/>
        <v>No Lay</v>
      </c>
      <c r="BE23" s="14" t="str">
        <f t="shared" ca="1" si="52"/>
        <v>**</v>
      </c>
      <c r="BF23" s="14" t="str">
        <f t="shared" ca="1" si="53"/>
        <v>"</v>
      </c>
      <c r="BG23" s="14">
        <f t="shared" ca="1" si="54"/>
        <v>0</v>
      </c>
    </row>
    <row r="24" spans="1:59" s="6" customFormat="1">
      <c r="A24" s="14" t="str">
        <f>Sheets!D38</f>
        <v>1520 Newbury</v>
      </c>
      <c r="B24" s="14" t="str">
        <f t="shared" ca="1" si="0"/>
        <v>Newbury</v>
      </c>
      <c r="C24" s="15">
        <f t="shared" ca="1" si="1"/>
        <v>0.63888888888888895</v>
      </c>
      <c r="D24" s="16" t="str">
        <f t="shared" ca="1" si="2"/>
        <v>Muchly</v>
      </c>
      <c r="E24" s="17">
        <f t="shared" ca="1" si="3"/>
        <v>0.36584062114821869</v>
      </c>
      <c r="F24" s="18">
        <f t="shared" ca="1" si="4"/>
        <v>2.25</v>
      </c>
      <c r="G24" s="6" t="str">
        <f t="shared" ca="1" si="5"/>
        <v>Lady Morpheus</v>
      </c>
      <c r="H24" s="8">
        <f t="shared" ca="1" si="6"/>
        <v>25</v>
      </c>
      <c r="I24" s="16" t="str">
        <f t="shared" ca="1" si="7"/>
        <v>Warsash (IRE)</v>
      </c>
      <c r="J24" s="18">
        <f t="shared" ca="1" si="8"/>
        <v>25</v>
      </c>
      <c r="K24" s="6" t="str">
        <f t="shared" ca="1" si="9"/>
        <v>Muchly</v>
      </c>
      <c r="L24" s="7">
        <f t="shared" ca="1" si="10"/>
        <v>0.40192320557387679</v>
      </c>
      <c r="M24" s="8">
        <f t="shared" ca="1" si="11"/>
        <v>2.25</v>
      </c>
      <c r="N24" s="16" t="str">
        <f t="shared" ca="1" si="12"/>
        <v>Lady Morpheus</v>
      </c>
      <c r="O24" s="17">
        <f t="shared" ca="1" si="13"/>
        <v>0.18727619884218169</v>
      </c>
      <c r="P24" s="18">
        <f t="shared" ca="1" si="14"/>
        <v>25</v>
      </c>
      <c r="Q24" s="6" t="str">
        <f t="shared" ca="1" si="15"/>
        <v>Muchly</v>
      </c>
      <c r="R24" s="7">
        <f t="shared" ca="1" si="16"/>
        <v>0.10133459312625485</v>
      </c>
      <c r="S24" s="8">
        <f t="shared" ca="1" si="17"/>
        <v>2.25</v>
      </c>
      <c r="T24" s="16" t="str">
        <f t="shared" ca="1" si="18"/>
        <v>Say Nothing</v>
      </c>
      <c r="U24" s="17">
        <f t="shared" ca="1" si="19"/>
        <v>0</v>
      </c>
      <c r="V24" s="18">
        <f t="shared" ca="1" si="20"/>
        <v>16</v>
      </c>
      <c r="W24" s="6" t="str">
        <f t="shared" ca="1" si="21"/>
        <v>Maktabba</v>
      </c>
      <c r="X24" s="7">
        <f t="shared" ca="1" si="22"/>
        <v>1.3940349976154758E-3</v>
      </c>
      <c r="Y24" s="8">
        <f t="shared" ca="1" si="23"/>
        <v>3.5</v>
      </c>
      <c r="Z24" s="16" t="str">
        <f t="shared" ca="1" si="24"/>
        <v>Muchly</v>
      </c>
      <c r="AA24" s="17">
        <f t="shared" ca="1" si="25"/>
        <v>1</v>
      </c>
      <c r="AB24" s="18">
        <f t="shared" ca="1" si="26"/>
        <v>2.25</v>
      </c>
      <c r="AC24" s="6" t="str">
        <f t="shared" ca="1" si="27"/>
        <v>Muchly</v>
      </c>
      <c r="AD24" s="6" t="str">
        <f t="shared" ca="1" si="28"/>
        <v>Maktabba</v>
      </c>
      <c r="AE24" s="6" t="str">
        <f t="shared" ca="1" si="29"/>
        <v>Muchly</v>
      </c>
      <c r="AF24" s="16" t="str">
        <f t="shared" ca="1" si="30"/>
        <v>Muchly</v>
      </c>
      <c r="AG24" s="16">
        <f t="shared" ca="1" si="31"/>
        <v>2.25</v>
      </c>
      <c r="AH24" s="16" t="str">
        <f t="shared" ca="1" si="32"/>
        <v>****</v>
      </c>
      <c r="AI24" s="6">
        <v>22</v>
      </c>
      <c r="AJ24" s="6">
        <f t="shared" si="33"/>
        <v>-1</v>
      </c>
      <c r="AK24" s="6">
        <f t="shared" si="34"/>
        <v>-1</v>
      </c>
      <c r="AL24" s="6">
        <f t="shared" ca="1" si="35"/>
        <v>11</v>
      </c>
      <c r="AM24" s="6" t="str">
        <f t="shared" ca="1" si="36"/>
        <v>Conundrum Consulting EBF Fillies Novice Stakes (Plus 10) (Str) (Div 2)</v>
      </c>
      <c r="AN24" s="6" t="str">
        <f t="shared" ca="1" si="37"/>
        <v xml:space="preserve">1m </v>
      </c>
      <c r="AO24" s="6">
        <f t="shared" ca="1" si="38"/>
        <v>5434</v>
      </c>
      <c r="AP24" s="6" t="str">
        <f t="shared" ca="1" si="39"/>
        <v>Good To Soft</v>
      </c>
      <c r="AQ24" s="6" t="str">
        <f t="shared" ca="1" si="40"/>
        <v>Non Handicap</v>
      </c>
      <c r="AR24" s="6" t="str">
        <f t="shared" ca="1" si="41"/>
        <v/>
      </c>
      <c r="AS24" s="6" t="b">
        <f t="shared" ca="1" si="42"/>
        <v>0</v>
      </c>
      <c r="AT24" s="6" t="b">
        <f t="shared" ca="1" si="43"/>
        <v>0</v>
      </c>
      <c r="AU24" s="6" t="str">
        <f t="shared" ca="1" si="60"/>
        <v>Muchly</v>
      </c>
      <c r="AV24" s="6" t="str">
        <f t="shared" ca="1" si="61"/>
        <v>Lady Morpheus</v>
      </c>
      <c r="AW24" s="6">
        <f t="shared" ca="1" si="57"/>
        <v>80</v>
      </c>
      <c r="AX24" s="6">
        <f t="shared" ca="1" si="58"/>
        <v>60</v>
      </c>
      <c r="AY24" s="6" t="str">
        <f t="shared" ca="1" si="59"/>
        <v>Muchly</v>
      </c>
      <c r="AZ24" s="14" t="str">
        <f t="shared" ca="1" si="47"/>
        <v>Muchly</v>
      </c>
      <c r="BA24" s="14" t="str">
        <f t="shared" ca="1" si="48"/>
        <v>Lady Morpheus</v>
      </c>
      <c r="BB24" s="14">
        <f t="shared" ca="1" si="49"/>
        <v>12.5</v>
      </c>
      <c r="BC24" s="14">
        <f t="shared" ca="1" si="50"/>
        <v>240</v>
      </c>
      <c r="BD24" s="14" t="str">
        <f t="shared" ca="1" si="51"/>
        <v>No Lay</v>
      </c>
      <c r="BE24" s="14" t="str">
        <f t="shared" ca="1" si="52"/>
        <v>**</v>
      </c>
      <c r="BF24" s="14" t="str">
        <f t="shared" ca="1" si="53"/>
        <v>"</v>
      </c>
      <c r="BG24" s="14" t="str">
        <f t="shared" ca="1" si="54"/>
        <v>Class 4</v>
      </c>
    </row>
    <row r="25" spans="1:59" s="6" customFormat="1">
      <c r="A25" s="14" t="str">
        <f>Sheets!D39</f>
        <v>1525 Doncaster</v>
      </c>
      <c r="B25" s="14" t="str">
        <f t="shared" ca="1" si="0"/>
        <v>Doncaster</v>
      </c>
      <c r="C25" s="15">
        <f t="shared" ca="1" si="1"/>
        <v>0.64236111111111105</v>
      </c>
      <c r="D25" s="16" t="str">
        <f t="shared" ca="1" si="2"/>
        <v>Tarboosh</v>
      </c>
      <c r="E25" s="17">
        <f t="shared" ca="1" si="3"/>
        <v>1.8239358887724197E-2</v>
      </c>
      <c r="F25" s="18">
        <f t="shared" ca="1" si="4"/>
        <v>8</v>
      </c>
      <c r="G25" s="6" t="str">
        <f t="shared" ca="1" si="5"/>
        <v>Foolaad</v>
      </c>
      <c r="H25" s="8">
        <f t="shared" ca="1" si="6"/>
        <v>8</v>
      </c>
      <c r="I25" s="16" t="str">
        <f t="shared" ca="1" si="7"/>
        <v>Camacho Chief (IRE)</v>
      </c>
      <c r="J25" s="18">
        <f t="shared" ca="1" si="8"/>
        <v>7.5</v>
      </c>
      <c r="K25" s="6" t="str">
        <f t="shared" ca="1" si="9"/>
        <v>Foolaad</v>
      </c>
      <c r="L25" s="7">
        <f t="shared" ca="1" si="10"/>
        <v>0.1014168530947054</v>
      </c>
      <c r="M25" s="8">
        <f t="shared" ca="1" si="11"/>
        <v>8</v>
      </c>
      <c r="N25" s="16" t="str">
        <f t="shared" ca="1" si="12"/>
        <v>Foolaad</v>
      </c>
      <c r="O25" s="17">
        <f t="shared" ca="1" si="13"/>
        <v>2.2829131069839848E-2</v>
      </c>
      <c r="P25" s="18">
        <f t="shared" ca="1" si="14"/>
        <v>8</v>
      </c>
      <c r="Q25" s="6" t="str">
        <f t="shared" ca="1" si="15"/>
        <v>Foolaad</v>
      </c>
      <c r="R25" s="7">
        <f t="shared" ca="1" si="16"/>
        <v>5.5416624987496214E-2</v>
      </c>
      <c r="S25" s="8">
        <f t="shared" ca="1" si="17"/>
        <v>8</v>
      </c>
      <c r="T25" s="16" t="str">
        <f t="shared" ca="1" si="18"/>
        <v>Copper Knight (IRE)</v>
      </c>
      <c r="U25" s="17">
        <f t="shared" ca="1" si="19"/>
        <v>0.18807092960773766</v>
      </c>
      <c r="V25" s="18">
        <f t="shared" ca="1" si="20"/>
        <v>14</v>
      </c>
      <c r="W25" s="6" t="str">
        <f t="shared" ca="1" si="21"/>
        <v>Foolaad</v>
      </c>
      <c r="X25" s="7">
        <f t="shared" ca="1" si="22"/>
        <v>0.1351599747257165</v>
      </c>
      <c r="Y25" s="8">
        <f t="shared" ca="1" si="23"/>
        <v>8</v>
      </c>
      <c r="Z25" s="16" t="str">
        <f t="shared" ca="1" si="24"/>
        <v>Foolaad</v>
      </c>
      <c r="AA25" s="17">
        <f t="shared" ca="1" si="25"/>
        <v>0.37411465427449719</v>
      </c>
      <c r="AB25" s="18">
        <f t="shared" ca="1" si="26"/>
        <v>8</v>
      </c>
      <c r="AC25" s="6" t="str">
        <f t="shared" ca="1" si="27"/>
        <v>Foolaad</v>
      </c>
      <c r="AD25" s="6" t="str">
        <f t="shared" ca="1" si="28"/>
        <v>Foolaad</v>
      </c>
      <c r="AE25" s="6" t="str">
        <f t="shared" ca="1" si="29"/>
        <v>no selection</v>
      </c>
      <c r="AF25" s="16" t="str">
        <f t="shared" ca="1" si="30"/>
        <v>Foolaad</v>
      </c>
      <c r="AG25" s="16">
        <f t="shared" ca="1" si="31"/>
        <v>8</v>
      </c>
      <c r="AH25" s="16" t="str">
        <f t="shared" ca="1" si="32"/>
        <v>*</v>
      </c>
      <c r="AI25" s="6">
        <v>23</v>
      </c>
      <c r="AJ25" s="6">
        <f t="shared" si="33"/>
        <v>-1</v>
      </c>
      <c r="AK25" s="6">
        <f t="shared" si="34"/>
        <v>-1</v>
      </c>
      <c r="AL25" s="6">
        <f t="shared" ca="1" si="35"/>
        <v>22</v>
      </c>
      <c r="AM25" s="6" t="str">
        <f t="shared" ca="1" si="36"/>
        <v>sunracing.co.uk Handicap</v>
      </c>
      <c r="AN25" s="6" t="str">
        <f t="shared" ca="1" si="37"/>
        <v xml:space="preserve">5f </v>
      </c>
      <c r="AO25" s="6">
        <f t="shared" ca="1" si="38"/>
        <v>28012</v>
      </c>
      <c r="AP25" s="6" t="str">
        <f t="shared" ca="1" si="39"/>
        <v>Good To Soft</v>
      </c>
      <c r="AQ25" s="6" t="str">
        <f t="shared" ca="1" si="40"/>
        <v>Handicap</v>
      </c>
      <c r="AR25" s="6" t="str">
        <f t="shared" ca="1" si="41"/>
        <v>Foolaad</v>
      </c>
      <c r="AS25" s="6" t="str">
        <f t="shared" ca="1" si="42"/>
        <v>Camacho Chief (IRE)</v>
      </c>
      <c r="AT25" s="6" t="str">
        <f t="shared" ca="1" si="43"/>
        <v>Foolaad</v>
      </c>
      <c r="AU25" s="6" t="str">
        <f t="shared" ca="1" si="60"/>
        <v>Tarboosh</v>
      </c>
      <c r="AV25" s="6" t="str">
        <f t="shared" ca="1" si="61"/>
        <v>Foolaad</v>
      </c>
      <c r="AW25" s="6">
        <f t="shared" ca="1" si="57"/>
        <v>136</v>
      </c>
      <c r="AX25" s="6">
        <f t="shared" ca="1" si="58"/>
        <v>141</v>
      </c>
      <c r="AY25" s="6" t="str">
        <f t="shared" ca="1" si="59"/>
        <v>Foolaad</v>
      </c>
      <c r="AZ25" s="14" t="str">
        <f t="shared" ca="1" si="47"/>
        <v/>
      </c>
      <c r="BA25" s="14" t="str">
        <f t="shared" ca="1" si="48"/>
        <v/>
      </c>
      <c r="BB25" s="14">
        <f t="shared" ca="1" si="49"/>
        <v>70</v>
      </c>
      <c r="BC25" s="14">
        <f t="shared" ca="1" si="50"/>
        <v>70</v>
      </c>
      <c r="BD25" s="14" t="str">
        <f t="shared" ca="1" si="51"/>
        <v>No Lay</v>
      </c>
      <c r="BE25" s="14" t="str">
        <f t="shared" ca="1" si="52"/>
        <v>**</v>
      </c>
      <c r="BF25" s="14" t="str">
        <f t="shared" ca="1" si="53"/>
        <v>"</v>
      </c>
      <c r="BG25" s="14" t="str">
        <f t="shared" ca="1" si="54"/>
        <v>Class 2</v>
      </c>
    </row>
    <row r="26" spans="1:59" s="6" customFormat="1">
      <c r="A26" s="14" t="str">
        <f>Sheets!D40</f>
        <v>1535 Kelso</v>
      </c>
      <c r="B26" s="14" t="str">
        <f t="shared" ca="1" si="0"/>
        <v>Kelso</v>
      </c>
      <c r="C26" s="15">
        <f t="shared" ca="1" si="1"/>
        <v>0.64930555555555558</v>
      </c>
      <c r="D26" s="16" t="str">
        <f t="shared" ca="1" si="2"/>
        <v>Iolani (GER)</v>
      </c>
      <c r="E26" s="17">
        <f t="shared" ca="1" si="3"/>
        <v>7.23215436706207E-2</v>
      </c>
      <c r="F26" s="18">
        <f t="shared" ca="1" si="4"/>
        <v>5</v>
      </c>
      <c r="G26" s="6" t="str">
        <f t="shared" ca="1" si="5"/>
        <v>An Fear Ciuin (IRE)</v>
      </c>
      <c r="H26" s="8">
        <f t="shared" ca="1" si="6"/>
        <v>8</v>
      </c>
      <c r="I26" s="16" t="str">
        <f t="shared" ca="1" si="7"/>
        <v>Val Mome (FR)</v>
      </c>
      <c r="J26" s="18">
        <f t="shared" ca="1" si="8"/>
        <v>4</v>
      </c>
      <c r="K26" s="6" t="str">
        <f t="shared" ca="1" si="9"/>
        <v>Iolani (GER)</v>
      </c>
      <c r="L26" s="7">
        <f t="shared" ca="1" si="10"/>
        <v>6.8004233779758172E-2</v>
      </c>
      <c r="M26" s="8">
        <f t="shared" ca="1" si="11"/>
        <v>5</v>
      </c>
      <c r="N26" s="16" t="str">
        <f t="shared" ca="1" si="12"/>
        <v>An Fear Ciuin (IRE)</v>
      </c>
      <c r="O26" s="17">
        <f t="shared" ca="1" si="13"/>
        <v>3.4600617818553996E-2</v>
      </c>
      <c r="P26" s="18">
        <f t="shared" ca="1" si="14"/>
        <v>8</v>
      </c>
      <c r="Q26" s="6" t="str">
        <f t="shared" ca="1" si="15"/>
        <v>Iolani (GER)</v>
      </c>
      <c r="R26" s="7">
        <f t="shared" ca="1" si="16"/>
        <v>7.558277126967225E-2</v>
      </c>
      <c r="S26" s="8">
        <f t="shared" ca="1" si="17"/>
        <v>5</v>
      </c>
      <c r="T26" s="16" t="str">
        <f t="shared" ca="1" si="18"/>
        <v>Val Mome (FR)</v>
      </c>
      <c r="U26" s="17">
        <f t="shared" ca="1" si="19"/>
        <v>4.6153212181151218E-2</v>
      </c>
      <c r="V26" s="18">
        <f t="shared" ca="1" si="20"/>
        <v>4</v>
      </c>
      <c r="W26" s="6" t="str">
        <f t="shared" ca="1" si="21"/>
        <v>Val Mome (FR)</v>
      </c>
      <c r="X26" s="7">
        <f t="shared" ca="1" si="22"/>
        <v>0.1025411153703475</v>
      </c>
      <c r="Y26" s="8">
        <f t="shared" ca="1" si="23"/>
        <v>4</v>
      </c>
      <c r="Z26" s="16" t="str">
        <f t="shared" ca="1" si="24"/>
        <v>An Fear Ciuin (IRE)</v>
      </c>
      <c r="AA26" s="17">
        <f t="shared" ca="1" si="25"/>
        <v>3.4608234211143819E-2</v>
      </c>
      <c r="AB26" s="18">
        <f t="shared" ca="1" si="26"/>
        <v>8</v>
      </c>
      <c r="AC26" s="6" t="str">
        <f t="shared" ca="1" si="27"/>
        <v>Iolani (GER)</v>
      </c>
      <c r="AD26" s="6" t="str">
        <f t="shared" ca="1" si="28"/>
        <v>Val Mome (FR)</v>
      </c>
      <c r="AE26" s="6" t="str">
        <f t="shared" ca="1" si="29"/>
        <v>no selection</v>
      </c>
      <c r="AF26" s="16" t="str">
        <f t="shared" ca="1" si="30"/>
        <v>Iolani (GER)</v>
      </c>
      <c r="AG26" s="16">
        <f t="shared" ca="1" si="31"/>
        <v>5</v>
      </c>
      <c r="AH26" s="16" t="str">
        <f t="shared" ca="1" si="32"/>
        <v>*</v>
      </c>
      <c r="AI26" s="6">
        <v>24</v>
      </c>
      <c r="AJ26" s="6">
        <f t="shared" si="33"/>
        <v>-1</v>
      </c>
      <c r="AK26" s="6">
        <f t="shared" si="34"/>
        <v>-1</v>
      </c>
      <c r="AL26" s="6">
        <f t="shared" ca="1" si="35"/>
        <v>14</v>
      </c>
      <c r="AM26" s="6" t="str">
        <f t="shared" ca="1" si="36"/>
        <v>Harper Gow Memorial Handicap Hurdle (Qualifier)</v>
      </c>
      <c r="AN26" s="6" t="str">
        <f t="shared" ca="1" si="37"/>
        <v xml:space="preserve">2m½f </v>
      </c>
      <c r="AO26" s="6">
        <f t="shared" ca="1" si="38"/>
        <v>4289</v>
      </c>
      <c r="AP26" s="6" t="str">
        <f t="shared" ca="1" si="39"/>
        <v>Good</v>
      </c>
      <c r="AQ26" s="6" t="str">
        <f t="shared" ca="1" si="40"/>
        <v>Handicap</v>
      </c>
      <c r="AR26" s="6" t="str">
        <f t="shared" ca="1" si="41"/>
        <v>Iolani (GER)</v>
      </c>
      <c r="AS26" s="6" t="str">
        <f t="shared" ca="1" si="42"/>
        <v>An Fear Ciuin (IRE)</v>
      </c>
      <c r="AT26" s="6" t="str">
        <f t="shared" ca="1" si="43"/>
        <v>Iolani (GER)</v>
      </c>
      <c r="AU26" s="6" t="str">
        <f t="shared" ca="1" si="60"/>
        <v>Iolani (GER)</v>
      </c>
      <c r="AV26" s="6" t="str">
        <f t="shared" ca="1" si="61"/>
        <v>An Fear Ciuin (IRE)</v>
      </c>
      <c r="AW26" s="6">
        <f t="shared" ca="1" si="57"/>
        <v>87</v>
      </c>
      <c r="AX26" s="6">
        <f t="shared" ca="1" si="58"/>
        <v>80</v>
      </c>
      <c r="AY26" s="6" t="str">
        <f t="shared" ca="1" si="59"/>
        <v>Iolani (GER)</v>
      </c>
      <c r="AZ26" s="14" t="str">
        <f t="shared" ca="1" si="47"/>
        <v/>
      </c>
      <c r="BA26" s="14" t="str">
        <f t="shared" ca="1" si="48"/>
        <v/>
      </c>
      <c r="BB26" s="14">
        <f t="shared" ca="1" si="49"/>
        <v>40</v>
      </c>
      <c r="BC26" s="14">
        <f t="shared" ca="1" si="50"/>
        <v>70</v>
      </c>
      <c r="BD26" s="14" t="str">
        <f t="shared" ca="1" si="51"/>
        <v>No Lay</v>
      </c>
      <c r="BE26" s="14" t="str">
        <f t="shared" ca="1" si="52"/>
        <v>*</v>
      </c>
      <c r="BF26" s="14" t="str">
        <f t="shared" ca="1" si="53"/>
        <v>"</v>
      </c>
      <c r="BG26" s="14" t="str">
        <f t="shared" ca="1" si="54"/>
        <v>Class 4</v>
      </c>
    </row>
    <row r="27" spans="1:59" s="6" customFormat="1">
      <c r="A27" s="14" t="str">
        <f>Sheets!D41</f>
        <v>1540 Leopardstown</v>
      </c>
      <c r="B27" s="14" t="str">
        <f t="shared" ca="1" si="0"/>
        <v>Leopardstown</v>
      </c>
      <c r="C27" s="15">
        <f t="shared" ca="1" si="1"/>
        <v>0.65277777777777779</v>
      </c>
      <c r="D27" s="16" t="str">
        <f t="shared" ca="1" si="2"/>
        <v>Silverkode (IRE)</v>
      </c>
      <c r="E27" s="17">
        <f t="shared" ca="1" si="3"/>
        <v>7.7773162858719852E-2</v>
      </c>
      <c r="F27" s="18">
        <f t="shared" ca="1" si="4"/>
        <v>3</v>
      </c>
      <c r="G27" s="6" t="str">
        <f t="shared" ca="1" si="5"/>
        <v>Stormy Belle (IRE)</v>
      </c>
      <c r="H27" s="8">
        <f t="shared" ca="1" si="6"/>
        <v>12</v>
      </c>
      <c r="I27" s="16" t="str">
        <f t="shared" ca="1" si="7"/>
        <v>Betsey Trotter (IRE)</v>
      </c>
      <c r="J27" s="18">
        <f t="shared" ca="1" si="8"/>
        <v>12</v>
      </c>
      <c r="K27" s="6" t="str">
        <f t="shared" ca="1" si="9"/>
        <v>Omran</v>
      </c>
      <c r="L27" s="7">
        <f t="shared" ca="1" si="10"/>
        <v>3.9675383228133507E-2</v>
      </c>
      <c r="M27" s="8">
        <f t="shared" ca="1" si="11"/>
        <v>6.5</v>
      </c>
      <c r="N27" s="16" t="str">
        <f t="shared" ca="1" si="12"/>
        <v>Silverkode (IRE)</v>
      </c>
      <c r="O27" s="17">
        <f t="shared" ca="1" si="13"/>
        <v>2.7870278162048696E-2</v>
      </c>
      <c r="P27" s="18">
        <f t="shared" ca="1" si="14"/>
        <v>3</v>
      </c>
      <c r="Q27" s="6" t="str">
        <f t="shared" ca="1" si="15"/>
        <v>Betsey Trotter (IRE)</v>
      </c>
      <c r="R27" s="7">
        <f t="shared" ca="1" si="16"/>
        <v>0.11851675616885324</v>
      </c>
      <c r="S27" s="8">
        <f t="shared" ca="1" si="17"/>
        <v>12</v>
      </c>
      <c r="T27" s="16" t="str">
        <f t="shared" ca="1" si="18"/>
        <v>Mokhalad</v>
      </c>
      <c r="U27" s="17">
        <f t="shared" ca="1" si="19"/>
        <v>0.29103959948125591</v>
      </c>
      <c r="V27" s="18">
        <f t="shared" ca="1" si="20"/>
        <v>14</v>
      </c>
      <c r="W27" s="6" t="str">
        <f t="shared" ca="1" si="21"/>
        <v>Betsey Trotter (IRE)</v>
      </c>
      <c r="X27" s="7">
        <f t="shared" ca="1" si="22"/>
        <v>0.26461799660441415</v>
      </c>
      <c r="Y27" s="8">
        <f t="shared" ca="1" si="23"/>
        <v>12</v>
      </c>
      <c r="Z27" s="16" t="str">
        <f t="shared" ca="1" si="24"/>
        <v>Betsey Trotter (IRE)</v>
      </c>
      <c r="AA27" s="17">
        <f t="shared" ca="1" si="25"/>
        <v>4.6018594649294836E-2</v>
      </c>
      <c r="AB27" s="18">
        <f t="shared" ca="1" si="26"/>
        <v>12</v>
      </c>
      <c r="AC27" s="6" t="str">
        <f t="shared" ca="1" si="27"/>
        <v>Betsey Trotter (IRE)</v>
      </c>
      <c r="AD27" s="6" t="str">
        <f t="shared" ca="1" si="28"/>
        <v/>
      </c>
      <c r="AE27" s="6" t="str">
        <f t="shared" ca="1" si="29"/>
        <v>no selection</v>
      </c>
      <c r="AF27" s="16" t="str">
        <f t="shared" ca="1" si="30"/>
        <v>Betsey Trotter (IRE)</v>
      </c>
      <c r="AG27" s="16">
        <f t="shared" ca="1" si="31"/>
        <v>12</v>
      </c>
      <c r="AH27" s="16" t="str">
        <f t="shared" ca="1" si="32"/>
        <v>*</v>
      </c>
      <c r="AI27" s="6">
        <v>25</v>
      </c>
      <c r="AJ27" s="6">
        <f t="shared" si="33"/>
        <v>-1</v>
      </c>
      <c r="AK27" s="6">
        <f t="shared" si="34"/>
        <v>-1</v>
      </c>
      <c r="AL27" s="6">
        <f t="shared" ca="1" si="35"/>
        <v>13</v>
      </c>
      <c r="AM27" s="6" t="str">
        <f t="shared" ca="1" si="36"/>
        <v>Win Big With Tote Handicap</v>
      </c>
      <c r="AN27" s="6" t="str">
        <f t="shared" ca="1" si="37"/>
        <v xml:space="preserve">7f </v>
      </c>
      <c r="AO27" s="6">
        <f t="shared" ca="1" si="38"/>
        <v>9267</v>
      </c>
      <c r="AP27" s="6" t="str">
        <f t="shared" ca="1" si="39"/>
        <v>Good</v>
      </c>
      <c r="AQ27" s="6" t="str">
        <f t="shared" ca="1" si="40"/>
        <v>Handicap</v>
      </c>
      <c r="AR27" s="6" t="str">
        <f t="shared" ca="1" si="41"/>
        <v>Silverkode (IRE)</v>
      </c>
      <c r="AS27" s="6" t="str">
        <f t="shared" ca="1" si="42"/>
        <v>Stormy Belle (IRE)</v>
      </c>
      <c r="AT27" s="6" t="str">
        <f t="shared" ca="1" si="43"/>
        <v>Silverkode (IRE)</v>
      </c>
      <c r="AU27" s="6" t="str">
        <f t="shared" ca="1" si="60"/>
        <v>Silverkode (IRE)</v>
      </c>
      <c r="AV27" s="6" t="str">
        <f t="shared" ca="1" si="61"/>
        <v>Stormy Belle (IRE)</v>
      </c>
      <c r="AW27" s="6">
        <f t="shared" ca="1" si="57"/>
        <v>89</v>
      </c>
      <c r="AX27" s="6">
        <f t="shared" ca="1" si="58"/>
        <v>71</v>
      </c>
      <c r="AY27" s="6" t="str">
        <f t="shared" ca="1" si="59"/>
        <v>Silverkode (IRE)</v>
      </c>
      <c r="AZ27" s="14" t="str">
        <f t="shared" ca="1" si="47"/>
        <v/>
      </c>
      <c r="BA27" s="14" t="str">
        <f t="shared" ca="1" si="48"/>
        <v/>
      </c>
      <c r="BB27" s="14">
        <f t="shared" ca="1" si="49"/>
        <v>20</v>
      </c>
      <c r="BC27" s="14">
        <f t="shared" ca="1" si="50"/>
        <v>110</v>
      </c>
      <c r="BD27" s="14" t="str">
        <f t="shared" ca="1" si="51"/>
        <v>No Lay</v>
      </c>
      <c r="BE27" s="14" t="str">
        <f t="shared" ca="1" si="52"/>
        <v>*</v>
      </c>
      <c r="BF27" s="14" t="str">
        <f t="shared" ca="1" si="53"/>
        <v>"</v>
      </c>
      <c r="BG27" s="14">
        <f t="shared" ca="1" si="54"/>
        <v>0</v>
      </c>
    </row>
    <row r="28" spans="1:59" s="6" customFormat="1">
      <c r="A28" s="14" t="str">
        <f>Sheets!D42</f>
        <v>1545 Cheltenham</v>
      </c>
      <c r="B28" s="14" t="str">
        <f t="shared" ca="1" si="0"/>
        <v>Cheltenham</v>
      </c>
      <c r="C28" s="15">
        <f t="shared" ca="1" si="1"/>
        <v>0.65625</v>
      </c>
      <c r="D28" s="16" t="str">
        <f t="shared" ca="1" si="2"/>
        <v>Timeforben (IRE)</v>
      </c>
      <c r="E28" s="17">
        <f t="shared" ca="1" si="3"/>
        <v>1.2702284492460083E-2</v>
      </c>
      <c r="F28" s="18">
        <f t="shared" ca="1" si="4"/>
        <v>10</v>
      </c>
      <c r="G28" s="6" t="str">
        <f t="shared" ca="1" si="5"/>
        <v>Theclockisticking (IRE)</v>
      </c>
      <c r="H28" s="8">
        <f t="shared" ca="1" si="6"/>
        <v>5</v>
      </c>
      <c r="I28" s="16" t="str">
        <f t="shared" ca="1" si="7"/>
        <v>Regal Flow</v>
      </c>
      <c r="J28" s="18">
        <f t="shared" ca="1" si="8"/>
        <v>20</v>
      </c>
      <c r="K28" s="6" t="str">
        <f t="shared" ca="1" si="9"/>
        <v>Theclockisticking (IRE)</v>
      </c>
      <c r="L28" s="7">
        <f t="shared" ca="1" si="10"/>
        <v>5.7239417502143806E-2</v>
      </c>
      <c r="M28" s="8">
        <f t="shared" ca="1" si="11"/>
        <v>5</v>
      </c>
      <c r="N28" s="16" t="str">
        <f t="shared" ca="1" si="12"/>
        <v>The Mighty Don (IRE)</v>
      </c>
      <c r="O28" s="17">
        <f t="shared" ca="1" si="13"/>
        <v>3.5099628476428252E-2</v>
      </c>
      <c r="P28" s="18">
        <f t="shared" ca="1" si="14"/>
        <v>20</v>
      </c>
      <c r="Q28" s="6" t="str">
        <f t="shared" ca="1" si="15"/>
        <v>The Eaglehaslanded (IRE)</v>
      </c>
      <c r="R28" s="7">
        <f t="shared" ca="1" si="16"/>
        <v>0.20257850395711002</v>
      </c>
      <c r="S28" s="8">
        <f t="shared" ca="1" si="17"/>
        <v>16</v>
      </c>
      <c r="T28" s="16" t="str">
        <f t="shared" ca="1" si="18"/>
        <v>King Calvin (IRE)</v>
      </c>
      <c r="U28" s="17">
        <f t="shared" ca="1" si="19"/>
        <v>0.11366181410974244</v>
      </c>
      <c r="V28" s="18">
        <f t="shared" ca="1" si="20"/>
        <v>12</v>
      </c>
      <c r="W28" s="6" t="str">
        <f t="shared" ca="1" si="21"/>
        <v>Sykes (IRE)</v>
      </c>
      <c r="X28" s="7">
        <f t="shared" ca="1" si="22"/>
        <v>9.3486127864897628E-2</v>
      </c>
      <c r="Y28" s="8">
        <f t="shared" ca="1" si="23"/>
        <v>10</v>
      </c>
      <c r="Z28" s="16" t="str">
        <f t="shared" ca="1" si="24"/>
        <v>Rejaah</v>
      </c>
      <c r="AA28" s="17">
        <f t="shared" ca="1" si="25"/>
        <v>9.5254452192957056E-2</v>
      </c>
      <c r="AB28" s="18">
        <f t="shared" ca="1" si="26"/>
        <v>16</v>
      </c>
      <c r="AC28" s="6" t="str">
        <f t="shared" ca="1" si="27"/>
        <v>Timeforben (IRE)</v>
      </c>
      <c r="AD28" s="6" t="str">
        <f t="shared" ca="1" si="28"/>
        <v/>
      </c>
      <c r="AE28" s="6" t="str">
        <f t="shared" ca="1" si="29"/>
        <v>no selection</v>
      </c>
      <c r="AF28" s="16" t="str">
        <f t="shared" ca="1" si="30"/>
        <v>Timeforben (IRE)</v>
      </c>
      <c r="AG28" s="16">
        <f t="shared" ca="1" si="31"/>
        <v>10</v>
      </c>
      <c r="AH28" s="16" t="str">
        <f t="shared" ca="1" si="32"/>
        <v>*</v>
      </c>
      <c r="AI28" s="6">
        <v>26</v>
      </c>
      <c r="AJ28" s="6">
        <f t="shared" si="33"/>
        <v>-1</v>
      </c>
      <c r="AK28" s="6">
        <f t="shared" si="34"/>
        <v>-1</v>
      </c>
      <c r="AL28" s="6">
        <f t="shared" ca="1" si="35"/>
        <v>20</v>
      </c>
      <c r="AM28" s="6" t="str">
        <f t="shared" ca="1" si="36"/>
        <v>Pertemps Network Handicap Hurdle (Qualifier)</v>
      </c>
      <c r="AN28" s="6" t="str">
        <f t="shared" ca="1" si="37"/>
        <v xml:space="preserve">3m½f </v>
      </c>
      <c r="AO28" s="6">
        <f t="shared" ca="1" si="38"/>
        <v>15475</v>
      </c>
      <c r="AP28" s="6" t="str">
        <f t="shared" ca="1" si="39"/>
        <v>Good</v>
      </c>
      <c r="AQ28" s="6" t="str">
        <f t="shared" ca="1" si="40"/>
        <v>Handicap</v>
      </c>
      <c r="AR28" s="6" t="str">
        <f t="shared" ca="1" si="41"/>
        <v>Rejaah</v>
      </c>
      <c r="AS28" s="6" t="str">
        <f t="shared" ca="1" si="42"/>
        <v>Timeforben (IRE)</v>
      </c>
      <c r="AT28" s="6" t="str">
        <f t="shared" ca="1" si="43"/>
        <v>Timeforben (IRE)</v>
      </c>
      <c r="AU28" s="6" t="str">
        <f t="shared" ca="1" si="60"/>
        <v>Timeforben (IRE)</v>
      </c>
      <c r="AV28" s="6" t="str">
        <f t="shared" ca="1" si="61"/>
        <v>Theclockisticking (IRE)</v>
      </c>
      <c r="AW28" s="6">
        <f t="shared" ca="1" si="57"/>
        <v>108</v>
      </c>
      <c r="AX28" s="6">
        <f t="shared" ca="1" si="58"/>
        <v>100</v>
      </c>
      <c r="AY28" s="6" t="str">
        <f t="shared" ca="1" si="59"/>
        <v>Timeforben (IRE)</v>
      </c>
      <c r="AZ28" s="14" t="str">
        <f t="shared" ca="1" si="47"/>
        <v/>
      </c>
      <c r="BA28" s="14" t="str">
        <f t="shared" ca="1" si="48"/>
        <v/>
      </c>
      <c r="BB28" s="14">
        <f t="shared" ca="1" si="49"/>
        <v>90</v>
      </c>
      <c r="BC28" s="14">
        <f t="shared" ca="1" si="50"/>
        <v>40</v>
      </c>
      <c r="BD28" s="14" t="str">
        <f t="shared" ca="1" si="51"/>
        <v>No Lay</v>
      </c>
      <c r="BE28" s="14" t="str">
        <f t="shared" ca="1" si="52"/>
        <v>*</v>
      </c>
      <c r="BF28" s="14" t="str">
        <f t="shared" ca="1" si="53"/>
        <v>"</v>
      </c>
      <c r="BG28" s="14" t="str">
        <f t="shared" ca="1" si="54"/>
        <v>Class 2</v>
      </c>
    </row>
    <row r="29" spans="1:59" s="6" customFormat="1">
      <c r="A29" s="14" t="str">
        <f>Sheets!D43</f>
        <v>1550 Galway</v>
      </c>
      <c r="B29" s="14" t="str">
        <f t="shared" ca="1" si="0"/>
        <v>Galway</v>
      </c>
      <c r="C29" s="15">
        <f t="shared" ca="1" si="1"/>
        <v>0.65972222222222221</v>
      </c>
      <c r="D29" s="16" t="str">
        <f t="shared" ca="1" si="2"/>
        <v>Royal Rendezvous (IRE)</v>
      </c>
      <c r="E29" s="17">
        <f t="shared" ca="1" si="3"/>
        <v>0.16918386584895778</v>
      </c>
      <c r="F29" s="18">
        <f t="shared" ca="1" si="4"/>
        <v>1.5</v>
      </c>
      <c r="G29" s="6" t="str">
        <f t="shared" ca="1" si="5"/>
        <v>Tara Dylan (IRE)</v>
      </c>
      <c r="H29" s="8">
        <f t="shared" ca="1" si="6"/>
        <v>4</v>
      </c>
      <c r="I29" s="16" t="str">
        <f t="shared" ca="1" si="7"/>
        <v>Steel Cap (IRE)</v>
      </c>
      <c r="J29" s="18">
        <f t="shared" ca="1" si="8"/>
        <v>16</v>
      </c>
      <c r="K29" s="6" t="str">
        <f t="shared" ca="1" si="9"/>
        <v>Royal Rendezvous (IRE)</v>
      </c>
      <c r="L29" s="7">
        <f t="shared" ca="1" si="10"/>
        <v>0.33602370696392064</v>
      </c>
      <c r="M29" s="8">
        <f t="shared" ca="1" si="11"/>
        <v>1.5</v>
      </c>
      <c r="N29" s="16" t="str">
        <f t="shared" ca="1" si="12"/>
        <v>Tara Dylan (IRE)</v>
      </c>
      <c r="O29" s="17">
        <f t="shared" ca="1" si="13"/>
        <v>0.12336713748220939</v>
      </c>
      <c r="P29" s="18">
        <f t="shared" ca="1" si="14"/>
        <v>4</v>
      </c>
      <c r="Q29" s="6" t="str">
        <f t="shared" ca="1" si="15"/>
        <v>Royal Rendezvous (IRE)</v>
      </c>
      <c r="R29" s="7">
        <f t="shared" ca="1" si="16"/>
        <v>0.20300021256566758</v>
      </c>
      <c r="S29" s="8">
        <f t="shared" ca="1" si="17"/>
        <v>1.5</v>
      </c>
      <c r="T29" s="16" t="str">
        <f t="shared" ca="1" si="18"/>
        <v>Royal Rendezvous (IRE)</v>
      </c>
      <c r="U29" s="17">
        <f t="shared" ca="1" si="19"/>
        <v>8.7225747267028572E-2</v>
      </c>
      <c r="V29" s="18">
        <f t="shared" ca="1" si="20"/>
        <v>1.5</v>
      </c>
      <c r="W29" s="6" t="str">
        <f t="shared" ca="1" si="21"/>
        <v>Royal Rendezvous (IRE)</v>
      </c>
      <c r="X29" s="7">
        <f t="shared" ca="1" si="22"/>
        <v>0.23858887817422059</v>
      </c>
      <c r="Y29" s="8">
        <f t="shared" ca="1" si="23"/>
        <v>1.5</v>
      </c>
      <c r="Z29" s="16" t="str">
        <f t="shared" ca="1" si="24"/>
        <v>Royal Rendezvous (IRE)</v>
      </c>
      <c r="AA29" s="17">
        <f t="shared" ca="1" si="25"/>
        <v>0.17650934073690658</v>
      </c>
      <c r="AB29" s="18">
        <f t="shared" ca="1" si="26"/>
        <v>1.5</v>
      </c>
      <c r="AC29" s="6" t="str">
        <f t="shared" ca="1" si="27"/>
        <v>Royal Rendezvous (IRE)</v>
      </c>
      <c r="AD29" s="6" t="str">
        <f t="shared" ca="1" si="28"/>
        <v>no selection</v>
      </c>
      <c r="AE29" s="6" t="str">
        <f t="shared" ca="1" si="29"/>
        <v>Royal Rendezvous (IRE)</v>
      </c>
      <c r="AF29" s="16" t="str">
        <f t="shared" ca="1" si="30"/>
        <v>Royal Rendezvous (IRE)</v>
      </c>
      <c r="AG29" s="16">
        <f t="shared" ca="1" si="31"/>
        <v>1.5</v>
      </c>
      <c r="AH29" s="16" t="str">
        <f t="shared" ca="1" si="32"/>
        <v>**</v>
      </c>
      <c r="AI29" s="6">
        <v>27</v>
      </c>
      <c r="AJ29" s="6">
        <f t="shared" si="33"/>
        <v>-1</v>
      </c>
      <c r="AK29" s="6">
        <f t="shared" si="34"/>
        <v>-1</v>
      </c>
      <c r="AL29" s="6">
        <f t="shared" ca="1" si="35"/>
        <v>17</v>
      </c>
      <c r="AM29" s="6" t="str">
        <f t="shared" ca="1" si="36"/>
        <v>Corrib Oil Maiden Hurdle</v>
      </c>
      <c r="AN29" s="6" t="str">
        <f t="shared" ca="1" si="37"/>
        <v xml:space="preserve">2m½f </v>
      </c>
      <c r="AO29" s="6">
        <f t="shared" ca="1" si="38"/>
        <v>7632</v>
      </c>
      <c r="AP29" s="6" t="str">
        <f t="shared" ca="1" si="39"/>
        <v>Yielding</v>
      </c>
      <c r="AQ29" s="6" t="str">
        <f t="shared" ca="1" si="40"/>
        <v>Non Handicap</v>
      </c>
      <c r="AR29" s="6" t="str">
        <f t="shared" ca="1" si="41"/>
        <v/>
      </c>
      <c r="AS29" s="6" t="b">
        <f t="shared" ca="1" si="42"/>
        <v>0</v>
      </c>
      <c r="AT29" s="6" t="b">
        <f t="shared" ca="1" si="43"/>
        <v>0</v>
      </c>
      <c r="AU29" s="6" t="str">
        <f t="shared" ca="1" si="60"/>
        <v>Royal Rendezvous (IRE)</v>
      </c>
      <c r="AV29" s="6" t="str">
        <f t="shared" ca="1" si="61"/>
        <v>Tara Dylan (IRE)</v>
      </c>
      <c r="AW29" s="6">
        <f t="shared" ca="1" si="57"/>
        <v>132</v>
      </c>
      <c r="AX29" s="6">
        <f t="shared" ca="1" si="58"/>
        <v>104</v>
      </c>
      <c r="AY29" s="6" t="str">
        <f t="shared" ca="1" si="59"/>
        <v>Royal Rendezvous (IRE)</v>
      </c>
      <c r="AZ29" s="14" t="str">
        <f t="shared" ca="1" si="47"/>
        <v/>
      </c>
      <c r="BA29" s="14" t="str">
        <f t="shared" ca="1" si="48"/>
        <v/>
      </c>
      <c r="BB29" s="14">
        <f t="shared" ca="1" si="49"/>
        <v>5</v>
      </c>
      <c r="BC29" s="14">
        <f t="shared" ca="1" si="50"/>
        <v>30</v>
      </c>
      <c r="BD29" s="14" t="str">
        <f t="shared" ca="1" si="51"/>
        <v>No Lay</v>
      </c>
      <c r="BE29" s="14" t="str">
        <f t="shared" ca="1" si="52"/>
        <v>*</v>
      </c>
      <c r="BF29" s="14" t="str">
        <f t="shared" ca="1" si="53"/>
        <v>"</v>
      </c>
      <c r="BG29" s="14">
        <f t="shared" ca="1" si="54"/>
        <v>0</v>
      </c>
    </row>
    <row r="30" spans="1:59" s="6" customFormat="1">
      <c r="A30" s="14" t="str">
        <f>Sheets!D44</f>
        <v>1555 Newbury</v>
      </c>
      <c r="B30" s="14" t="str">
        <f t="shared" ca="1" si="0"/>
        <v>Newbury</v>
      </c>
      <c r="C30" s="15">
        <f t="shared" ca="1" si="1"/>
        <v>0.66319444444444442</v>
      </c>
      <c r="D30" s="16" t="str">
        <f t="shared" ca="1" si="2"/>
        <v>Concello (IRE)</v>
      </c>
      <c r="E30" s="17">
        <f t="shared" ca="1" si="3"/>
        <v>7.2476767751792097E-3</v>
      </c>
      <c r="F30" s="18">
        <f t="shared" ca="1" si="4"/>
        <v>10</v>
      </c>
      <c r="G30" s="6" t="str">
        <f t="shared" ca="1" si="5"/>
        <v>Iconic Choice</v>
      </c>
      <c r="H30" s="8">
        <f t="shared" ca="1" si="6"/>
        <v>10</v>
      </c>
      <c r="I30" s="16" t="str">
        <f t="shared" ca="1" si="7"/>
        <v>Aim Power (IRE)</v>
      </c>
      <c r="J30" s="18">
        <f t="shared" ca="1" si="8"/>
        <v>14</v>
      </c>
      <c r="K30" s="6" t="str">
        <f t="shared" ca="1" si="9"/>
        <v>Iconic Choice</v>
      </c>
      <c r="L30" s="7">
        <f t="shared" ca="1" si="10"/>
        <v>0.14232838791950495</v>
      </c>
      <c r="M30" s="8">
        <f t="shared" ca="1" si="11"/>
        <v>10</v>
      </c>
      <c r="N30" s="16" t="str">
        <f t="shared" ca="1" si="12"/>
        <v>Iconic Choice</v>
      </c>
      <c r="O30" s="17">
        <f t="shared" ca="1" si="13"/>
        <v>2.7868490828009396E-2</v>
      </c>
      <c r="P30" s="18">
        <f t="shared" ca="1" si="14"/>
        <v>10</v>
      </c>
      <c r="Q30" s="6" t="str">
        <f t="shared" ca="1" si="15"/>
        <v>Iconic Choice</v>
      </c>
      <c r="R30" s="7">
        <f t="shared" ca="1" si="16"/>
        <v>4.4982777374909383E-2</v>
      </c>
      <c r="S30" s="8">
        <f t="shared" ca="1" si="17"/>
        <v>10</v>
      </c>
      <c r="T30" s="16" t="str">
        <f t="shared" ca="1" si="18"/>
        <v>Concello (IRE)</v>
      </c>
      <c r="U30" s="17">
        <f t="shared" ca="1" si="19"/>
        <v>0.13657377953089878</v>
      </c>
      <c r="V30" s="18">
        <f t="shared" ca="1" si="20"/>
        <v>10</v>
      </c>
      <c r="W30" s="6" t="str">
        <f t="shared" ca="1" si="21"/>
        <v>Concello (IRE)</v>
      </c>
      <c r="X30" s="7">
        <f t="shared" ca="1" si="22"/>
        <v>5.8987925654592335E-2</v>
      </c>
      <c r="Y30" s="8">
        <f t="shared" ca="1" si="23"/>
        <v>10</v>
      </c>
      <c r="Z30" s="16" t="str">
        <f t="shared" ca="1" si="24"/>
        <v>Ceratonia</v>
      </c>
      <c r="AA30" s="17">
        <f t="shared" ca="1" si="25"/>
        <v>0</v>
      </c>
      <c r="AB30" s="18">
        <f t="shared" ca="1" si="26"/>
        <v>2.25</v>
      </c>
      <c r="AC30" s="6" t="str">
        <f t="shared" ca="1" si="27"/>
        <v>Iconic Choice</v>
      </c>
      <c r="AD30" s="6" t="str">
        <f t="shared" ca="1" si="28"/>
        <v>Concello (IRE)</v>
      </c>
      <c r="AE30" s="6" t="str">
        <f t="shared" ca="1" si="29"/>
        <v>no selection</v>
      </c>
      <c r="AF30" s="16" t="str">
        <f t="shared" ca="1" si="30"/>
        <v>Iconic Choice</v>
      </c>
      <c r="AG30" s="16">
        <f t="shared" ca="1" si="31"/>
        <v>10</v>
      </c>
      <c r="AH30" s="16" t="str">
        <f t="shared" ca="1" si="32"/>
        <v>**</v>
      </c>
      <c r="AI30" s="6">
        <v>28</v>
      </c>
      <c r="AJ30" s="6">
        <f t="shared" si="33"/>
        <v>-1</v>
      </c>
      <c r="AK30" s="6">
        <f t="shared" si="34"/>
        <v>-1</v>
      </c>
      <c r="AL30" s="6">
        <f t="shared" ca="1" si="35"/>
        <v>11</v>
      </c>
      <c r="AM30" s="6" t="str">
        <f t="shared" ca="1" si="36"/>
        <v>Byerley Stud Stakes (Fillies Listed) (Registered As The Radley Stakes) (Str)</v>
      </c>
      <c r="AN30" s="6" t="str">
        <f t="shared" ca="1" si="37"/>
        <v xml:space="preserve">7f </v>
      </c>
      <c r="AO30" s="6">
        <f t="shared" ca="1" si="38"/>
        <v>17013</v>
      </c>
      <c r="AP30" s="6" t="str">
        <f t="shared" ca="1" si="39"/>
        <v>Good To Soft</v>
      </c>
      <c r="AQ30" s="6" t="str">
        <f t="shared" ca="1" si="40"/>
        <v>Non Handicap</v>
      </c>
      <c r="AR30" s="6" t="str">
        <f t="shared" ca="1" si="41"/>
        <v/>
      </c>
      <c r="AS30" s="6" t="b">
        <f t="shared" ca="1" si="42"/>
        <v>0</v>
      </c>
      <c r="AT30" s="6" t="b">
        <f t="shared" ca="1" si="43"/>
        <v>0</v>
      </c>
      <c r="AU30" s="6" t="str">
        <f t="shared" ca="1" si="60"/>
        <v>Concello (IRE)</v>
      </c>
      <c r="AV30" s="6" t="str">
        <f t="shared" ca="1" si="61"/>
        <v>Iconic Choice</v>
      </c>
      <c r="AW30" s="6">
        <f t="shared" ca="1" si="57"/>
        <v>75</v>
      </c>
      <c r="AX30" s="6">
        <f t="shared" ca="1" si="58"/>
        <v>61</v>
      </c>
      <c r="AY30" s="6" t="str">
        <f t="shared" ca="1" si="59"/>
        <v>Concello (IRE)</v>
      </c>
      <c r="AZ30" s="14" t="str">
        <f t="shared" ca="1" si="47"/>
        <v/>
      </c>
      <c r="BA30" s="14" t="str">
        <f t="shared" ca="1" si="48"/>
        <v/>
      </c>
      <c r="BB30" s="14">
        <f t="shared" ca="1" si="49"/>
        <v>90</v>
      </c>
      <c r="BC30" s="14">
        <f t="shared" ca="1" si="50"/>
        <v>90</v>
      </c>
      <c r="BD30" s="14" t="str">
        <f t="shared" ca="1" si="51"/>
        <v>No Lay</v>
      </c>
      <c r="BE30" s="14" t="str">
        <f t="shared" ca="1" si="52"/>
        <v>**</v>
      </c>
      <c r="BF30" s="14" t="str">
        <f t="shared" ca="1" si="53"/>
        <v>"</v>
      </c>
      <c r="BG30" s="14" t="str">
        <f t="shared" ca="1" si="54"/>
        <v>Listed Race</v>
      </c>
    </row>
    <row r="31" spans="1:59" s="6" customFormat="1">
      <c r="A31" s="14" t="str">
        <f>Sheets!D45</f>
        <v>1605 Doncaster</v>
      </c>
      <c r="B31" s="14" t="str">
        <f t="shared" ca="1" si="0"/>
        <v>Doncaster</v>
      </c>
      <c r="C31" s="15">
        <f t="shared" ca="1" si="1"/>
        <v>0.67013888888888884</v>
      </c>
      <c r="D31" s="16" t="str">
        <f t="shared" ca="1" si="2"/>
        <v>Phoenix Of Spain (IRE)</v>
      </c>
      <c r="E31" s="17">
        <f t="shared" ca="1" si="3"/>
        <v>2.7614756575206366E-2</v>
      </c>
      <c r="F31" s="18">
        <f t="shared" ca="1" si="4"/>
        <v>5</v>
      </c>
      <c r="G31" s="6" t="str">
        <f t="shared" ca="1" si="5"/>
        <v>Raakib Alhawa (IRE)</v>
      </c>
      <c r="H31" s="8">
        <f t="shared" ca="1" si="6"/>
        <v>14</v>
      </c>
      <c r="I31" s="16" t="str">
        <f t="shared" ca="1" si="7"/>
        <v>Kuwait Currency (USA)</v>
      </c>
      <c r="J31" s="18">
        <f t="shared" ca="1" si="8"/>
        <v>25</v>
      </c>
      <c r="K31" s="6" t="str">
        <f t="shared" ca="1" si="9"/>
        <v>Phoenix Of Spain (IRE)</v>
      </c>
      <c r="L31" s="7">
        <f t="shared" ca="1" si="10"/>
        <v>7.8078236360601752E-2</v>
      </c>
      <c r="M31" s="8">
        <f t="shared" ca="1" si="11"/>
        <v>5</v>
      </c>
      <c r="N31" s="16" t="str">
        <f t="shared" ca="1" si="12"/>
        <v>Phoenix Of Spain (IRE)</v>
      </c>
      <c r="O31" s="17">
        <f t="shared" ca="1" si="13"/>
        <v>3.487480584279113E-2</v>
      </c>
      <c r="P31" s="18">
        <f t="shared" ca="1" si="14"/>
        <v>5</v>
      </c>
      <c r="Q31" s="6" t="str">
        <f t="shared" ca="1" si="15"/>
        <v>Western Australia (IRE)</v>
      </c>
      <c r="R31" s="7">
        <f t="shared" ca="1" si="16"/>
        <v>0.13939444076770352</v>
      </c>
      <c r="S31" s="8">
        <f t="shared" ca="1" si="17"/>
        <v>33</v>
      </c>
      <c r="T31" s="16" t="str">
        <f t="shared" ca="1" si="18"/>
        <v>Raakib Alhawa (IRE)</v>
      </c>
      <c r="U31" s="17">
        <f t="shared" ca="1" si="19"/>
        <v>0.17614295660245999</v>
      </c>
      <c r="V31" s="18">
        <f t="shared" ca="1" si="20"/>
        <v>14</v>
      </c>
      <c r="W31" s="6" t="str">
        <f t="shared" ca="1" si="21"/>
        <v>Turgenev</v>
      </c>
      <c r="X31" s="7">
        <f t="shared" ca="1" si="22"/>
        <v>0.16108217814199285</v>
      </c>
      <c r="Y31" s="8">
        <f t="shared" ca="1" si="23"/>
        <v>4</v>
      </c>
      <c r="Z31" s="16" t="str">
        <f t="shared" ca="1" si="24"/>
        <v>Raakib Alhawa (IRE)</v>
      </c>
      <c r="AA31" s="17">
        <f t="shared" ca="1" si="25"/>
        <v>4.913728813559317E-2</v>
      </c>
      <c r="AB31" s="18">
        <f t="shared" ca="1" si="26"/>
        <v>14</v>
      </c>
      <c r="AC31" s="6" t="str">
        <f t="shared" ca="1" si="27"/>
        <v>Phoenix Of Spain (IRE)</v>
      </c>
      <c r="AD31" s="6" t="str">
        <f t="shared" ca="1" si="28"/>
        <v>Western Australia (IRE)</v>
      </c>
      <c r="AE31" s="6" t="str">
        <f t="shared" ca="1" si="29"/>
        <v>no selection</v>
      </c>
      <c r="AF31" s="16" t="str">
        <f t="shared" ca="1" si="30"/>
        <v>Phoenix Of Spain (IRE)</v>
      </c>
      <c r="AG31" s="16">
        <f t="shared" ca="1" si="31"/>
        <v>5</v>
      </c>
      <c r="AH31" s="16" t="str">
        <f t="shared" ca="1" si="32"/>
        <v>**</v>
      </c>
      <c r="AI31" s="6">
        <v>29</v>
      </c>
      <c r="AJ31" s="6">
        <f t="shared" si="33"/>
        <v>-1</v>
      </c>
      <c r="AK31" s="6">
        <f t="shared" si="34"/>
        <v>-1</v>
      </c>
      <c r="AL31" s="6">
        <f t="shared" ca="1" si="35"/>
        <v>11</v>
      </c>
      <c r="AM31" s="6" t="str">
        <f t="shared" ca="1" si="36"/>
        <v>Vertem Futurity Trophy Stakes (Group 1) (Str)</v>
      </c>
      <c r="AN31" s="6" t="str">
        <f t="shared" ca="1" si="37"/>
        <v xml:space="preserve">1m </v>
      </c>
      <c r="AO31" s="6">
        <f t="shared" ca="1" si="38"/>
        <v>131000</v>
      </c>
      <c r="AP31" s="6" t="str">
        <f t="shared" ca="1" si="39"/>
        <v>Good To Soft</v>
      </c>
      <c r="AQ31" s="6" t="str">
        <f t="shared" ca="1" si="40"/>
        <v>Non Handicap</v>
      </c>
      <c r="AR31" s="6" t="str">
        <f t="shared" ca="1" si="41"/>
        <v/>
      </c>
      <c r="AS31" s="6" t="b">
        <f t="shared" ca="1" si="42"/>
        <v>0</v>
      </c>
      <c r="AT31" s="6" t="b">
        <f t="shared" ca="1" si="43"/>
        <v>0</v>
      </c>
      <c r="AU31" s="6" t="str">
        <f t="shared" ca="1" si="60"/>
        <v>Phoenix Of Spain (IRE)</v>
      </c>
      <c r="AV31" s="6" t="str">
        <f t="shared" ca="1" si="61"/>
        <v>Raakib Alhawa (IRE)</v>
      </c>
      <c r="AW31" s="6">
        <f t="shared" ca="1" si="57"/>
        <v>66</v>
      </c>
      <c r="AX31" s="6">
        <f t="shared" ca="1" si="58"/>
        <v>51</v>
      </c>
      <c r="AY31" s="6" t="str">
        <f t="shared" ca="1" si="59"/>
        <v>Phoenix Of Spain (IRE)</v>
      </c>
      <c r="AZ31" s="14" t="str">
        <f t="shared" ca="1" si="47"/>
        <v/>
      </c>
      <c r="BA31" s="14" t="str">
        <f t="shared" ca="1" si="48"/>
        <v/>
      </c>
      <c r="BB31" s="14">
        <f t="shared" ca="1" si="49"/>
        <v>40</v>
      </c>
      <c r="BC31" s="14">
        <f t="shared" ca="1" si="50"/>
        <v>130</v>
      </c>
      <c r="BD31" s="14" t="str">
        <f t="shared" ca="1" si="51"/>
        <v>No Lay</v>
      </c>
      <c r="BE31" s="14" t="str">
        <f t="shared" ca="1" si="52"/>
        <v>***</v>
      </c>
      <c r="BF31" s="14" t="str">
        <f t="shared" ca="1" si="53"/>
        <v>"</v>
      </c>
      <c r="BG31" s="14" t="str">
        <f t="shared" ca="1" si="54"/>
        <v>Group 1</v>
      </c>
    </row>
    <row r="32" spans="1:59" s="6" customFormat="1">
      <c r="A32" s="14" t="str">
        <f>Sheets!D46</f>
        <v>1610 Kelso</v>
      </c>
      <c r="B32" s="14" t="str">
        <f t="shared" ca="1" si="0"/>
        <v>Kelso</v>
      </c>
      <c r="C32" s="15">
        <f t="shared" ca="1" si="1"/>
        <v>0.67361111111111116</v>
      </c>
      <c r="D32" s="16" t="str">
        <f t="shared" ca="1" si="2"/>
        <v>Civil Unrest (IRE)</v>
      </c>
      <c r="E32" s="17">
        <f t="shared" ca="1" si="3"/>
        <v>7.6147777819232487E-2</v>
      </c>
      <c r="F32" s="18">
        <f t="shared" ca="1" si="4"/>
        <v>2.75</v>
      </c>
      <c r="G32" s="6" t="str">
        <f t="shared" ca="1" si="5"/>
        <v>Chain Of Beacons</v>
      </c>
      <c r="H32" s="8">
        <f t="shared" ca="1" si="6"/>
        <v>5</v>
      </c>
      <c r="I32" s="16" t="str">
        <f t="shared" ca="1" si="7"/>
        <v>Middlebrow (IRE)</v>
      </c>
      <c r="J32" s="18">
        <f t="shared" ca="1" si="8"/>
        <v>2.25</v>
      </c>
      <c r="K32" s="6" t="str">
        <f t="shared" ca="1" si="9"/>
        <v>Civil Unrest (IRE)</v>
      </c>
      <c r="L32" s="7">
        <f t="shared" ca="1" si="10"/>
        <v>0.15796710561108471</v>
      </c>
      <c r="M32" s="8">
        <f t="shared" ca="1" si="11"/>
        <v>2.75</v>
      </c>
      <c r="N32" s="16" t="str">
        <f t="shared" ca="1" si="12"/>
        <v>Sudski Star (IRE)</v>
      </c>
      <c r="O32" s="17">
        <f t="shared" ca="1" si="13"/>
        <v>3.2569281918900829E-2</v>
      </c>
      <c r="P32" s="18">
        <f t="shared" ca="1" si="14"/>
        <v>8</v>
      </c>
      <c r="Q32" s="6" t="str">
        <f t="shared" ca="1" si="15"/>
        <v>Sudski Star (IRE)</v>
      </c>
      <c r="R32" s="7">
        <f t="shared" ca="1" si="16"/>
        <v>0.21958403025234524</v>
      </c>
      <c r="S32" s="8">
        <f t="shared" ca="1" si="17"/>
        <v>8</v>
      </c>
      <c r="T32" s="16" t="str">
        <f t="shared" ca="1" si="18"/>
        <v>Middlebrow (IRE)</v>
      </c>
      <c r="U32" s="17">
        <f t="shared" ca="1" si="19"/>
        <v>2.0885237211767875E-2</v>
      </c>
      <c r="V32" s="18">
        <f t="shared" ca="1" si="20"/>
        <v>2.25</v>
      </c>
      <c r="W32" s="6" t="str">
        <f t="shared" ca="1" si="21"/>
        <v>Middlebrow (IRE)</v>
      </c>
      <c r="X32" s="7">
        <f t="shared" ca="1" si="22"/>
        <v>0.28751645458534447</v>
      </c>
      <c r="Y32" s="8">
        <f t="shared" ca="1" si="23"/>
        <v>2.25</v>
      </c>
      <c r="Z32" s="16" t="str">
        <f t="shared" ca="1" si="24"/>
        <v>Sudski Star (IRE)</v>
      </c>
      <c r="AA32" s="17">
        <f t="shared" ca="1" si="25"/>
        <v>0.10996180577296349</v>
      </c>
      <c r="AB32" s="18">
        <f t="shared" ca="1" si="26"/>
        <v>8</v>
      </c>
      <c r="AC32" s="6" t="str">
        <f t="shared" ca="1" si="27"/>
        <v>Sudski Star (IRE)</v>
      </c>
      <c r="AD32" s="6" t="str">
        <f t="shared" ca="1" si="28"/>
        <v>Middlebrow (IRE)</v>
      </c>
      <c r="AE32" s="6" t="str">
        <f t="shared" ca="1" si="29"/>
        <v>no selection</v>
      </c>
      <c r="AF32" s="16" t="str">
        <f t="shared" ca="1" si="30"/>
        <v>Sudski Star (IRE)</v>
      </c>
      <c r="AG32" s="16">
        <f t="shared" ca="1" si="31"/>
        <v>8</v>
      </c>
      <c r="AH32" s="16" t="str">
        <f t="shared" ca="1" si="32"/>
        <v>*</v>
      </c>
      <c r="AI32" s="6">
        <v>30</v>
      </c>
      <c r="AJ32" s="6">
        <f t="shared" si="33"/>
        <v>-1</v>
      </c>
      <c r="AK32" s="6">
        <f t="shared" si="34"/>
        <v>-1</v>
      </c>
      <c r="AL32" s="6">
        <f t="shared" ca="1" si="35"/>
        <v>5</v>
      </c>
      <c r="AM32" s="6" t="str">
        <f t="shared" ca="1" si="36"/>
        <v>Bruce Farms Supporting World Horse Welfare Handicap Chase</v>
      </c>
      <c r="AN32" s="6" t="str">
        <f t="shared" ca="1" si="37"/>
        <v xml:space="preserve">2m1f </v>
      </c>
      <c r="AO32" s="6">
        <f t="shared" ca="1" si="38"/>
        <v>4614</v>
      </c>
      <c r="AP32" s="6" t="str">
        <f t="shared" ca="1" si="39"/>
        <v>Good</v>
      </c>
      <c r="AQ32" s="6" t="str">
        <f t="shared" ca="1" si="40"/>
        <v>Handicap</v>
      </c>
      <c r="AR32" s="6" t="str">
        <f t="shared" ca="1" si="41"/>
        <v>Middlebrow (IRE)</v>
      </c>
      <c r="AS32" s="6" t="str">
        <f t="shared" ca="1" si="42"/>
        <v>Civil Unrest (IRE)</v>
      </c>
      <c r="AT32" s="6" t="str">
        <f t="shared" ca="1" si="43"/>
        <v>Civil Unrest (IRE)</v>
      </c>
      <c r="AU32" s="6" t="str">
        <f t="shared" ca="1" si="60"/>
        <v>Civil Unrest (IRE)</v>
      </c>
      <c r="AV32" s="6" t="str">
        <f t="shared" ca="1" si="61"/>
        <v>Chain Of Beacons</v>
      </c>
      <c r="AW32" s="6">
        <f t="shared" ca="1" si="57"/>
        <v>25</v>
      </c>
      <c r="AX32" s="6">
        <f t="shared" ca="1" si="58"/>
        <v>23</v>
      </c>
      <c r="AY32" s="6" t="str">
        <f t="shared" ca="1" si="59"/>
        <v>Civil Unrest (IRE)</v>
      </c>
      <c r="AZ32" s="14" t="str">
        <f t="shared" ca="1" si="47"/>
        <v/>
      </c>
      <c r="BA32" s="14" t="str">
        <f t="shared" ca="1" si="48"/>
        <v/>
      </c>
      <c r="BB32" s="14">
        <f t="shared" ca="1" si="49"/>
        <v>17.5</v>
      </c>
      <c r="BC32" s="14">
        <f t="shared" ca="1" si="50"/>
        <v>40</v>
      </c>
      <c r="BD32" s="14" t="str">
        <f t="shared" ca="1" si="51"/>
        <v>No Lay</v>
      </c>
      <c r="BE32" s="14" t="str">
        <f t="shared" ca="1" si="52"/>
        <v>**</v>
      </c>
      <c r="BF32" s="14" t="str">
        <f t="shared" ca="1" si="53"/>
        <v>"</v>
      </c>
      <c r="BG32" s="14" t="str">
        <f t="shared" ca="1" si="54"/>
        <v>Class 4</v>
      </c>
    </row>
    <row r="33" spans="1:59" s="6" customFormat="1">
      <c r="A33" s="14" t="str">
        <f>Sheets!D47</f>
        <v>1615 Leopardstown</v>
      </c>
      <c r="B33" s="14" t="str">
        <f t="shared" ca="1" si="0"/>
        <v>Leopardstown</v>
      </c>
      <c r="C33" s="15">
        <f t="shared" ca="1" si="1"/>
        <v>0.67708333333333337</v>
      </c>
      <c r="D33" s="16" t="str">
        <f t="shared" ca="1" si="2"/>
        <v>Guaranteed (IRE)</v>
      </c>
      <c r="E33" s="17">
        <f t="shared" ca="1" si="3"/>
        <v>2.6763806628775446E-2</v>
      </c>
      <c r="F33" s="18">
        <f t="shared" ca="1" si="4"/>
        <v>4</v>
      </c>
      <c r="G33" s="6" t="str">
        <f t="shared" ca="1" si="5"/>
        <v>Masaff (IRE)</v>
      </c>
      <c r="H33" s="8">
        <f t="shared" ca="1" si="6"/>
        <v>2.5</v>
      </c>
      <c r="I33" s="16" t="str">
        <f t="shared" ca="1" si="7"/>
        <v>Sovereign (IRE)</v>
      </c>
      <c r="J33" s="18">
        <f t="shared" ca="1" si="8"/>
        <v>3</v>
      </c>
      <c r="K33" s="6" t="str">
        <f t="shared" ca="1" si="9"/>
        <v>Masaff (IRE)</v>
      </c>
      <c r="L33" s="7">
        <f t="shared" ca="1" si="10"/>
        <v>4.1590299984996318E-2</v>
      </c>
      <c r="M33" s="8">
        <f t="shared" ca="1" si="11"/>
        <v>2.5</v>
      </c>
      <c r="N33" s="16" t="str">
        <f t="shared" ca="1" si="12"/>
        <v>Guaranteed (IRE)</v>
      </c>
      <c r="O33" s="17">
        <f t="shared" ca="1" si="13"/>
        <v>4.4477663940237284E-2</v>
      </c>
      <c r="P33" s="18">
        <f t="shared" ca="1" si="14"/>
        <v>4</v>
      </c>
      <c r="Q33" s="6" t="str">
        <f t="shared" ca="1" si="15"/>
        <v>Sovereign (IRE)</v>
      </c>
      <c r="R33" s="7">
        <f t="shared" ca="1" si="16"/>
        <v>1.332007246119422E-2</v>
      </c>
      <c r="S33" s="8">
        <f t="shared" ca="1" si="17"/>
        <v>3</v>
      </c>
      <c r="T33" s="16" t="str">
        <f t="shared" ca="1" si="18"/>
        <v>Sovereign (IRE)</v>
      </c>
      <c r="U33" s="17">
        <f t="shared" ca="1" si="19"/>
        <v>0.14800642840743861</v>
      </c>
      <c r="V33" s="18">
        <f t="shared" ca="1" si="20"/>
        <v>3</v>
      </c>
      <c r="W33" s="6" t="str">
        <f t="shared" ca="1" si="21"/>
        <v>Millswyn (IRE)</v>
      </c>
      <c r="X33" s="7">
        <f t="shared" ca="1" si="22"/>
        <v>7.5788298216227276E-2</v>
      </c>
      <c r="Y33" s="8">
        <f t="shared" ca="1" si="23"/>
        <v>12</v>
      </c>
      <c r="Z33" s="16" t="str">
        <f t="shared" ca="1" si="24"/>
        <v>Guaranteed (IRE)</v>
      </c>
      <c r="AA33" s="17">
        <f t="shared" ca="1" si="25"/>
        <v>2.7322404371584699E-2</v>
      </c>
      <c r="AB33" s="18">
        <f t="shared" ca="1" si="26"/>
        <v>4</v>
      </c>
      <c r="AC33" s="6" t="str">
        <f t="shared" ca="1" si="27"/>
        <v>Sovereign (IRE)</v>
      </c>
      <c r="AD33" s="6" t="str">
        <f t="shared" ca="1" si="28"/>
        <v/>
      </c>
      <c r="AE33" s="6" t="str">
        <f t="shared" ca="1" si="29"/>
        <v>no selection</v>
      </c>
      <c r="AF33" s="16" t="str">
        <f t="shared" ca="1" si="30"/>
        <v>Sovereign (IRE)</v>
      </c>
      <c r="AG33" s="16">
        <f t="shared" ca="1" si="31"/>
        <v>3</v>
      </c>
      <c r="AH33" s="16" t="str">
        <f t="shared" ca="1" si="32"/>
        <v>***</v>
      </c>
      <c r="AI33" s="6">
        <v>31</v>
      </c>
      <c r="AJ33" s="6">
        <f t="shared" si="33"/>
        <v>-1</v>
      </c>
      <c r="AK33" s="6">
        <f t="shared" si="34"/>
        <v>-1</v>
      </c>
      <c r="AL33" s="6">
        <f t="shared" ca="1" si="35"/>
        <v>9</v>
      </c>
      <c r="AM33" s="6" t="str">
        <f t="shared" ca="1" si="36"/>
        <v>thetote.com Eyrefield Stakes (Group 3)</v>
      </c>
      <c r="AN33" s="6" t="str">
        <f t="shared" ca="1" si="37"/>
        <v xml:space="preserve">1m1f </v>
      </c>
      <c r="AO33" s="6">
        <f t="shared" ca="1" si="38"/>
        <v>32894</v>
      </c>
      <c r="AP33" s="6" t="str">
        <f t="shared" ca="1" si="39"/>
        <v>Good</v>
      </c>
      <c r="AQ33" s="6" t="str">
        <f t="shared" ca="1" si="40"/>
        <v>Non Handicap</v>
      </c>
      <c r="AR33" s="6" t="str">
        <f t="shared" ca="1" si="41"/>
        <v/>
      </c>
      <c r="AS33" s="6" t="b">
        <f t="shared" ca="1" si="42"/>
        <v>0</v>
      </c>
      <c r="AT33" s="6" t="b">
        <f t="shared" ca="1" si="43"/>
        <v>0</v>
      </c>
      <c r="AU33" s="6" t="str">
        <f t="shared" ca="1" si="60"/>
        <v>Guaranteed (IRE)</v>
      </c>
      <c r="AV33" s="6" t="str">
        <f t="shared" ca="1" si="61"/>
        <v>Masaff (IRE)</v>
      </c>
      <c r="AW33" s="6">
        <f t="shared" ca="1" si="57"/>
        <v>55</v>
      </c>
      <c r="AX33" s="6">
        <f t="shared" ca="1" si="58"/>
        <v>49</v>
      </c>
      <c r="AY33" s="6" t="str">
        <f t="shared" ca="1" si="59"/>
        <v>Guaranteed (IRE)</v>
      </c>
      <c r="AZ33" s="14" t="str">
        <f t="shared" ca="1" si="47"/>
        <v/>
      </c>
      <c r="BA33" s="14" t="str">
        <f t="shared" ca="1" si="48"/>
        <v/>
      </c>
      <c r="BB33" s="14">
        <f t="shared" ca="1" si="49"/>
        <v>30</v>
      </c>
      <c r="BC33" s="14">
        <f t="shared" ca="1" si="50"/>
        <v>15</v>
      </c>
      <c r="BD33" s="14" t="str">
        <f t="shared" ca="1" si="51"/>
        <v>No Lay</v>
      </c>
      <c r="BE33" s="14" t="str">
        <f t="shared" ca="1" si="52"/>
        <v>**</v>
      </c>
      <c r="BF33" s="14" t="str">
        <f t="shared" ca="1" si="53"/>
        <v>"</v>
      </c>
      <c r="BG33" s="14" t="str">
        <f t="shared" ca="1" si="54"/>
        <v>Group 3</v>
      </c>
    </row>
    <row r="34" spans="1:59" s="6" customFormat="1">
      <c r="A34" s="14" t="str">
        <f>Sheets!D48</f>
        <v>1620 Cheltenham</v>
      </c>
      <c r="B34" s="14" t="str">
        <f t="shared" ca="1" si="0"/>
        <v>Cheltenham</v>
      </c>
      <c r="C34" s="15">
        <f t="shared" ca="1" si="1"/>
        <v>0.68055555555555547</v>
      </c>
      <c r="D34" s="16" t="str">
        <f t="shared" ca="1" si="2"/>
        <v>Dinons (FR)</v>
      </c>
      <c r="E34" s="17">
        <f t="shared" ca="1" si="3"/>
        <v>0.14731235654423697</v>
      </c>
      <c r="F34" s="18">
        <f t="shared" ca="1" si="4"/>
        <v>1.2</v>
      </c>
      <c r="G34" s="6" t="str">
        <f t="shared" ca="1" si="5"/>
        <v>Ultragold (FR)</v>
      </c>
      <c r="H34" s="8">
        <f t="shared" ca="1" si="6"/>
        <v>2.5</v>
      </c>
      <c r="I34" s="16" t="str">
        <f t="shared" ca="1" si="7"/>
        <v>Back On The Lash</v>
      </c>
      <c r="J34" s="18">
        <f t="shared" ca="1" si="8"/>
        <v>16</v>
      </c>
      <c r="K34" s="6" t="str">
        <f t="shared" ca="1" si="9"/>
        <v>Ultragold (FR)</v>
      </c>
      <c r="L34" s="7">
        <f t="shared" ca="1" si="10"/>
        <v>0.18157431382703257</v>
      </c>
      <c r="M34" s="8">
        <f t="shared" ca="1" si="11"/>
        <v>2.5</v>
      </c>
      <c r="N34" s="16" t="str">
        <f t="shared" ca="1" si="12"/>
        <v>Ultragold (FR)</v>
      </c>
      <c r="O34" s="17">
        <f t="shared" ca="1" si="13"/>
        <v>0.14282922198489473</v>
      </c>
      <c r="P34" s="18">
        <f t="shared" ca="1" si="14"/>
        <v>2.5</v>
      </c>
      <c r="Q34" s="6" t="str">
        <f t="shared" ca="1" si="15"/>
        <v>Dinons (FR)</v>
      </c>
      <c r="R34" s="7">
        <f t="shared" ca="1" si="16"/>
        <v>0.25157218216581045</v>
      </c>
      <c r="S34" s="8">
        <f t="shared" ca="1" si="17"/>
        <v>1.2</v>
      </c>
      <c r="T34" s="16" t="str">
        <f t="shared" ca="1" si="18"/>
        <v>Dinons (FR)</v>
      </c>
      <c r="U34" s="17">
        <f t="shared" ca="1" si="19"/>
        <v>9.6377411735836332E-2</v>
      </c>
      <c r="V34" s="18">
        <f t="shared" ca="1" si="20"/>
        <v>1.2</v>
      </c>
      <c r="W34" s="6" t="str">
        <f t="shared" ca="1" si="21"/>
        <v>Dinons (FR)</v>
      </c>
      <c r="X34" s="7">
        <f t="shared" ca="1" si="22"/>
        <v>1.1135017634141526E-2</v>
      </c>
      <c r="Y34" s="8">
        <f t="shared" ca="1" si="23"/>
        <v>1.2</v>
      </c>
      <c r="Z34" s="16" t="str">
        <f t="shared" ca="1" si="24"/>
        <v>Dinons (FR)</v>
      </c>
      <c r="AA34" s="17">
        <f t="shared" ca="1" si="25"/>
        <v>0.60741832411711116</v>
      </c>
      <c r="AB34" s="18">
        <f t="shared" ca="1" si="26"/>
        <v>1.2</v>
      </c>
      <c r="AC34" s="6" t="str">
        <f t="shared" ca="1" si="27"/>
        <v>Dinons (FR)</v>
      </c>
      <c r="AD34" s="6" t="str">
        <f t="shared" ca="1" si="28"/>
        <v/>
      </c>
      <c r="AE34" s="6" t="str">
        <f t="shared" ca="1" si="29"/>
        <v>no selection</v>
      </c>
      <c r="AF34" s="16" t="str">
        <f t="shared" ca="1" si="30"/>
        <v>Dinons (FR)</v>
      </c>
      <c r="AG34" s="16">
        <f t="shared" ca="1" si="31"/>
        <v>1.2</v>
      </c>
      <c r="AH34" s="16" t="str">
        <f t="shared" ca="1" si="32"/>
        <v>****</v>
      </c>
      <c r="AI34" s="6">
        <v>32</v>
      </c>
      <c r="AJ34" s="6">
        <f t="shared" si="33"/>
        <v>-1</v>
      </c>
      <c r="AK34" s="6">
        <f t="shared" si="34"/>
        <v>-1</v>
      </c>
      <c r="AL34" s="6">
        <f t="shared" ca="1" si="35"/>
        <v>7</v>
      </c>
      <c r="AM34" s="6" t="str">
        <f t="shared" ca="1" si="36"/>
        <v>Randox Health Novices Hurdle</v>
      </c>
      <c r="AN34" s="6" t="str">
        <f t="shared" ca="1" si="37"/>
        <v xml:space="preserve">3m½f </v>
      </c>
      <c r="AO34" s="6">
        <f t="shared" ca="1" si="38"/>
        <v>9285</v>
      </c>
      <c r="AP34" s="6" t="str">
        <f t="shared" ca="1" si="39"/>
        <v>Good</v>
      </c>
      <c r="AQ34" s="6" t="str">
        <f t="shared" ca="1" si="40"/>
        <v>Non Handicap</v>
      </c>
      <c r="AR34" s="6" t="str">
        <f t="shared" ca="1" si="41"/>
        <v/>
      </c>
      <c r="AS34" s="6" t="b">
        <f t="shared" ca="1" si="42"/>
        <v>0</v>
      </c>
      <c r="AT34" s="6" t="b">
        <f t="shared" ca="1" si="43"/>
        <v>0</v>
      </c>
      <c r="AU34" s="6" t="str">
        <f t="shared" ca="1" si="60"/>
        <v>Dinons (FR)</v>
      </c>
      <c r="AV34" s="6" t="str">
        <f t="shared" ca="1" si="61"/>
        <v>Ultragold (FR)</v>
      </c>
      <c r="AW34" s="6">
        <f t="shared" ca="1" si="57"/>
        <v>54</v>
      </c>
      <c r="AX34" s="6">
        <f t="shared" ca="1" si="58"/>
        <v>47</v>
      </c>
      <c r="AY34" s="6" t="str">
        <f t="shared" ca="1" si="59"/>
        <v>Dinons (FR)</v>
      </c>
      <c r="AZ34" s="14" t="str">
        <f t="shared" ca="1" si="47"/>
        <v/>
      </c>
      <c r="BA34" s="14" t="str">
        <f t="shared" ca="1" si="48"/>
        <v/>
      </c>
      <c r="BB34" s="14">
        <f t="shared" ca="1" si="49"/>
        <v>2</v>
      </c>
      <c r="BC34" s="14">
        <f t="shared" ca="1" si="50"/>
        <v>15</v>
      </c>
      <c r="BD34" s="14" t="str">
        <f t="shared" ca="1" si="51"/>
        <v>No Lay</v>
      </c>
      <c r="BE34" s="14" t="str">
        <f t="shared" ca="1" si="52"/>
        <v/>
      </c>
      <c r="BF34" s="14" t="str">
        <f t="shared" ca="1" si="53"/>
        <v>"</v>
      </c>
      <c r="BG34" s="14" t="str">
        <f t="shared" ca="1" si="54"/>
        <v>Class 2</v>
      </c>
    </row>
    <row r="35" spans="1:59" s="6" customFormat="1">
      <c r="A35" s="14" t="str">
        <f>Sheets!D49</f>
        <v>1625 Galway</v>
      </c>
      <c r="B35" s="14" t="str">
        <f t="shared" ca="1" si="0"/>
        <v>Galway</v>
      </c>
      <c r="C35" s="15">
        <f t="shared" ca="1" si="1"/>
        <v>0.68402777777777779</v>
      </c>
      <c r="D35" s="16" t="str">
        <f t="shared" ca="1" si="2"/>
        <v>Hearts Are Trumps (IRE)</v>
      </c>
      <c r="E35" s="17">
        <f t="shared" ca="1" si="3"/>
        <v>5.5740936902657884E-2</v>
      </c>
      <c r="F35" s="18">
        <f t="shared" ca="1" si="4"/>
        <v>2.5</v>
      </c>
      <c r="G35" s="6" t="str">
        <f t="shared" ca="1" si="5"/>
        <v>Morga (IRE)</v>
      </c>
      <c r="H35" s="8">
        <f t="shared" ca="1" si="6"/>
        <v>12</v>
      </c>
      <c r="I35" s="16" t="str">
        <f t="shared" ca="1" si="7"/>
        <v>Off You Go (IRE)</v>
      </c>
      <c r="J35" s="18">
        <f t="shared" ca="1" si="8"/>
        <v>3</v>
      </c>
      <c r="K35" s="6" t="str">
        <f t="shared" ca="1" si="9"/>
        <v>Off You Go (IRE)</v>
      </c>
      <c r="L35" s="7">
        <f t="shared" ca="1" si="10"/>
        <v>0.11841034686526566</v>
      </c>
      <c r="M35" s="8">
        <f t="shared" ca="1" si="11"/>
        <v>3</v>
      </c>
      <c r="N35" s="16" t="str">
        <f t="shared" ca="1" si="12"/>
        <v>Morga (IRE)</v>
      </c>
      <c r="O35" s="17">
        <f t="shared" ca="1" si="13"/>
        <v>8.737813440320967E-2</v>
      </c>
      <c r="P35" s="18">
        <f t="shared" ca="1" si="14"/>
        <v>12</v>
      </c>
      <c r="Q35" s="6" t="str">
        <f t="shared" ca="1" si="15"/>
        <v>One In All In (IRE)</v>
      </c>
      <c r="R35" s="7">
        <f t="shared" ca="1" si="16"/>
        <v>0.17654634919586532</v>
      </c>
      <c r="S35" s="8">
        <f t="shared" ca="1" si="17"/>
        <v>14</v>
      </c>
      <c r="T35" s="16" t="str">
        <f t="shared" ca="1" si="18"/>
        <v>Konig Hall</v>
      </c>
      <c r="U35" s="17">
        <f t="shared" ca="1" si="19"/>
        <v>0.57979666265968499</v>
      </c>
      <c r="V35" s="18">
        <f t="shared" ca="1" si="20"/>
        <v>6</v>
      </c>
      <c r="W35" s="6" t="str">
        <f t="shared" ca="1" si="21"/>
        <v>Hearts Are Trumps (IRE)</v>
      </c>
      <c r="X35" s="7">
        <f t="shared" ca="1" si="22"/>
        <v>0.35495011511895624</v>
      </c>
      <c r="Y35" s="8">
        <f t="shared" ca="1" si="23"/>
        <v>2.5</v>
      </c>
      <c r="Z35" s="16" t="str">
        <f t="shared" ca="1" si="24"/>
        <v>Hearts Are Trumps (IRE)</v>
      </c>
      <c r="AA35" s="17">
        <f t="shared" ca="1" si="25"/>
        <v>0.48137358421768284</v>
      </c>
      <c r="AB35" s="18">
        <f t="shared" ca="1" si="26"/>
        <v>2.5</v>
      </c>
      <c r="AC35" s="6" t="str">
        <f t="shared" ca="1" si="27"/>
        <v>Hearts Are Trumps (IRE)</v>
      </c>
      <c r="AD35" s="6" t="str">
        <f t="shared" ca="1" si="28"/>
        <v>no selection</v>
      </c>
      <c r="AE35" s="6" t="str">
        <f t="shared" ca="1" si="29"/>
        <v>no selection</v>
      </c>
      <c r="AF35" s="16" t="str">
        <f t="shared" ca="1" si="30"/>
        <v>Hearts Are Trumps (IRE)</v>
      </c>
      <c r="AG35" s="16">
        <f t="shared" ca="1" si="31"/>
        <v>2.5</v>
      </c>
      <c r="AH35" s="16" t="str">
        <f t="shared" ca="1" si="32"/>
        <v>***</v>
      </c>
      <c r="AI35" s="6">
        <v>33</v>
      </c>
      <c r="AJ35" s="6">
        <f t="shared" si="33"/>
        <v>-1</v>
      </c>
      <c r="AK35" s="6">
        <f t="shared" si="34"/>
        <v>-1</v>
      </c>
      <c r="AL35" s="6">
        <f t="shared" ca="1" si="35"/>
        <v>11</v>
      </c>
      <c r="AM35" s="6" t="str">
        <f t="shared" ca="1" si="36"/>
        <v>Faber Audiovisuals Handicap Hurdle</v>
      </c>
      <c r="AN35" s="6" t="str">
        <f t="shared" ca="1" si="37"/>
        <v xml:space="preserve">2m½f </v>
      </c>
      <c r="AO35" s="6">
        <f t="shared" ca="1" si="38"/>
        <v>14695</v>
      </c>
      <c r="AP35" s="6" t="str">
        <f t="shared" ca="1" si="39"/>
        <v>Yielding</v>
      </c>
      <c r="AQ35" s="6" t="str">
        <f t="shared" ca="1" si="40"/>
        <v>Handicap</v>
      </c>
      <c r="AR35" s="6" t="str">
        <f t="shared" ca="1" si="41"/>
        <v>Hearts Are Trumps (IRE)</v>
      </c>
      <c r="AS35" s="6" t="str">
        <f t="shared" ca="1" si="42"/>
        <v>Hearts Are Trumps (IRE)</v>
      </c>
      <c r="AT35" s="6" t="str">
        <f t="shared" ca="1" si="43"/>
        <v>Hearts Are Trumps (IRE)</v>
      </c>
      <c r="AU35" s="6" t="str">
        <f t="shared" ca="1" si="60"/>
        <v>Hearts Are Trumps (IRE)</v>
      </c>
      <c r="AV35" s="6" t="str">
        <f t="shared" ca="1" si="61"/>
        <v>Morga (IRE)</v>
      </c>
      <c r="AW35" s="6">
        <f t="shared" ca="1" si="57"/>
        <v>69</v>
      </c>
      <c r="AX35" s="6">
        <f t="shared" ca="1" si="58"/>
        <v>55</v>
      </c>
      <c r="AY35" s="6" t="str">
        <f t="shared" ca="1" si="59"/>
        <v>Hearts Are Trumps (IRE)</v>
      </c>
      <c r="AZ35" s="14" t="str">
        <f t="shared" ca="1" si="47"/>
        <v/>
      </c>
      <c r="BA35" s="14" t="str">
        <f t="shared" ca="1" si="48"/>
        <v/>
      </c>
      <c r="BB35" s="14">
        <f t="shared" ca="1" si="49"/>
        <v>15</v>
      </c>
      <c r="BC35" s="14">
        <f t="shared" ca="1" si="50"/>
        <v>110</v>
      </c>
      <c r="BD35" s="14" t="str">
        <f t="shared" ca="1" si="51"/>
        <v>No Lay</v>
      </c>
      <c r="BE35" s="14" t="str">
        <f t="shared" ca="1" si="52"/>
        <v/>
      </c>
      <c r="BF35" s="14" t="str">
        <f t="shared" ca="1" si="53"/>
        <v>"</v>
      </c>
      <c r="BG35" s="14">
        <f t="shared" ca="1" si="54"/>
        <v>0</v>
      </c>
    </row>
    <row r="36" spans="1:59" s="6" customFormat="1">
      <c r="A36" s="14" t="str">
        <f>Sheets!D50</f>
        <v>1630 Newbury</v>
      </c>
      <c r="B36" s="14" t="str">
        <f t="shared" ca="1" si="0"/>
        <v>Newbury</v>
      </c>
      <c r="C36" s="15">
        <f t="shared" ca="1" si="1"/>
        <v>0.6875</v>
      </c>
      <c r="D36" s="16" t="str">
        <f t="shared" ca="1" si="2"/>
        <v>Banditry (IRE)</v>
      </c>
      <c r="E36" s="17">
        <f t="shared" ca="1" si="3"/>
        <v>4.9778606117161346E-2</v>
      </c>
      <c r="F36" s="18">
        <f t="shared" ca="1" si="4"/>
        <v>3.33</v>
      </c>
      <c r="G36" s="6" t="str">
        <f t="shared" ca="1" si="5"/>
        <v>Capton</v>
      </c>
      <c r="H36" s="8">
        <f t="shared" ca="1" si="6"/>
        <v>12</v>
      </c>
      <c r="I36" s="16" t="str">
        <f t="shared" ca="1" si="7"/>
        <v>Aquarium</v>
      </c>
      <c r="J36" s="18">
        <f t="shared" ca="1" si="8"/>
        <v>10</v>
      </c>
      <c r="K36" s="6" t="str">
        <f t="shared" ca="1" si="9"/>
        <v>Banditry (IRE)</v>
      </c>
      <c r="L36" s="7">
        <f t="shared" ca="1" si="10"/>
        <v>3.1859883236030083E-2</v>
      </c>
      <c r="M36" s="8">
        <f t="shared" ca="1" si="11"/>
        <v>3.33</v>
      </c>
      <c r="N36" s="16" t="str">
        <f t="shared" ca="1" si="12"/>
        <v>Restorer</v>
      </c>
      <c r="O36" s="17">
        <f t="shared" ca="1" si="13"/>
        <v>1.0528184569397357E-2</v>
      </c>
      <c r="P36" s="18">
        <f t="shared" ca="1" si="14"/>
        <v>12</v>
      </c>
      <c r="Q36" s="6" t="str">
        <f t="shared" ca="1" si="15"/>
        <v>Dukhan</v>
      </c>
      <c r="R36" s="7">
        <f t="shared" ca="1" si="16"/>
        <v>7.4816051443764298E-2</v>
      </c>
      <c r="S36" s="8">
        <f t="shared" ca="1" si="17"/>
        <v>8</v>
      </c>
      <c r="T36" s="16" t="str">
        <f t="shared" ca="1" si="18"/>
        <v>Contrapposto (IRE)</v>
      </c>
      <c r="U36" s="17">
        <f t="shared" ca="1" si="19"/>
        <v>7.7310761477078174E-2</v>
      </c>
      <c r="V36" s="18">
        <f t="shared" ca="1" si="20"/>
        <v>33</v>
      </c>
      <c r="W36" s="6" t="str">
        <f t="shared" ca="1" si="21"/>
        <v>Banditry (IRE)</v>
      </c>
      <c r="X36" s="7">
        <f t="shared" ca="1" si="22"/>
        <v>4.1822280542377542E-2</v>
      </c>
      <c r="Y36" s="8">
        <f t="shared" ca="1" si="23"/>
        <v>3.33</v>
      </c>
      <c r="Z36" s="16" t="str">
        <f t="shared" ca="1" si="24"/>
        <v>Capton</v>
      </c>
      <c r="AA36" s="17">
        <f t="shared" ca="1" si="25"/>
        <v>4.7003246153440289E-3</v>
      </c>
      <c r="AB36" s="18">
        <f t="shared" ca="1" si="26"/>
        <v>12</v>
      </c>
      <c r="AC36" s="6" t="str">
        <f t="shared" ca="1" si="27"/>
        <v>Banditry (IRE)</v>
      </c>
      <c r="AD36" s="6" t="str">
        <f t="shared" ca="1" si="28"/>
        <v>Banditry (IRE)</v>
      </c>
      <c r="AE36" s="6" t="str">
        <f t="shared" ca="1" si="29"/>
        <v>no selection</v>
      </c>
      <c r="AF36" s="16" t="str">
        <f t="shared" ca="1" si="30"/>
        <v>Banditry (IRE)</v>
      </c>
      <c r="AG36" s="16">
        <f t="shared" ca="1" si="31"/>
        <v>3.33</v>
      </c>
      <c r="AH36" s="16" t="str">
        <f t="shared" ca="1" si="32"/>
        <v>*</v>
      </c>
      <c r="AI36" s="6">
        <v>34</v>
      </c>
      <c r="AJ36" s="6">
        <f t="shared" si="33"/>
        <v>-1</v>
      </c>
      <c r="AK36" s="6">
        <f t="shared" si="34"/>
        <v>-1</v>
      </c>
      <c r="AL36" s="6">
        <f t="shared" ca="1" si="35"/>
        <v>13</v>
      </c>
      <c r="AM36" s="6" t="str">
        <f t="shared" ca="1" si="36"/>
        <v>Georgie Busher 90th Birthday Handicap</v>
      </c>
      <c r="AN36" s="6" t="str">
        <f t="shared" ca="1" si="37"/>
        <v xml:space="preserve">1m2f </v>
      </c>
      <c r="AO36" s="6">
        <f t="shared" ca="1" si="38"/>
        <v>12938</v>
      </c>
      <c r="AP36" s="6" t="str">
        <f t="shared" ca="1" si="39"/>
        <v>Good To Soft</v>
      </c>
      <c r="AQ36" s="6" t="str">
        <f t="shared" ca="1" si="40"/>
        <v>Handicap</v>
      </c>
      <c r="AR36" s="6" t="str">
        <f t="shared" ca="1" si="41"/>
        <v>Banditry (IRE)</v>
      </c>
      <c r="AS36" s="6" t="str">
        <f t="shared" ca="1" si="42"/>
        <v>Capton</v>
      </c>
      <c r="AT36" s="6" t="str">
        <f t="shared" ca="1" si="43"/>
        <v>Banditry (IRE)</v>
      </c>
      <c r="AU36" s="6" t="str">
        <f t="shared" ca="1" si="60"/>
        <v>Banditry (IRE)</v>
      </c>
      <c r="AV36" s="6" t="str">
        <f t="shared" ca="1" si="61"/>
        <v>Capton</v>
      </c>
      <c r="AW36" s="6">
        <f t="shared" ca="1" si="57"/>
        <v>78</v>
      </c>
      <c r="AX36" s="6">
        <f t="shared" ca="1" si="58"/>
        <v>62</v>
      </c>
      <c r="AY36" s="6" t="str">
        <f t="shared" ca="1" si="59"/>
        <v>Banditry (IRE)</v>
      </c>
      <c r="AZ36" s="14" t="str">
        <f t="shared" ca="1" si="47"/>
        <v/>
      </c>
      <c r="BA36" s="14" t="str">
        <f t="shared" ca="1" si="48"/>
        <v/>
      </c>
      <c r="BB36" s="14">
        <f t="shared" ca="1" si="49"/>
        <v>23.299999999999997</v>
      </c>
      <c r="BC36" s="14">
        <f t="shared" ca="1" si="50"/>
        <v>110</v>
      </c>
      <c r="BD36" s="14" t="str">
        <f t="shared" ca="1" si="51"/>
        <v>No Lay</v>
      </c>
      <c r="BE36" s="14" t="str">
        <f t="shared" ca="1" si="52"/>
        <v>**</v>
      </c>
      <c r="BF36" s="14" t="str">
        <f t="shared" ca="1" si="53"/>
        <v>"</v>
      </c>
      <c r="BG36" s="14" t="str">
        <f t="shared" ca="1" si="54"/>
        <v>Class 2</v>
      </c>
    </row>
    <row r="37" spans="1:59">
      <c r="A37" s="14" t="str">
        <f>Sheets!D51</f>
        <v>1635 Doncaster</v>
      </c>
      <c r="B37" s="14" t="str">
        <f t="shared" ca="1" si="0"/>
        <v>Doncaster</v>
      </c>
      <c r="C37" s="15">
        <f t="shared" ca="1" si="1"/>
        <v>0.69097222222222221</v>
      </c>
      <c r="D37" s="16" t="str">
        <f t="shared" ca="1" si="2"/>
        <v>Muntadab (IRE)</v>
      </c>
      <c r="E37" s="17">
        <f t="shared" ca="1" si="3"/>
        <v>4.9720429029965103E-2</v>
      </c>
      <c r="F37" s="18">
        <f t="shared" ca="1" si="4"/>
        <v>7</v>
      </c>
      <c r="G37" s="6" t="str">
        <f t="shared" ca="1" si="5"/>
        <v>Ripp Orf (IRE)</v>
      </c>
      <c r="H37" s="8">
        <f t="shared" ca="1" si="6"/>
        <v>4.5</v>
      </c>
      <c r="I37" s="16" t="str">
        <f t="shared" ca="1" si="7"/>
        <v>Hayadh</v>
      </c>
      <c r="J37" s="18">
        <f t="shared" ca="1" si="8"/>
        <v>10</v>
      </c>
      <c r="K37" s="6" t="str">
        <f t="shared" ca="1" si="9"/>
        <v>Muntadab (IRE)</v>
      </c>
      <c r="L37" s="7">
        <f t="shared" ca="1" si="10"/>
        <v>2.1853805576488149E-2</v>
      </c>
      <c r="M37" s="8">
        <f t="shared" ca="1" si="11"/>
        <v>7</v>
      </c>
      <c r="N37" s="16" t="str">
        <f t="shared" ca="1" si="12"/>
        <v>Muntadab (IRE)</v>
      </c>
      <c r="O37" s="17">
        <f t="shared" ca="1" si="13"/>
        <v>1.2505702156339681E-2</v>
      </c>
      <c r="P37" s="18">
        <f t="shared" ca="1" si="14"/>
        <v>7</v>
      </c>
      <c r="Q37" s="6" t="str">
        <f t="shared" ca="1" si="15"/>
        <v>Squats (IRE)</v>
      </c>
      <c r="R37" s="7">
        <f t="shared" ca="1" si="16"/>
        <v>4.0518824609733703E-2</v>
      </c>
      <c r="S37" s="8">
        <f t="shared" ca="1" si="17"/>
        <v>20</v>
      </c>
      <c r="T37" s="16" t="str">
        <f t="shared" ca="1" si="18"/>
        <v>Alaadel</v>
      </c>
      <c r="U37" s="17">
        <f t="shared" ca="1" si="19"/>
        <v>0.15305818000994531</v>
      </c>
      <c r="V37" s="18">
        <f t="shared" ca="1" si="20"/>
        <v>8</v>
      </c>
      <c r="W37" s="6" t="str">
        <f t="shared" ca="1" si="21"/>
        <v>Muntadab (IRE)</v>
      </c>
      <c r="X37" s="7">
        <f t="shared" ca="1" si="22"/>
        <v>0.19651515544377313</v>
      </c>
      <c r="Y37" s="8">
        <f t="shared" ca="1" si="23"/>
        <v>7</v>
      </c>
      <c r="Z37" s="16" t="str">
        <f t="shared" ca="1" si="24"/>
        <v>Breanski</v>
      </c>
      <c r="AA37" s="17">
        <f t="shared" ca="1" si="25"/>
        <v>8.6398693815022701E-2</v>
      </c>
      <c r="AB37" s="18">
        <f t="shared" ca="1" si="26"/>
        <v>10</v>
      </c>
      <c r="AC37" s="6" t="str">
        <f t="shared" ca="1" si="27"/>
        <v>Muntadab (IRE)</v>
      </c>
      <c r="AD37" s="6" t="str">
        <f t="shared" ca="1" si="28"/>
        <v>Squats (IRE)</v>
      </c>
      <c r="AE37" s="6" t="str">
        <f t="shared" ca="1" si="29"/>
        <v>no selection</v>
      </c>
      <c r="AF37" s="16" t="str">
        <f t="shared" ca="1" si="30"/>
        <v>Muntadab (IRE)</v>
      </c>
      <c r="AG37" s="16">
        <f t="shared" ca="1" si="31"/>
        <v>7</v>
      </c>
      <c r="AH37" s="16" t="str">
        <f t="shared" ca="1" si="32"/>
        <v>*</v>
      </c>
      <c r="AI37" s="6">
        <v>35</v>
      </c>
      <c r="AJ37" s="6">
        <f t="shared" si="33"/>
        <v>-1</v>
      </c>
      <c r="AK37" s="6">
        <f t="shared" si="34"/>
        <v>-1</v>
      </c>
      <c r="AL37" s="6">
        <f t="shared" ca="1" si="35"/>
        <v>22</v>
      </c>
      <c r="AM37" s="6" t="str">
        <f t="shared" ca="1" si="36"/>
        <v>crownhotel-bawtry.com Optional Claiming Handicap</v>
      </c>
      <c r="AN37" s="6" t="str">
        <f t="shared" ca="1" si="37"/>
        <v xml:space="preserve">7f </v>
      </c>
      <c r="AO37" s="6">
        <f t="shared" ca="1" si="38"/>
        <v>18675</v>
      </c>
      <c r="AP37" s="6" t="str">
        <f t="shared" ca="1" si="39"/>
        <v>Good To Soft</v>
      </c>
      <c r="AQ37" s="6" t="str">
        <f t="shared" ca="1" si="40"/>
        <v>Handicap</v>
      </c>
      <c r="AR37" s="6" t="str">
        <f t="shared" ca="1" si="41"/>
        <v>Alaadel</v>
      </c>
      <c r="AS37" s="6" t="str">
        <f t="shared" ca="1" si="42"/>
        <v>Hayadh</v>
      </c>
      <c r="AT37" s="6" t="str">
        <f t="shared" ca="1" si="43"/>
        <v>Muntadab (IRE)</v>
      </c>
      <c r="AU37" s="6" t="str">
        <f t="shared" ca="1" si="60"/>
        <v>Muntadab (IRE)</v>
      </c>
      <c r="AV37" s="6" t="str">
        <f t="shared" ca="1" si="61"/>
        <v>Ripp Orf (IRE)</v>
      </c>
      <c r="AW37" s="6">
        <f t="shared" ca="1" si="57"/>
        <v>142</v>
      </c>
      <c r="AX37" s="6">
        <f t="shared" ca="1" si="58"/>
        <v>134</v>
      </c>
      <c r="AY37" s="6" t="str">
        <f t="shared" ca="1" si="59"/>
        <v>Muntadab (IRE)</v>
      </c>
      <c r="AZ37" s="14" t="str">
        <f t="shared" ca="1" si="47"/>
        <v/>
      </c>
      <c r="BA37" s="14" t="str">
        <f t="shared" ca="1" si="48"/>
        <v/>
      </c>
      <c r="BB37" s="14">
        <f t="shared" ca="1" si="49"/>
        <v>60</v>
      </c>
      <c r="BC37" s="14">
        <f t="shared" ca="1" si="50"/>
        <v>35</v>
      </c>
      <c r="BD37" s="14" t="str">
        <f t="shared" ca="1" si="51"/>
        <v>No Lay</v>
      </c>
      <c r="BE37" s="14" t="str">
        <f t="shared" ca="1" si="52"/>
        <v>**</v>
      </c>
      <c r="BF37" s="14" t="str">
        <f t="shared" ca="1" si="53"/>
        <v>"</v>
      </c>
      <c r="BG37" s="14" t="str">
        <f t="shared" ca="1" si="54"/>
        <v>Class 2</v>
      </c>
    </row>
    <row r="38" spans="1:59">
      <c r="A38" s="14" t="str">
        <f>Sheets!D52</f>
        <v>1640 Kelso</v>
      </c>
      <c r="B38" s="14" t="str">
        <f t="shared" ca="1" si="0"/>
        <v>Kelso</v>
      </c>
      <c r="C38" s="15">
        <f t="shared" ca="1" si="1"/>
        <v>0.69444444444444453</v>
      </c>
      <c r="D38" s="16" t="str">
        <f t="shared" ca="1" si="2"/>
        <v>Green Zone (IRE)</v>
      </c>
      <c r="E38" s="17">
        <f t="shared" ca="1" si="3"/>
        <v>1.7211216974737438E-2</v>
      </c>
      <c r="F38" s="18">
        <f t="shared" ca="1" si="4"/>
        <v>5</v>
      </c>
      <c r="G38" s="6" t="str">
        <f t="shared" ca="1" si="5"/>
        <v>One Night In Milan (IRE)</v>
      </c>
      <c r="H38" s="8">
        <f t="shared" ca="1" si="6"/>
        <v>2.5</v>
      </c>
      <c r="I38" s="16" t="str">
        <f t="shared" ca="1" si="7"/>
        <v>Big Time Dancer (IRE)</v>
      </c>
      <c r="J38" s="18">
        <f t="shared" ca="1" si="8"/>
        <v>6</v>
      </c>
      <c r="K38" s="6" t="str">
        <f t="shared" ca="1" si="9"/>
        <v>One Night In Milan (IRE)</v>
      </c>
      <c r="L38" s="7">
        <f t="shared" ca="1" si="10"/>
        <v>0.26223594947879331</v>
      </c>
      <c r="M38" s="8">
        <f t="shared" ca="1" si="11"/>
        <v>2.5</v>
      </c>
      <c r="N38" s="16" t="str">
        <f t="shared" ca="1" si="12"/>
        <v>One Night In Milan (IRE)</v>
      </c>
      <c r="O38" s="17">
        <f t="shared" ca="1" si="13"/>
        <v>0.12660325766219463</v>
      </c>
      <c r="P38" s="18">
        <f t="shared" ca="1" si="14"/>
        <v>2.5</v>
      </c>
      <c r="Q38" s="6" t="str">
        <f t="shared" ca="1" si="15"/>
        <v>One Night In Milan (IRE)</v>
      </c>
      <c r="R38" s="7">
        <f t="shared" ca="1" si="16"/>
        <v>0.16800363251097322</v>
      </c>
      <c r="S38" s="8">
        <f t="shared" ca="1" si="17"/>
        <v>2.5</v>
      </c>
      <c r="T38" s="16" t="str">
        <f t="shared" ca="1" si="18"/>
        <v>Buckled</v>
      </c>
      <c r="U38" s="17">
        <f t="shared" ca="1" si="19"/>
        <v>0.15990588645374937</v>
      </c>
      <c r="V38" s="18">
        <f t="shared" ca="1" si="20"/>
        <v>12</v>
      </c>
      <c r="W38" s="6" t="str">
        <f t="shared" ca="1" si="21"/>
        <v>One Night In Milan (IRE)</v>
      </c>
      <c r="X38" s="7">
        <f t="shared" ca="1" si="22"/>
        <v>0.26501720031754439</v>
      </c>
      <c r="Y38" s="8">
        <f t="shared" ca="1" si="23"/>
        <v>2.5</v>
      </c>
      <c r="Z38" s="16" t="str">
        <f t="shared" ca="1" si="24"/>
        <v>One Night In Milan (IRE)</v>
      </c>
      <c r="AA38" s="17">
        <f t="shared" ca="1" si="25"/>
        <v>7.4419453939127966E-2</v>
      </c>
      <c r="AB38" s="18">
        <f t="shared" ca="1" si="26"/>
        <v>2.5</v>
      </c>
      <c r="AC38" s="6" t="str">
        <f t="shared" ca="1" si="27"/>
        <v>One Night In Milan (IRE)</v>
      </c>
      <c r="AD38" s="6" t="str">
        <f t="shared" ca="1" si="28"/>
        <v>One Night In Milan (IRE)</v>
      </c>
      <c r="AE38" s="6" t="str">
        <f t="shared" ca="1" si="29"/>
        <v>no selection</v>
      </c>
      <c r="AF38" s="16" t="str">
        <f t="shared" ca="1" si="30"/>
        <v>One Night In Milan (IRE)</v>
      </c>
      <c r="AG38" s="16">
        <f t="shared" ca="1" si="31"/>
        <v>2.5</v>
      </c>
      <c r="AH38" s="16" t="str">
        <f t="shared" ca="1" si="32"/>
        <v>*</v>
      </c>
      <c r="AI38" s="6">
        <v>36</v>
      </c>
      <c r="AJ38" s="6">
        <f t="shared" si="33"/>
        <v>-1</v>
      </c>
      <c r="AK38" s="6">
        <f t="shared" si="34"/>
        <v>-1</v>
      </c>
      <c r="AL38" s="6">
        <f t="shared" ca="1" si="35"/>
        <v>7</v>
      </c>
      <c r="AM38" s="6" t="str">
        <f t="shared" ca="1" si="36"/>
        <v>Carnacrack Handicap Hurdle</v>
      </c>
      <c r="AN38" s="6" t="str">
        <f t="shared" ca="1" si="37"/>
        <v xml:space="preserve">2m5f </v>
      </c>
      <c r="AO38" s="6">
        <f t="shared" ca="1" si="38"/>
        <v>4289</v>
      </c>
      <c r="AP38" s="6" t="str">
        <f t="shared" ca="1" si="39"/>
        <v>Good</v>
      </c>
      <c r="AQ38" s="6" t="str">
        <f t="shared" ca="1" si="40"/>
        <v>Handicap</v>
      </c>
      <c r="AR38" s="6" t="str">
        <f t="shared" ca="1" si="41"/>
        <v>Green Zone (IRE)</v>
      </c>
      <c r="AS38" s="6" t="str">
        <f t="shared" ca="1" si="42"/>
        <v>Green Zone (IRE)</v>
      </c>
      <c r="AT38" s="6" t="str">
        <f t="shared" ca="1" si="43"/>
        <v>Green Zone (IRE)</v>
      </c>
      <c r="AU38" s="6" t="str">
        <f t="shared" ca="1" si="60"/>
        <v>Green Zone (IRE)</v>
      </c>
      <c r="AV38" s="6" t="str">
        <f t="shared" ca="1" si="61"/>
        <v>One Night In Milan (IRE)</v>
      </c>
      <c r="AW38" s="6">
        <f t="shared" ca="1" si="57"/>
        <v>37</v>
      </c>
      <c r="AX38" s="6">
        <f t="shared" ca="1" si="58"/>
        <v>50</v>
      </c>
      <c r="AY38" s="6" t="str">
        <f t="shared" ca="1" si="59"/>
        <v>One Night In Milan (IRE)</v>
      </c>
      <c r="AZ38" s="14" t="str">
        <f t="shared" ca="1" si="47"/>
        <v/>
      </c>
      <c r="BA38" s="14" t="str">
        <f t="shared" ca="1" si="48"/>
        <v/>
      </c>
      <c r="BB38" s="14">
        <f t="shared" ca="1" si="49"/>
        <v>40</v>
      </c>
      <c r="BC38" s="14">
        <f t="shared" ca="1" si="50"/>
        <v>15</v>
      </c>
      <c r="BD38" s="14" t="str">
        <f t="shared" ca="1" si="51"/>
        <v>Something Brewing (FR)</v>
      </c>
      <c r="BE38" s="14" t="str">
        <f t="shared" ca="1" si="52"/>
        <v>****</v>
      </c>
      <c r="BF38" s="14" t="str">
        <f t="shared" ca="1" si="53"/>
        <v>PLUS: Something Brewing (FR) is 22.51% behind top-rated Green Zone (IRE). 
NEUTRAL: Speed is not a factor.
PLUS: Form horse This Thyne Jude is 47.61% ahead of the lay selection Something Brewing (FR). 
NEUTRAL: Stallion ratings are not a factor.
NEGATIVE: The selection might be suited to this race, so it should be regarded as tentative for this reason.
PLUS: The top-rated jockey, OToole, Mr F is 46.9% ahead of OFarrell, C. 
PLUS: In the second-last race, Green Zone (IRE) outperformed Something Brewing (FR) significantly.</v>
      </c>
      <c r="BG38" s="14" t="str">
        <f t="shared" ca="1" si="54"/>
        <v>Class 4</v>
      </c>
    </row>
    <row r="39" spans="1:59">
      <c r="A39" s="14" t="str">
        <f>Sheets!D53</f>
        <v>1650 Leopardstown</v>
      </c>
      <c r="B39" s="14" t="str">
        <f t="shared" ca="1" si="0"/>
        <v>Leopardstown</v>
      </c>
      <c r="C39" s="15">
        <f t="shared" ca="1" si="1"/>
        <v>0.70138888888888884</v>
      </c>
      <c r="D39" s="16" t="str">
        <f t="shared" ca="1" si="2"/>
        <v>Perfect Tapatino (FR)</v>
      </c>
      <c r="E39" s="17">
        <f t="shared" ca="1" si="3"/>
        <v>7.885856611434984E-2</v>
      </c>
      <c r="F39" s="18">
        <f t="shared" ca="1" si="4"/>
        <v>3</v>
      </c>
      <c r="G39" s="6" t="str">
        <f t="shared" ca="1" si="5"/>
        <v>Insignia Of Rank (IRE)</v>
      </c>
      <c r="H39" s="8">
        <f t="shared" ca="1" si="6"/>
        <v>6</v>
      </c>
      <c r="I39" s="16" t="str">
        <f t="shared" ca="1" si="7"/>
        <v>Ancient Sands (IRE)</v>
      </c>
      <c r="J39" s="18">
        <f t="shared" ca="1" si="8"/>
        <v>10</v>
      </c>
      <c r="K39" s="6" t="str">
        <f t="shared" ca="1" si="9"/>
        <v>Mawaany (IRE)</v>
      </c>
      <c r="L39" s="7">
        <f t="shared" ca="1" si="10"/>
        <v>5.2249363387720646E-3</v>
      </c>
      <c r="M39" s="8">
        <f t="shared" ca="1" si="11"/>
        <v>12</v>
      </c>
      <c r="N39" s="16" t="str">
        <f t="shared" ca="1" si="12"/>
        <v>Insignia Of Rank (IRE)</v>
      </c>
      <c r="O39" s="17">
        <f t="shared" ca="1" si="13"/>
        <v>2.7771942535486614E-2</v>
      </c>
      <c r="P39" s="18">
        <f t="shared" ca="1" si="14"/>
        <v>6</v>
      </c>
      <c r="Q39" s="6" t="str">
        <f t="shared" ca="1" si="15"/>
        <v>Causey Arch (IRE)</v>
      </c>
      <c r="R39" s="7">
        <f t="shared" ca="1" si="16"/>
        <v>0.12459757243696136</v>
      </c>
      <c r="S39" s="8">
        <f t="shared" ca="1" si="17"/>
        <v>2.5</v>
      </c>
      <c r="T39" s="16" t="str">
        <f t="shared" ca="1" si="18"/>
        <v>Perfect Tapatino (FR)</v>
      </c>
      <c r="U39" s="17">
        <f t="shared" ca="1" si="19"/>
        <v>0.7854491525423728</v>
      </c>
      <c r="V39" s="18">
        <f t="shared" ca="1" si="20"/>
        <v>3</v>
      </c>
      <c r="W39" s="6" t="str">
        <f t="shared" ca="1" si="21"/>
        <v>Insignia Of Rank (IRE)</v>
      </c>
      <c r="X39" s="7">
        <f t="shared" ca="1" si="22"/>
        <v>0.12882414684723897</v>
      </c>
      <c r="Y39" s="8">
        <f t="shared" ca="1" si="23"/>
        <v>6</v>
      </c>
      <c r="Z39" s="16" t="str">
        <f t="shared" ca="1" si="24"/>
        <v>Perfect Tapatino (FR)</v>
      </c>
      <c r="AA39" s="17">
        <f t="shared" ca="1" si="25"/>
        <v>0.48976419284502942</v>
      </c>
      <c r="AB39" s="18">
        <f t="shared" ca="1" si="26"/>
        <v>3</v>
      </c>
      <c r="AC39" s="6" t="str">
        <f t="shared" ca="1" si="27"/>
        <v>Perfect Tapatino (FR)</v>
      </c>
      <c r="AD39" s="6" t="str">
        <f t="shared" ca="1" si="28"/>
        <v/>
      </c>
      <c r="AE39" s="6" t="str">
        <f t="shared" ca="1" si="29"/>
        <v>no selection</v>
      </c>
      <c r="AF39" s="16" t="str">
        <f t="shared" ca="1" si="30"/>
        <v>Perfect Tapatino (FR)</v>
      </c>
      <c r="AG39" s="16">
        <f t="shared" ca="1" si="31"/>
        <v>3</v>
      </c>
      <c r="AH39" s="16" t="str">
        <f t="shared" ca="1" si="32"/>
        <v>***</v>
      </c>
      <c r="AI39" s="6">
        <v>37</v>
      </c>
      <c r="AJ39" s="6">
        <f t="shared" si="33"/>
        <v>-1</v>
      </c>
      <c r="AK39" s="6">
        <f t="shared" si="34"/>
        <v>-1</v>
      </c>
      <c r="AL39" s="6">
        <f t="shared" ca="1" si="35"/>
        <v>12</v>
      </c>
      <c r="AM39" s="6" t="str">
        <f t="shared" ca="1" si="36"/>
        <v>Tote October Handicap</v>
      </c>
      <c r="AN39" s="6" t="str">
        <f t="shared" ca="1" si="37"/>
        <v xml:space="preserve">1m4f </v>
      </c>
      <c r="AO39" s="6">
        <f t="shared" ca="1" si="38"/>
        <v>26106</v>
      </c>
      <c r="AP39" s="6" t="str">
        <f t="shared" ca="1" si="39"/>
        <v>Good</v>
      </c>
      <c r="AQ39" s="6" t="str">
        <f t="shared" ca="1" si="40"/>
        <v>Handicap</v>
      </c>
      <c r="AR39" s="6" t="str">
        <f t="shared" ca="1" si="41"/>
        <v>Perfect Tapatino (FR)</v>
      </c>
      <c r="AS39" s="6" t="str">
        <f t="shared" ca="1" si="42"/>
        <v>Perfect Tapatino (FR)</v>
      </c>
      <c r="AT39" s="6" t="str">
        <f t="shared" ca="1" si="43"/>
        <v>Perfect Tapatino (FR)</v>
      </c>
      <c r="AU39" s="6" t="str">
        <f t="shared" ca="1" si="60"/>
        <v>Perfect Tapatino (FR)</v>
      </c>
      <c r="AV39" s="6" t="str">
        <f t="shared" ca="1" si="61"/>
        <v>Insignia Of Rank (IRE)</v>
      </c>
      <c r="AW39" s="6">
        <f t="shared" ca="1" si="57"/>
        <v>76</v>
      </c>
      <c r="AX39" s="6">
        <f t="shared" ca="1" si="58"/>
        <v>78</v>
      </c>
      <c r="AY39" s="6" t="str">
        <f t="shared" ca="1" si="59"/>
        <v>Insignia Of Rank (IRE)</v>
      </c>
      <c r="AZ39" s="14" t="str">
        <f t="shared" ca="1" si="47"/>
        <v/>
      </c>
      <c r="BA39" s="14" t="str">
        <f t="shared" ca="1" si="48"/>
        <v/>
      </c>
      <c r="BB39" s="14">
        <f t="shared" ca="1" si="49"/>
        <v>20</v>
      </c>
      <c r="BC39" s="14">
        <f t="shared" ca="1" si="50"/>
        <v>50</v>
      </c>
      <c r="BD39" s="14" t="str">
        <f t="shared" ca="1" si="51"/>
        <v>No Lay</v>
      </c>
      <c r="BE39" s="14" t="str">
        <f t="shared" ca="1" si="52"/>
        <v>****</v>
      </c>
      <c r="BF39" s="14" t="str">
        <f t="shared" ca="1" si="53"/>
        <v>"</v>
      </c>
      <c r="BG39" s="14">
        <f t="shared" ca="1" si="54"/>
        <v>0</v>
      </c>
    </row>
    <row r="40" spans="1:59">
      <c r="A40" s="14" t="str">
        <f>Sheets!D54</f>
        <v>1655 Cheltenham</v>
      </c>
      <c r="B40" s="14" t="str">
        <f t="shared" ca="1" si="0"/>
        <v>Cheltenham</v>
      </c>
      <c r="C40" s="15">
        <f t="shared" ca="1" si="1"/>
        <v>0.70486111111111116</v>
      </c>
      <c r="D40" s="16" t="str">
        <f t="shared" ca="1" si="2"/>
        <v>Monbeg Legend</v>
      </c>
      <c r="E40" s="17">
        <f t="shared" ca="1" si="3"/>
        <v>0.16847069448446655</v>
      </c>
      <c r="F40" s="18">
        <f t="shared" ca="1" si="4"/>
        <v>1.88</v>
      </c>
      <c r="G40" s="6" t="str">
        <f t="shared" ca="1" si="5"/>
        <v>Cubomania (IRE)</v>
      </c>
      <c r="H40" s="8">
        <f t="shared" ca="1" si="6"/>
        <v>4</v>
      </c>
      <c r="I40" s="16" t="str">
        <f t="shared" ca="1" si="7"/>
        <v>Graasten (GER)</v>
      </c>
      <c r="J40" s="18">
        <f t="shared" ca="1" si="8"/>
        <v>8</v>
      </c>
      <c r="K40" s="6" t="str">
        <f t="shared" ca="1" si="9"/>
        <v>Graasten (GER)</v>
      </c>
      <c r="L40" s="7">
        <f t="shared" ca="1" si="10"/>
        <v>2.4615306485196324E-2</v>
      </c>
      <c r="M40" s="8">
        <f t="shared" ca="1" si="11"/>
        <v>8</v>
      </c>
      <c r="N40" s="16" t="str">
        <f t="shared" ca="1" si="12"/>
        <v>Monbeg Legend</v>
      </c>
      <c r="O40" s="17">
        <f t="shared" ca="1" si="13"/>
        <v>0.14973567235870242</v>
      </c>
      <c r="P40" s="18">
        <f t="shared" ca="1" si="14"/>
        <v>1.88</v>
      </c>
      <c r="Q40" s="6" t="str">
        <f t="shared" ca="1" si="15"/>
        <v>Monbeg Legend</v>
      </c>
      <c r="R40" s="7">
        <f t="shared" ca="1" si="16"/>
        <v>0.14930377760525926</v>
      </c>
      <c r="S40" s="8">
        <f t="shared" ca="1" si="17"/>
        <v>1.88</v>
      </c>
      <c r="T40" s="16" t="str">
        <f t="shared" ca="1" si="18"/>
        <v>Cubomania (IRE)</v>
      </c>
      <c r="U40" s="17">
        <f t="shared" ca="1" si="19"/>
        <v>0.36564766587158642</v>
      </c>
      <c r="V40" s="18">
        <f t="shared" ca="1" si="20"/>
        <v>4</v>
      </c>
      <c r="W40" s="6" t="str">
        <f t="shared" ca="1" si="21"/>
        <v>Cubomania (IRE)</v>
      </c>
      <c r="X40" s="7">
        <f t="shared" ca="1" si="22"/>
        <v>0.27380421922775533</v>
      </c>
      <c r="Y40" s="8">
        <f t="shared" ca="1" si="23"/>
        <v>4</v>
      </c>
      <c r="Z40" s="16" t="str">
        <f t="shared" ca="1" si="24"/>
        <v>Graasten (GER)</v>
      </c>
      <c r="AA40" s="17">
        <f t="shared" ca="1" si="25"/>
        <v>0.22436444435520836</v>
      </c>
      <c r="AB40" s="18">
        <f t="shared" ca="1" si="26"/>
        <v>8</v>
      </c>
      <c r="AC40" s="6" t="str">
        <f t="shared" ca="1" si="27"/>
        <v>Monbeg Legend</v>
      </c>
      <c r="AD40" s="6" t="str">
        <f t="shared" ca="1" si="28"/>
        <v/>
      </c>
      <c r="AE40" s="6" t="str">
        <f t="shared" ca="1" si="29"/>
        <v>no selection</v>
      </c>
      <c r="AF40" s="16" t="str">
        <f t="shared" ca="1" si="30"/>
        <v>Monbeg Legend</v>
      </c>
      <c r="AG40" s="16">
        <f t="shared" ca="1" si="31"/>
        <v>1.88</v>
      </c>
      <c r="AH40" s="16" t="str">
        <f t="shared" ca="1" si="32"/>
        <v>***</v>
      </c>
      <c r="AI40" s="6">
        <v>38</v>
      </c>
      <c r="AJ40" s="6">
        <f t="shared" si="33"/>
        <v>-1</v>
      </c>
      <c r="AK40" s="6">
        <f t="shared" si="34"/>
        <v>-1</v>
      </c>
      <c r="AL40" s="6">
        <f t="shared" ca="1" si="35"/>
        <v>5</v>
      </c>
      <c r="AM40" s="6" t="str">
        <f t="shared" ca="1" si="36"/>
        <v>Move Over To Matchbook Novices Chase</v>
      </c>
      <c r="AN40" s="6" t="str">
        <f t="shared" ca="1" si="37"/>
        <v xml:space="preserve">2m4f </v>
      </c>
      <c r="AO40" s="6">
        <f t="shared" ca="1" si="38"/>
        <v>15475</v>
      </c>
      <c r="AP40" s="6" t="str">
        <f t="shared" ca="1" si="39"/>
        <v>Good</v>
      </c>
      <c r="AQ40" s="6" t="str">
        <f t="shared" ca="1" si="40"/>
        <v>Non Handicap</v>
      </c>
      <c r="AR40" s="6" t="str">
        <f t="shared" ca="1" si="41"/>
        <v/>
      </c>
      <c r="AS40" s="6" t="b">
        <f t="shared" ca="1" si="42"/>
        <v>0</v>
      </c>
      <c r="AT40" s="6" t="b">
        <f t="shared" ca="1" si="43"/>
        <v>0</v>
      </c>
      <c r="AU40" s="6" t="str">
        <f t="shared" ca="1" si="60"/>
        <v>Monbeg Legend</v>
      </c>
      <c r="AV40" s="6" t="str">
        <f t="shared" ca="1" si="61"/>
        <v>Cubomania (IRE)</v>
      </c>
      <c r="AW40" s="6">
        <f t="shared" ca="1" si="57"/>
        <v>34</v>
      </c>
      <c r="AX40" s="6">
        <f t="shared" ca="1" si="58"/>
        <v>31</v>
      </c>
      <c r="AY40" s="6" t="str">
        <f t="shared" ca="1" si="59"/>
        <v>Monbeg Legend</v>
      </c>
      <c r="AZ40" s="14" t="str">
        <f t="shared" ca="1" si="47"/>
        <v/>
      </c>
      <c r="BA40" s="14" t="str">
        <f t="shared" ca="1" si="48"/>
        <v/>
      </c>
      <c r="BB40" s="14">
        <f t="shared" ca="1" si="49"/>
        <v>8.7999999999999972</v>
      </c>
      <c r="BC40" s="14">
        <f t="shared" ca="1" si="50"/>
        <v>30</v>
      </c>
      <c r="BD40" s="14" t="str">
        <f t="shared" ca="1" si="51"/>
        <v>No Lay</v>
      </c>
      <c r="BE40" s="14" t="str">
        <f t="shared" ca="1" si="52"/>
        <v>*</v>
      </c>
      <c r="BF40" s="14" t="str">
        <f t="shared" ca="1" si="53"/>
        <v>"</v>
      </c>
      <c r="BG40" s="14" t="str">
        <f t="shared" ca="1" si="54"/>
        <v>Class 2</v>
      </c>
    </row>
    <row r="41" spans="1:59">
      <c r="A41" s="14" t="str">
        <f>Sheets!D55</f>
        <v>1700 Galway</v>
      </c>
      <c r="B41" s="14" t="str">
        <f t="shared" ca="1" si="0"/>
        <v>Galway</v>
      </c>
      <c r="C41" s="15">
        <f t="shared" ca="1" si="1"/>
        <v>0.70833333333333337</v>
      </c>
      <c r="D41" s="16" t="str">
        <f t="shared" ca="1" si="2"/>
        <v>Sunsetstorise (IRE)</v>
      </c>
      <c r="E41" s="17">
        <f t="shared" ca="1" si="3"/>
        <v>0.17630891381406058</v>
      </c>
      <c r="F41" s="18">
        <f t="shared" ca="1" si="4"/>
        <v>2.75</v>
      </c>
      <c r="G41" s="6" t="str">
        <f t="shared" ca="1" si="5"/>
        <v>Authorative (IRE)</v>
      </c>
      <c r="H41" s="8">
        <f t="shared" ca="1" si="6"/>
        <v>6.5</v>
      </c>
      <c r="I41" s="16" t="str">
        <f t="shared" ca="1" si="7"/>
        <v>Show And Go (IRE)</v>
      </c>
      <c r="J41" s="18">
        <f t="shared" ca="1" si="8"/>
        <v>14</v>
      </c>
      <c r="K41" s="6" t="str">
        <f t="shared" ca="1" si="9"/>
        <v>Sunsetstorise (IRE)</v>
      </c>
      <c r="L41" s="7">
        <f t="shared" ca="1" si="10"/>
        <v>0.27622396809509647</v>
      </c>
      <c r="M41" s="8">
        <f t="shared" ca="1" si="11"/>
        <v>2.75</v>
      </c>
      <c r="N41" s="16" t="str">
        <f t="shared" ca="1" si="12"/>
        <v>For Pedro (IRE)</v>
      </c>
      <c r="O41" s="17">
        <f t="shared" ca="1" si="13"/>
        <v>5.0591910476839495E-2</v>
      </c>
      <c r="P41" s="18">
        <f t="shared" ca="1" si="14"/>
        <v>25</v>
      </c>
      <c r="Q41" s="6" t="str">
        <f t="shared" ca="1" si="15"/>
        <v>Show And Go (IRE)</v>
      </c>
      <c r="R41" s="7">
        <f t="shared" ca="1" si="16"/>
        <v>1.0369141435089121E-2</v>
      </c>
      <c r="S41" s="8">
        <f t="shared" ca="1" si="17"/>
        <v>14</v>
      </c>
      <c r="T41" s="16" t="str">
        <f t="shared" ca="1" si="18"/>
        <v>Show And Go (IRE)</v>
      </c>
      <c r="U41" s="17">
        <f t="shared" ca="1" si="19"/>
        <v>1.9829910806886567E-2</v>
      </c>
      <c r="V41" s="18">
        <f t="shared" ca="1" si="20"/>
        <v>14</v>
      </c>
      <c r="W41" s="6" t="str">
        <f t="shared" ca="1" si="21"/>
        <v>Danse Away (IRE)</v>
      </c>
      <c r="X41" s="7">
        <f t="shared" ca="1" si="22"/>
        <v>8.3565387117761875E-2</v>
      </c>
      <c r="Y41" s="8">
        <f t="shared" ca="1" si="23"/>
        <v>5</v>
      </c>
      <c r="Z41" s="16" t="str">
        <f t="shared" ca="1" si="24"/>
        <v>Aoibhes Beau (IRE)</v>
      </c>
      <c r="AA41" s="17">
        <f t="shared" ca="1" si="25"/>
        <v>5.0428595757564275E-2</v>
      </c>
      <c r="AB41" s="18">
        <f t="shared" ca="1" si="26"/>
        <v>10</v>
      </c>
      <c r="AC41" s="6" t="str">
        <f t="shared" ca="1" si="27"/>
        <v>Show And Go (IRE)</v>
      </c>
      <c r="AD41" s="6" t="str">
        <f t="shared" ca="1" si="28"/>
        <v>no selection</v>
      </c>
      <c r="AE41" s="6" t="str">
        <f t="shared" ca="1" si="29"/>
        <v>no selection</v>
      </c>
      <c r="AF41" s="16" t="str">
        <f t="shared" ca="1" si="30"/>
        <v>Sunsetstorise (IRE)</v>
      </c>
      <c r="AG41" s="16">
        <f t="shared" ca="1" si="31"/>
        <v>2.75</v>
      </c>
      <c r="AH41" s="16" t="str">
        <f t="shared" ca="1" si="32"/>
        <v>*</v>
      </c>
      <c r="AI41" s="6">
        <v>39</v>
      </c>
      <c r="AJ41" s="6">
        <f t="shared" si="33"/>
        <v>-1</v>
      </c>
      <c r="AK41" s="6">
        <f t="shared" si="34"/>
        <v>-1</v>
      </c>
      <c r="AL41" s="6">
        <f t="shared" ca="1" si="35"/>
        <v>23</v>
      </c>
      <c r="AM41" s="6" t="str">
        <f t="shared" ca="1" si="36"/>
        <v>Colm Quinn BMW Handicap Hurdle (80-102)</v>
      </c>
      <c r="AN41" s="6" t="str">
        <f t="shared" ca="1" si="37"/>
        <v xml:space="preserve">2m2½f </v>
      </c>
      <c r="AO41" s="6">
        <f t="shared" ca="1" si="38"/>
        <v>6542</v>
      </c>
      <c r="AP41" s="6" t="str">
        <f t="shared" ca="1" si="39"/>
        <v>Yielding</v>
      </c>
      <c r="AQ41" s="6" t="str">
        <f t="shared" ca="1" si="40"/>
        <v>Handicap</v>
      </c>
      <c r="AR41" s="6" t="str">
        <f t="shared" ca="1" si="41"/>
        <v>Aoibhes Beau (IRE)</v>
      </c>
      <c r="AS41" s="6" t="str">
        <f t="shared" ca="1" si="42"/>
        <v>Authorative (IRE)</v>
      </c>
      <c r="AT41" s="6" t="str">
        <f t="shared" ca="1" si="43"/>
        <v>Sunsetstorise (IRE)</v>
      </c>
      <c r="AU41" s="6" t="str">
        <f t="shared" ca="1" si="60"/>
        <v>Sunsetstorise (IRE)</v>
      </c>
      <c r="AV41" s="6" t="str">
        <f t="shared" ca="1" si="61"/>
        <v>Authorative (IRE)</v>
      </c>
      <c r="AW41" s="6">
        <f t="shared" ca="1" si="57"/>
        <v>142</v>
      </c>
      <c r="AX41" s="6">
        <f t="shared" ca="1" si="58"/>
        <v>135</v>
      </c>
      <c r="AY41" s="6" t="str">
        <f t="shared" ca="1" si="59"/>
        <v>Sunsetstorise (IRE)</v>
      </c>
      <c r="AZ41" s="14" t="str">
        <f t="shared" ca="1" si="47"/>
        <v/>
      </c>
      <c r="BA41" s="14" t="str">
        <f t="shared" ca="1" si="48"/>
        <v/>
      </c>
      <c r="BB41" s="14">
        <f t="shared" ca="1" si="49"/>
        <v>17.5</v>
      </c>
      <c r="BC41" s="14">
        <f t="shared" ca="1" si="50"/>
        <v>55</v>
      </c>
      <c r="BD41" s="14" t="str">
        <f t="shared" ca="1" si="51"/>
        <v>No Lay</v>
      </c>
      <c r="BE41" s="14" t="str">
        <f t="shared" ca="1" si="52"/>
        <v>*</v>
      </c>
      <c r="BF41" s="14" t="str">
        <f t="shared" ca="1" si="53"/>
        <v>"</v>
      </c>
      <c r="BG41" s="14">
        <f t="shared" ca="1" si="54"/>
        <v>0</v>
      </c>
    </row>
    <row r="42" spans="1:59">
      <c r="A42" s="14" t="str">
        <f>Sheets!D56</f>
        <v>1705 Newbury</v>
      </c>
      <c r="B42" s="14" t="str">
        <f t="shared" ca="1" si="0"/>
        <v>Newbury</v>
      </c>
      <c r="C42" s="15">
        <f t="shared" ca="1" si="1"/>
        <v>0.71180555555555547</v>
      </c>
      <c r="D42" s="16" t="str">
        <f t="shared" ca="1" si="2"/>
        <v>Collodi (GER)</v>
      </c>
      <c r="E42" s="17">
        <f t="shared" ca="1" si="3"/>
        <v>2.7096786532370777E-2</v>
      </c>
      <c r="F42" s="18">
        <f t="shared" ca="1" si="4"/>
        <v>3.5</v>
      </c>
      <c r="G42" s="6" t="str">
        <f t="shared" ca="1" si="5"/>
        <v>Amitie Waltz (FR)</v>
      </c>
      <c r="H42" s="8">
        <f t="shared" ca="1" si="6"/>
        <v>4.5</v>
      </c>
      <c r="I42" s="16" t="str">
        <f t="shared" ca="1" si="7"/>
        <v>French Mix (USA)</v>
      </c>
      <c r="J42" s="18">
        <f t="shared" ca="1" si="8"/>
        <v>6</v>
      </c>
      <c r="K42" s="6" t="str">
        <f t="shared" ca="1" si="9"/>
        <v>Amitie Waltz (FR)</v>
      </c>
      <c r="L42" s="7">
        <f t="shared" ca="1" si="10"/>
        <v>2.8513238289211608E-4</v>
      </c>
      <c r="M42" s="8">
        <f t="shared" ca="1" si="11"/>
        <v>4.5</v>
      </c>
      <c r="N42" s="16" t="str">
        <f t="shared" ca="1" si="12"/>
        <v>Counterfeiter</v>
      </c>
      <c r="O42" s="17">
        <f t="shared" ca="1" si="13"/>
        <v>5.6964457252642034E-3</v>
      </c>
      <c r="P42" s="18">
        <f t="shared" ca="1" si="14"/>
        <v>16</v>
      </c>
      <c r="Q42" s="6" t="str">
        <f t="shared" ca="1" si="15"/>
        <v>Furiously Fast (IRE)</v>
      </c>
      <c r="R42" s="7">
        <f t="shared" ca="1" si="16"/>
        <v>0.10250289605785089</v>
      </c>
      <c r="S42" s="8">
        <f t="shared" ca="1" si="17"/>
        <v>0</v>
      </c>
      <c r="T42" s="16" t="str">
        <f t="shared" ca="1" si="18"/>
        <v>Press Gang</v>
      </c>
      <c r="U42" s="17">
        <f t="shared" ca="1" si="19"/>
        <v>0.11460908026538312</v>
      </c>
      <c r="V42" s="18">
        <f t="shared" ca="1" si="20"/>
        <v>6.5</v>
      </c>
      <c r="W42" s="6" t="str">
        <f t="shared" ca="1" si="21"/>
        <v>Perla Blanca (USA)</v>
      </c>
      <c r="X42" s="7">
        <f t="shared" ca="1" si="22"/>
        <v>0.14592307692307691</v>
      </c>
      <c r="Y42" s="8">
        <f t="shared" ca="1" si="23"/>
        <v>16</v>
      </c>
      <c r="Z42" s="16" t="str">
        <f t="shared" ca="1" si="24"/>
        <v>Amitie Waltz (FR)</v>
      </c>
      <c r="AA42" s="17">
        <f t="shared" ca="1" si="25"/>
        <v>0.18518267170252592</v>
      </c>
      <c r="AB42" s="18">
        <f t="shared" ca="1" si="26"/>
        <v>4.5</v>
      </c>
      <c r="AC42" s="6" t="str">
        <f t="shared" ca="1" si="27"/>
        <v>Amitie Waltz (FR)</v>
      </c>
      <c r="AD42" s="6" t="str">
        <f t="shared" ca="1" si="28"/>
        <v>Perla Blanca (USA)</v>
      </c>
      <c r="AE42" s="6" t="str">
        <f t="shared" ca="1" si="29"/>
        <v>no selection</v>
      </c>
      <c r="AF42" s="16" t="str">
        <f t="shared" ca="1" si="30"/>
        <v>Amitie Waltz (FR)</v>
      </c>
      <c r="AG42" s="16">
        <f t="shared" ca="1" si="31"/>
        <v>4.5</v>
      </c>
      <c r="AH42" s="16" t="str">
        <f t="shared" ca="1" si="32"/>
        <v>*</v>
      </c>
      <c r="AI42" s="6">
        <v>40</v>
      </c>
      <c r="AJ42" s="6">
        <f t="shared" si="33"/>
        <v>-1</v>
      </c>
      <c r="AK42" s="6">
        <f t="shared" si="34"/>
        <v>-1</v>
      </c>
      <c r="AL42" s="6">
        <f t="shared" ca="1" si="35"/>
        <v>17</v>
      </c>
      <c r="AM42" s="6" t="str">
        <f t="shared" ca="1" si="36"/>
        <v>Worthingtons Lady Jockeys Handicap (Lady Amateur Riders)</v>
      </c>
      <c r="AN42" s="6" t="str">
        <f t="shared" ca="1" si="37"/>
        <v xml:space="preserve">1m4f </v>
      </c>
      <c r="AO42" s="6">
        <f t="shared" ca="1" si="38"/>
        <v>3619</v>
      </c>
      <c r="AP42" s="6" t="str">
        <f t="shared" ca="1" si="39"/>
        <v>Good To Soft</v>
      </c>
      <c r="AQ42" s="6" t="str">
        <f t="shared" ca="1" si="40"/>
        <v>Handicap</v>
      </c>
      <c r="AR42" s="6" t="str">
        <f t="shared" ca="1" si="41"/>
        <v>Affair</v>
      </c>
      <c r="AS42" s="6" t="str">
        <f t="shared" ca="1" si="42"/>
        <v>French Mix (USA)</v>
      </c>
      <c r="AT42" s="6" t="str">
        <f t="shared" ca="1" si="43"/>
        <v>Collodi (GER)</v>
      </c>
      <c r="AU42" s="6" t="str">
        <f t="shared" ca="1" si="60"/>
        <v>Collodi (GER)</v>
      </c>
      <c r="AV42" s="6" t="str">
        <f t="shared" ca="1" si="61"/>
        <v>Amitie Waltz (FR)</v>
      </c>
      <c r="AW42" s="6">
        <f t="shared" ca="1" si="57"/>
        <v>76</v>
      </c>
      <c r="AX42" s="6">
        <f t="shared" ca="1" si="58"/>
        <v>97</v>
      </c>
      <c r="AY42" s="6" t="str">
        <f t="shared" ca="1" si="59"/>
        <v>Amitie Waltz (FR)</v>
      </c>
      <c r="AZ42" s="14" t="str">
        <f t="shared" ca="1" si="47"/>
        <v/>
      </c>
      <c r="BA42" s="14" t="str">
        <f t="shared" ca="1" si="48"/>
        <v/>
      </c>
      <c r="BB42" s="14">
        <f t="shared" ca="1" si="49"/>
        <v>25</v>
      </c>
      <c r="BC42" s="14">
        <f t="shared" ca="1" si="50"/>
        <v>35</v>
      </c>
      <c r="BD42" s="14" t="str">
        <f t="shared" ca="1" si="51"/>
        <v>No Lay</v>
      </c>
      <c r="BE42" s="14" t="str">
        <f t="shared" ca="1" si="52"/>
        <v>***</v>
      </c>
      <c r="BF42" s="14" t="str">
        <f t="shared" ca="1" si="53"/>
        <v>"</v>
      </c>
      <c r="BG42" s="14" t="str">
        <f t="shared" ca="1" si="54"/>
        <v>Class 5</v>
      </c>
    </row>
    <row r="43" spans="1:59">
      <c r="A43" s="14" t="str">
        <f>Sheets!D57</f>
        <v>1710 Doncaster</v>
      </c>
      <c r="B43" s="14" t="str">
        <f t="shared" ca="1" si="0"/>
        <v>Doncaster</v>
      </c>
      <c r="C43" s="15">
        <f t="shared" ca="1" si="1"/>
        <v>0.71527777777777779</v>
      </c>
      <c r="D43" s="16" t="str">
        <f t="shared" ca="1" si="2"/>
        <v>International Man</v>
      </c>
      <c r="E43" s="17">
        <f t="shared" ca="1" si="3"/>
        <v>0.10530224618162791</v>
      </c>
      <c r="F43" s="18">
        <f t="shared" ca="1" si="4"/>
        <v>6</v>
      </c>
      <c r="G43" s="6" t="str">
        <f t="shared" ca="1" si="5"/>
        <v>Miss Mumtaz (IRE)</v>
      </c>
      <c r="H43" s="8">
        <f t="shared" ca="1" si="6"/>
        <v>7</v>
      </c>
      <c r="I43" s="16" t="str">
        <f t="shared" ca="1" si="7"/>
        <v>Robsdelight (IRE)</v>
      </c>
      <c r="J43" s="18">
        <f t="shared" ca="1" si="8"/>
        <v>5</v>
      </c>
      <c r="K43" s="6" t="str">
        <f t="shared" ca="1" si="9"/>
        <v>International Man</v>
      </c>
      <c r="L43" s="7">
        <f t="shared" ca="1" si="10"/>
        <v>1.0289991642646372E-2</v>
      </c>
      <c r="M43" s="8">
        <f t="shared" ca="1" si="11"/>
        <v>6</v>
      </c>
      <c r="N43" s="16" t="str">
        <f t="shared" ca="1" si="12"/>
        <v>International Man</v>
      </c>
      <c r="O43" s="17">
        <f t="shared" ca="1" si="13"/>
        <v>8.0467782273067709E-2</v>
      </c>
      <c r="P43" s="18">
        <f t="shared" ca="1" si="14"/>
        <v>6</v>
      </c>
      <c r="Q43" s="6" t="str">
        <f t="shared" ca="1" si="15"/>
        <v>Miss Mumtaz (IRE)</v>
      </c>
      <c r="R43" s="7">
        <f t="shared" ca="1" si="16"/>
        <v>0.21579867858530902</v>
      </c>
      <c r="S43" s="8">
        <f t="shared" ca="1" si="17"/>
        <v>7</v>
      </c>
      <c r="T43" s="16" t="str">
        <f t="shared" ca="1" si="18"/>
        <v>Miss Mumtaz (IRE)</v>
      </c>
      <c r="U43" s="17">
        <f t="shared" ca="1" si="19"/>
        <v>0.1192879281570372</v>
      </c>
      <c r="V43" s="18">
        <f t="shared" ca="1" si="20"/>
        <v>7</v>
      </c>
      <c r="W43" s="6" t="str">
        <f t="shared" ca="1" si="21"/>
        <v>International Man</v>
      </c>
      <c r="X43" s="7">
        <f t="shared" ca="1" si="22"/>
        <v>0.17609900734820158</v>
      </c>
      <c r="Y43" s="8">
        <f t="shared" ca="1" si="23"/>
        <v>6</v>
      </c>
      <c r="Z43" s="16" t="str">
        <f t="shared" ca="1" si="24"/>
        <v>Miss Mumtaz (IRE)</v>
      </c>
      <c r="AA43" s="17">
        <f t="shared" ca="1" si="25"/>
        <v>1.3664831288404088E-2</v>
      </c>
      <c r="AB43" s="18">
        <f t="shared" ca="1" si="26"/>
        <v>7</v>
      </c>
      <c r="AC43" s="6" t="str">
        <f t="shared" ca="1" si="27"/>
        <v>International Man</v>
      </c>
      <c r="AD43" s="6" t="str">
        <f t="shared" ca="1" si="28"/>
        <v>Miss Mumtaz (IRE)</v>
      </c>
      <c r="AE43" s="6" t="str">
        <f t="shared" ca="1" si="29"/>
        <v>no selection</v>
      </c>
      <c r="AF43" s="16" t="str">
        <f t="shared" ca="1" si="30"/>
        <v>International Man</v>
      </c>
      <c r="AG43" s="16">
        <f t="shared" ca="1" si="31"/>
        <v>6</v>
      </c>
      <c r="AH43" s="16" t="str">
        <f t="shared" ca="1" si="32"/>
        <v>*</v>
      </c>
      <c r="AI43" s="6">
        <v>41</v>
      </c>
      <c r="AJ43" s="6">
        <f t="shared" si="33"/>
        <v>-1</v>
      </c>
      <c r="AK43" s="6">
        <f t="shared" si="34"/>
        <v>-1</v>
      </c>
      <c r="AL43" s="6">
        <f t="shared" ca="1" si="35"/>
        <v>11</v>
      </c>
      <c r="AM43" s="6" t="str">
        <f t="shared" ca="1" si="36"/>
        <v>Lexus Sheffield Apprentice Jockeys Training Series Final Handicap</v>
      </c>
      <c r="AN43" s="6" t="str">
        <f t="shared" ca="1" si="37"/>
        <v xml:space="preserve">7f </v>
      </c>
      <c r="AO43" s="6">
        <f t="shared" ca="1" si="38"/>
        <v>5531</v>
      </c>
      <c r="AP43" s="6" t="str">
        <f t="shared" ca="1" si="39"/>
        <v>Good To Soft</v>
      </c>
      <c r="AQ43" s="6" t="str">
        <f t="shared" ca="1" si="40"/>
        <v>Handicap</v>
      </c>
      <c r="AR43" s="6" t="str">
        <f t="shared" ca="1" si="41"/>
        <v>Miss Mumtaz (IRE)</v>
      </c>
      <c r="AS43" s="6" t="str">
        <f t="shared" ca="1" si="42"/>
        <v>Miss Mumtaz (IRE)</v>
      </c>
      <c r="AT43" s="6" t="str">
        <f t="shared" ca="1" si="43"/>
        <v>International Man</v>
      </c>
      <c r="AU43" s="6" t="str">
        <f t="shared" ca="1" si="60"/>
        <v>International Man</v>
      </c>
      <c r="AV43" s="6" t="str">
        <f t="shared" ca="1" si="61"/>
        <v>Miss Mumtaz (IRE)</v>
      </c>
      <c r="AW43" s="6">
        <f t="shared" ca="1" si="57"/>
        <v>61</v>
      </c>
      <c r="AX43" s="6">
        <f t="shared" ca="1" si="58"/>
        <v>60</v>
      </c>
      <c r="AY43" s="6" t="str">
        <f t="shared" ca="1" si="59"/>
        <v>International Man</v>
      </c>
      <c r="AZ43" s="14" t="str">
        <f t="shared" ca="1" si="47"/>
        <v/>
      </c>
      <c r="BA43" s="14" t="str">
        <f t="shared" ca="1" si="48"/>
        <v/>
      </c>
      <c r="BB43" s="14">
        <f t="shared" ca="1" si="49"/>
        <v>50</v>
      </c>
      <c r="BC43" s="14">
        <f t="shared" ca="1" si="50"/>
        <v>60</v>
      </c>
      <c r="BD43" s="14" t="str">
        <f t="shared" ca="1" si="51"/>
        <v>Dubai Acclaim (IRE)</v>
      </c>
      <c r="BE43" s="14" t="str">
        <f t="shared" ca="1" si="52"/>
        <v>*****</v>
      </c>
      <c r="BF43" s="14" t="str">
        <f t="shared" ca="1" si="53"/>
        <v>PLUS: Dubai Acclaim (IRE) is 25.09% behind top-rated International Man. 
NEUTRAL: Speed is not a factor.
PLUS: Form horse Sociologist (FR) is 37.51% ahead of the lay selection Dubai Acclaim (IRE). 
NEUTRAL: Stallion ratings are not a factor.
PLUS: The most suited horse, Miss Mumtaz (IRE) is 35.63% ahead of Dubai Acclaim (IRE). 
PLUS: The top-rated jockey, Woods, Sebastian is 100% ahead of Fallon, Cieren. 
PLUS: In the second-last race, Miss Mumtaz (IRE) outperformed Dubai Acclaim (IRE) significantly.</v>
      </c>
      <c r="BG43" s="14" t="str">
        <f t="shared" ca="1" si="54"/>
        <v>Class 4</v>
      </c>
    </row>
    <row r="44" spans="1:59">
      <c r="A44" s="14" t="str">
        <f>Sheets!D58</f>
        <v>1715 Kelso</v>
      </c>
      <c r="B44" s="14" t="str">
        <f t="shared" ca="1" si="0"/>
        <v>Kelso</v>
      </c>
      <c r="C44" s="15">
        <f t="shared" ca="1" si="1"/>
        <v>0.71875</v>
      </c>
      <c r="D44" s="16" t="str">
        <f t="shared" ca="1" si="2"/>
        <v>Handy Hollow (IRE)</v>
      </c>
      <c r="E44" s="17">
        <f t="shared" ca="1" si="3"/>
        <v>9.5725475924854267E-2</v>
      </c>
      <c r="F44" s="18">
        <f t="shared" ca="1" si="4"/>
        <v>2.25</v>
      </c>
      <c r="G44" s="6" t="str">
        <f t="shared" ca="1" si="5"/>
        <v>David John</v>
      </c>
      <c r="H44" s="8">
        <f t="shared" ca="1" si="6"/>
        <v>5</v>
      </c>
      <c r="I44" s="16" t="str">
        <f t="shared" ca="1" si="7"/>
        <v>Captain Mowbray</v>
      </c>
      <c r="J44" s="18">
        <f t="shared" ca="1" si="8"/>
        <v>6</v>
      </c>
      <c r="K44" s="6" t="str">
        <f t="shared" ca="1" si="9"/>
        <v>Chanceiton (IRE)</v>
      </c>
      <c r="L44" s="7">
        <f t="shared" ca="1" si="10"/>
        <v>6.2929828480067646E-2</v>
      </c>
      <c r="M44" s="8">
        <f t="shared" ca="1" si="11"/>
        <v>4</v>
      </c>
      <c r="N44" s="16" t="str">
        <f t="shared" ca="1" si="12"/>
        <v>David John</v>
      </c>
      <c r="O44" s="17">
        <f t="shared" ca="1" si="13"/>
        <v>2.541571115658706E-2</v>
      </c>
      <c r="P44" s="18">
        <f t="shared" ca="1" si="14"/>
        <v>5</v>
      </c>
      <c r="Q44" s="6" t="str">
        <f t="shared" ca="1" si="15"/>
        <v>Wyfield Rose</v>
      </c>
      <c r="R44" s="7">
        <f t="shared" ca="1" si="16"/>
        <v>9.7194531472516114E-3</v>
      </c>
      <c r="S44" s="8">
        <f t="shared" ca="1" si="17"/>
        <v>8</v>
      </c>
      <c r="T44" s="16" t="str">
        <f t="shared" ca="1" si="18"/>
        <v>Chanceiton (IRE)</v>
      </c>
      <c r="U44" s="17">
        <f t="shared" ca="1" si="19"/>
        <v>0.12921468966998362</v>
      </c>
      <c r="V44" s="18">
        <f t="shared" ca="1" si="20"/>
        <v>4</v>
      </c>
      <c r="W44" s="6" t="str">
        <f t="shared" ca="1" si="21"/>
        <v>Chanceiton (IRE)</v>
      </c>
      <c r="X44" s="7">
        <f t="shared" ca="1" si="22"/>
        <v>6.9505962521294748E-2</v>
      </c>
      <c r="Y44" s="8">
        <f t="shared" ca="1" si="23"/>
        <v>4</v>
      </c>
      <c r="Z44" s="16" t="str">
        <f t="shared" ca="1" si="24"/>
        <v>Court Baloo (IRE)</v>
      </c>
      <c r="AA44" s="17">
        <f t="shared" ca="1" si="25"/>
        <v>1.7024349979363072E-3</v>
      </c>
      <c r="AB44" s="18">
        <f t="shared" ca="1" si="26"/>
        <v>14</v>
      </c>
      <c r="AC44" s="6" t="str">
        <f t="shared" ca="1" si="27"/>
        <v>Chanceiton (IRE)</v>
      </c>
      <c r="AD44" s="6" t="str">
        <f t="shared" ca="1" si="28"/>
        <v>Chanceiton (IRE)</v>
      </c>
      <c r="AE44" s="6" t="str">
        <f t="shared" ca="1" si="29"/>
        <v>no selection</v>
      </c>
      <c r="AF44" s="16" t="str">
        <f t="shared" ca="1" si="30"/>
        <v>Handy Hollow (IRE)</v>
      </c>
      <c r="AG44" s="16">
        <f t="shared" ca="1" si="31"/>
        <v>2.25</v>
      </c>
      <c r="AH44" s="16" t="str">
        <f t="shared" ca="1" si="32"/>
        <v>*</v>
      </c>
      <c r="AI44" s="6">
        <v>42</v>
      </c>
      <c r="AJ44" s="6">
        <f t="shared" si="33"/>
        <v>-1</v>
      </c>
      <c r="AK44" s="6">
        <f t="shared" si="34"/>
        <v>-1</v>
      </c>
      <c r="AL44" s="6">
        <f t="shared" ca="1" si="35"/>
        <v>8</v>
      </c>
      <c r="AM44" s="6" t="str">
        <f t="shared" ca="1" si="36"/>
        <v>George &amp; Margaret Higgins Retirement Conditional Jockeys Handicap Hurdle</v>
      </c>
      <c r="AN44" s="6" t="str">
        <f t="shared" ca="1" si="37"/>
        <v xml:space="preserve">3m2f </v>
      </c>
      <c r="AO44" s="6">
        <f t="shared" ca="1" si="38"/>
        <v>4289</v>
      </c>
      <c r="AP44" s="6" t="str">
        <f t="shared" ca="1" si="39"/>
        <v>Good</v>
      </c>
      <c r="AQ44" s="6" t="str">
        <f t="shared" ca="1" si="40"/>
        <v>Handicap</v>
      </c>
      <c r="AR44" s="6" t="str">
        <f t="shared" ca="1" si="41"/>
        <v>Chanceiton (IRE)</v>
      </c>
      <c r="AS44" s="6" t="str">
        <f t="shared" ca="1" si="42"/>
        <v>Handy Hollow (IRE)</v>
      </c>
      <c r="AT44" s="6" t="str">
        <f t="shared" ca="1" si="43"/>
        <v>Handy Hollow (IRE)</v>
      </c>
      <c r="AU44" s="6" t="str">
        <f t="shared" ca="1" si="60"/>
        <v>Handy Hollow (IRE)</v>
      </c>
      <c r="AV44" s="6" t="str">
        <f t="shared" ca="1" si="61"/>
        <v>David John</v>
      </c>
      <c r="AW44" s="6">
        <f t="shared" ca="1" si="57"/>
        <v>47</v>
      </c>
      <c r="AX44" s="6">
        <f t="shared" ca="1" si="58"/>
        <v>33</v>
      </c>
      <c r="AY44" s="6" t="str">
        <f t="shared" ca="1" si="59"/>
        <v>Handy Hollow (IRE)</v>
      </c>
      <c r="AZ44" s="14" t="str">
        <f t="shared" ca="1" si="47"/>
        <v/>
      </c>
      <c r="BA44" s="14" t="str">
        <f t="shared" ca="1" si="48"/>
        <v/>
      </c>
      <c r="BB44" s="14">
        <f t="shared" ca="1" si="49"/>
        <v>12.5</v>
      </c>
      <c r="BC44" s="14">
        <f t="shared" ca="1" si="50"/>
        <v>40</v>
      </c>
      <c r="BD44" s="14" t="str">
        <f t="shared" ca="1" si="51"/>
        <v>No Lay</v>
      </c>
      <c r="BE44" s="14" t="str">
        <f t="shared" ca="1" si="52"/>
        <v>**</v>
      </c>
      <c r="BF44" s="14" t="str">
        <f t="shared" ca="1" si="53"/>
        <v>"</v>
      </c>
      <c r="BG44" s="14" t="str">
        <f t="shared" ca="1" si="54"/>
        <v>Class 4</v>
      </c>
    </row>
    <row r="45" spans="1:59">
      <c r="A45" s="14" t="str">
        <f>Sheets!D59</f>
        <v>1730 Cheltenham</v>
      </c>
      <c r="B45" s="14" t="str">
        <f t="shared" ca="1" si="0"/>
        <v>Cheltenham</v>
      </c>
      <c r="C45" s="15">
        <f t="shared" ca="1" si="1"/>
        <v>0.72916666666666663</v>
      </c>
      <c r="D45" s="16" t="str">
        <f t="shared" ca="1" si="2"/>
        <v>Master Debonair</v>
      </c>
      <c r="E45" s="17">
        <f t="shared" ca="1" si="3"/>
        <v>2.8365279067171113E-2</v>
      </c>
      <c r="F45" s="18">
        <f t="shared" ca="1" si="4"/>
        <v>5</v>
      </c>
      <c r="G45" s="6" t="str">
        <f t="shared" ca="1" si="5"/>
        <v>Earlofthecotswolds (FR)</v>
      </c>
      <c r="H45" s="8">
        <f t="shared" ca="1" si="6"/>
        <v>8</v>
      </c>
      <c r="I45" s="16" t="str">
        <f t="shared" ca="1" si="7"/>
        <v>Breaking Waves (IRE)</v>
      </c>
      <c r="J45" s="18">
        <f t="shared" ca="1" si="8"/>
        <v>10</v>
      </c>
      <c r="K45" s="6" t="str">
        <f t="shared" ca="1" si="9"/>
        <v>Jaytrack Parkhomes</v>
      </c>
      <c r="L45" s="7">
        <f t="shared" ca="1" si="10"/>
        <v>4.9452223706355672E-2</v>
      </c>
      <c r="M45" s="8">
        <f t="shared" ca="1" si="11"/>
        <v>10</v>
      </c>
      <c r="N45" s="16" t="str">
        <f t="shared" ca="1" si="12"/>
        <v>All Hail Caesar (IRE)</v>
      </c>
      <c r="O45" s="17">
        <f t="shared" ca="1" si="13"/>
        <v>3.6432584269662983E-2</v>
      </c>
      <c r="P45" s="18">
        <f t="shared" ca="1" si="14"/>
        <v>33</v>
      </c>
      <c r="Q45" s="6" t="str">
        <f t="shared" ca="1" si="15"/>
        <v>Earlofthecotswolds (FR)</v>
      </c>
      <c r="R45" s="7">
        <f t="shared" ca="1" si="16"/>
        <v>0.19381107491856672</v>
      </c>
      <c r="S45" s="8">
        <f t="shared" ca="1" si="17"/>
        <v>8</v>
      </c>
      <c r="T45" s="16" t="str">
        <f t="shared" ca="1" si="18"/>
        <v>Bbold (IRE)</v>
      </c>
      <c r="U45" s="17">
        <f t="shared" ca="1" si="19"/>
        <v>4.3428571428571717E-3</v>
      </c>
      <c r="V45" s="18">
        <f t="shared" ca="1" si="20"/>
        <v>16</v>
      </c>
      <c r="W45" s="6" t="str">
        <f t="shared" ca="1" si="21"/>
        <v>Master Debonair</v>
      </c>
      <c r="X45" s="7">
        <f t="shared" ca="1" si="22"/>
        <v>0.16977449558222338</v>
      </c>
      <c r="Y45" s="8">
        <f t="shared" ca="1" si="23"/>
        <v>5</v>
      </c>
      <c r="Z45" s="16" t="str">
        <f t="shared" ca="1" si="24"/>
        <v>Master Debonair</v>
      </c>
      <c r="AA45" s="17">
        <f t="shared" ca="1" si="25"/>
        <v>0.21428571428571427</v>
      </c>
      <c r="AB45" s="18">
        <f t="shared" ca="1" si="26"/>
        <v>5</v>
      </c>
      <c r="AC45" s="6" t="str">
        <f t="shared" ca="1" si="27"/>
        <v>Master Debonair</v>
      </c>
      <c r="AD45" s="6" t="str">
        <f t="shared" ca="1" si="28"/>
        <v/>
      </c>
      <c r="AE45" s="6" t="str">
        <f t="shared" ca="1" si="29"/>
        <v>no selection</v>
      </c>
      <c r="AF45" s="16" t="str">
        <f t="shared" ca="1" si="30"/>
        <v>Master Debonair</v>
      </c>
      <c r="AG45" s="16">
        <f t="shared" ca="1" si="31"/>
        <v>5</v>
      </c>
      <c r="AH45" s="16" t="str">
        <f t="shared" ca="1" si="32"/>
        <v>*</v>
      </c>
      <c r="AI45" s="6">
        <v>43</v>
      </c>
      <c r="AJ45" s="6">
        <f t="shared" si="33"/>
        <v>-1</v>
      </c>
      <c r="AK45" s="6">
        <f t="shared" si="34"/>
        <v>-1</v>
      </c>
      <c r="AL45" s="6">
        <f t="shared" ca="1" si="35"/>
        <v>14</v>
      </c>
      <c r="AM45" s="6" t="str">
        <f t="shared" ca="1" si="36"/>
        <v>Jockey Club Ownership Syndicate Standard Open NH Flat Race</v>
      </c>
      <c r="AN45" s="6" t="str">
        <f t="shared" ca="1" si="37"/>
        <v xml:space="preserve">2m½f </v>
      </c>
      <c r="AO45" s="6">
        <f t="shared" ca="1" si="38"/>
        <v>9285</v>
      </c>
      <c r="AP45" s="6" t="str">
        <f t="shared" ca="1" si="39"/>
        <v>Good</v>
      </c>
      <c r="AQ45" s="6" t="str">
        <f t="shared" ca="1" si="40"/>
        <v>Non Handicap</v>
      </c>
      <c r="AR45" s="6" t="str">
        <f t="shared" ca="1" si="41"/>
        <v/>
      </c>
      <c r="AS45" s="6" t="b">
        <f t="shared" ca="1" si="42"/>
        <v>0</v>
      </c>
      <c r="AT45" s="6" t="b">
        <f t="shared" ca="1" si="43"/>
        <v>0</v>
      </c>
      <c r="AU45" s="6" t="str">
        <f t="shared" ca="1" si="60"/>
        <v>Master Debonair</v>
      </c>
      <c r="AV45" s="6" t="str">
        <f t="shared" ca="1" si="61"/>
        <v>Earlofthecotswolds (FR)</v>
      </c>
      <c r="AW45" s="6">
        <f t="shared" ca="1" si="57"/>
        <v>94</v>
      </c>
      <c r="AX45" s="6">
        <f t="shared" ca="1" si="58"/>
        <v>102</v>
      </c>
      <c r="AY45" s="6" t="str">
        <f t="shared" ca="1" si="59"/>
        <v>Earlofthecotswolds (FR)</v>
      </c>
      <c r="AZ45" s="14" t="str">
        <f t="shared" ca="1" si="47"/>
        <v/>
      </c>
      <c r="BA45" s="14" t="str">
        <f t="shared" ca="1" si="48"/>
        <v/>
      </c>
      <c r="BB45" s="14">
        <f t="shared" ca="1" si="49"/>
        <v>40</v>
      </c>
      <c r="BC45" s="14">
        <f t="shared" ca="1" si="50"/>
        <v>70</v>
      </c>
      <c r="BD45" s="14" t="str">
        <f t="shared" ca="1" si="51"/>
        <v>No Lay</v>
      </c>
      <c r="BE45" s="14" t="str">
        <f t="shared" ca="1" si="52"/>
        <v>****</v>
      </c>
      <c r="BF45" s="14" t="str">
        <f t="shared" ca="1" si="53"/>
        <v>"</v>
      </c>
      <c r="BG45" s="14" t="str">
        <f t="shared" ca="1" si="54"/>
        <v>Class 2</v>
      </c>
    </row>
    <row r="46" spans="1:59">
      <c r="A46" s="14" t="str">
        <f>Sheets!D60</f>
        <v>1735 Galway</v>
      </c>
      <c r="B46" s="14" t="str">
        <f t="shared" ca="1" si="0"/>
        <v>Galway</v>
      </c>
      <c r="C46" s="15">
        <f t="shared" ca="1" si="1"/>
        <v>0.73263888888888884</v>
      </c>
      <c r="D46" s="16" t="str">
        <f t="shared" ca="1" si="2"/>
        <v>Poker DAinay (FR)</v>
      </c>
      <c r="E46" s="17">
        <f t="shared" ca="1" si="3"/>
        <v>0.14042498210612453</v>
      </c>
      <c r="F46" s="18">
        <f t="shared" ca="1" si="4"/>
        <v>1.88</v>
      </c>
      <c r="G46" s="6" t="str">
        <f t="shared" ca="1" si="5"/>
        <v>Kerrkenny Gold (IRE)</v>
      </c>
      <c r="H46" s="8">
        <f t="shared" ca="1" si="6"/>
        <v>4.5</v>
      </c>
      <c r="I46" s="16" t="str">
        <f t="shared" ca="1" si="7"/>
        <v>Gateway To Europe</v>
      </c>
      <c r="J46" s="18">
        <f t="shared" ca="1" si="8"/>
        <v>12</v>
      </c>
      <c r="K46" s="6" t="str">
        <f t="shared" ca="1" si="9"/>
        <v>Poker DAinay (FR)</v>
      </c>
      <c r="L46" s="7">
        <f t="shared" ca="1" si="10"/>
        <v>2.2523973669233126E-3</v>
      </c>
      <c r="M46" s="8">
        <f t="shared" ca="1" si="11"/>
        <v>1.88</v>
      </c>
      <c r="N46" s="16" t="str">
        <f t="shared" ca="1" si="12"/>
        <v>Kerrkenny Gold (IRE)</v>
      </c>
      <c r="O46" s="17">
        <f t="shared" ca="1" si="13"/>
        <v>8.5155528179858234E-2</v>
      </c>
      <c r="P46" s="18">
        <f t="shared" ca="1" si="14"/>
        <v>4.5</v>
      </c>
      <c r="Q46" s="6" t="str">
        <f t="shared" ca="1" si="15"/>
        <v>Poker DAinay (FR)</v>
      </c>
      <c r="R46" s="7">
        <f t="shared" ca="1" si="16"/>
        <v>0.20300021256566758</v>
      </c>
      <c r="S46" s="8">
        <f t="shared" ca="1" si="17"/>
        <v>1.88</v>
      </c>
      <c r="T46" s="16" t="str">
        <f t="shared" ca="1" si="18"/>
        <v>Bythesametoken (IRE)</v>
      </c>
      <c r="U46" s="17">
        <f t="shared" ca="1" si="19"/>
        <v>1.444932034678376E-2</v>
      </c>
      <c r="V46" s="18">
        <f t="shared" ca="1" si="20"/>
        <v>33</v>
      </c>
      <c r="W46" s="6" t="str">
        <f t="shared" ca="1" si="21"/>
        <v>Poker DAinay (FR)</v>
      </c>
      <c r="X46" s="7">
        <f t="shared" ca="1" si="22"/>
        <v>0.56765309315992629</v>
      </c>
      <c r="Y46" s="8">
        <f t="shared" ca="1" si="23"/>
        <v>1.88</v>
      </c>
      <c r="Z46" s="16" t="str">
        <f t="shared" ca="1" si="24"/>
        <v>Poker DAinay (FR)</v>
      </c>
      <c r="AA46" s="17">
        <f t="shared" ca="1" si="25"/>
        <v>0.40322580645161288</v>
      </c>
      <c r="AB46" s="18">
        <f t="shared" ca="1" si="26"/>
        <v>1.88</v>
      </c>
      <c r="AC46" s="6" t="str">
        <f t="shared" ca="1" si="27"/>
        <v>Poker DAinay (FR)</v>
      </c>
      <c r="AD46" s="6" t="str">
        <f t="shared" ca="1" si="28"/>
        <v>no selection</v>
      </c>
      <c r="AE46" s="6" t="str">
        <f t="shared" ca="1" si="29"/>
        <v>Poker DAinay (FR)</v>
      </c>
      <c r="AF46" s="16" t="str">
        <f t="shared" ca="1" si="30"/>
        <v>Poker DAinay (FR)</v>
      </c>
      <c r="AG46" s="16">
        <f t="shared" ca="1" si="31"/>
        <v>1.88</v>
      </c>
      <c r="AH46" s="16" t="str">
        <f t="shared" ca="1" si="32"/>
        <v>***</v>
      </c>
      <c r="AI46" s="6">
        <v>44</v>
      </c>
      <c r="AJ46" s="6">
        <f t="shared" si="33"/>
        <v>-1</v>
      </c>
      <c r="AK46" s="6">
        <f t="shared" si="34"/>
        <v>-1</v>
      </c>
      <c r="AL46" s="6">
        <f t="shared" ca="1" si="35"/>
        <v>14</v>
      </c>
      <c r="AM46" s="6" t="str">
        <f t="shared" ca="1" si="36"/>
        <v>Colm Quinn BMW (C &amp; G) (Pro/Am) Flat Race</v>
      </c>
      <c r="AN46" s="6" t="str">
        <f t="shared" ca="1" si="37"/>
        <v xml:space="preserve">2m½f </v>
      </c>
      <c r="AO46" s="6">
        <f t="shared" ca="1" si="38"/>
        <v>5451</v>
      </c>
      <c r="AP46" s="6" t="str">
        <f t="shared" ca="1" si="39"/>
        <v>Yielding</v>
      </c>
      <c r="AQ46" s="6" t="str">
        <f t="shared" ca="1" si="40"/>
        <v>Non Handicap</v>
      </c>
      <c r="AR46" s="6" t="str">
        <f t="shared" ca="1" si="41"/>
        <v/>
      </c>
      <c r="AS46" s="6" t="b">
        <f t="shared" ca="1" si="42"/>
        <v>0</v>
      </c>
      <c r="AT46" s="6" t="b">
        <f t="shared" ca="1" si="43"/>
        <v>0</v>
      </c>
      <c r="AU46" s="6" t="str">
        <f t="shared" ca="1" si="60"/>
        <v>Poker DAinay (FR)</v>
      </c>
      <c r="AV46" s="6" t="str">
        <f t="shared" ca="1" si="61"/>
        <v>Kerrkenny Gold (IRE)</v>
      </c>
      <c r="AW46" s="6">
        <f t="shared" ca="1" si="57"/>
        <v>100</v>
      </c>
      <c r="AX46" s="6">
        <f t="shared" ca="1" si="58"/>
        <v>76</v>
      </c>
      <c r="AY46" s="6" t="str">
        <f t="shared" ca="1" si="59"/>
        <v>Poker DAinay (FR)</v>
      </c>
      <c r="AZ46" s="14" t="str">
        <f t="shared" ca="1" si="47"/>
        <v/>
      </c>
      <c r="BA46" s="14" t="str">
        <f t="shared" ca="1" si="48"/>
        <v/>
      </c>
      <c r="BB46" s="14">
        <f t="shared" ca="1" si="49"/>
        <v>8.7999999999999972</v>
      </c>
      <c r="BC46" s="14">
        <f t="shared" ca="1" si="50"/>
        <v>35</v>
      </c>
      <c r="BD46" s="14" t="str">
        <f t="shared" ca="1" si="51"/>
        <v>No Lay</v>
      </c>
      <c r="BE46" s="14" t="str">
        <f t="shared" ca="1" si="52"/>
        <v/>
      </c>
      <c r="BF46" s="14" t="str">
        <f t="shared" ca="1" si="53"/>
        <v>"</v>
      </c>
      <c r="BG46" s="14">
        <f t="shared" ca="1" si="54"/>
        <v>0</v>
      </c>
    </row>
    <row r="47" spans="1:59">
      <c r="A47" s="14" t="str">
        <f>Sheets!D61</f>
        <v>1745 Kempton</v>
      </c>
      <c r="B47" s="14" t="str">
        <f t="shared" ca="1" si="0"/>
        <v>Kempton</v>
      </c>
      <c r="C47" s="15">
        <f t="shared" ca="1" si="1"/>
        <v>0.73958333333333337</v>
      </c>
      <c r="D47" s="16" t="str">
        <f t="shared" ca="1" si="2"/>
        <v>Fivetwoeight</v>
      </c>
      <c r="E47" s="17">
        <f t="shared" ca="1" si="3"/>
        <v>2.9335285469228901E-2</v>
      </c>
      <c r="F47" s="18">
        <f t="shared" ca="1" si="4"/>
        <v>6</v>
      </c>
      <c r="G47" s="6" t="str">
        <f t="shared" ca="1" si="5"/>
        <v>Magic Pulse (IRE)</v>
      </c>
      <c r="H47" s="8">
        <f t="shared" ca="1" si="6"/>
        <v>10</v>
      </c>
      <c r="I47" s="16" t="str">
        <f t="shared" ca="1" si="7"/>
        <v>Big Lachie</v>
      </c>
      <c r="J47" s="18">
        <f t="shared" ca="1" si="8"/>
        <v>7</v>
      </c>
      <c r="K47" s="6" t="str">
        <f t="shared" ca="1" si="9"/>
        <v>Magic Pulse (IRE)</v>
      </c>
      <c r="L47" s="7">
        <f t="shared" ca="1" si="10"/>
        <v>4.5464474315890548E-2</v>
      </c>
      <c r="M47" s="8">
        <f t="shared" ca="1" si="11"/>
        <v>10</v>
      </c>
      <c r="N47" s="16" t="str">
        <f t="shared" ca="1" si="12"/>
        <v>Rosina</v>
      </c>
      <c r="O47" s="17">
        <f t="shared" ca="1" si="13"/>
        <v>5.4208159331834233E-2</v>
      </c>
      <c r="P47" s="18">
        <f t="shared" ca="1" si="14"/>
        <v>8</v>
      </c>
      <c r="Q47" s="6" t="str">
        <f t="shared" ca="1" si="15"/>
        <v>Jack Taylor (IRE)</v>
      </c>
      <c r="R47" s="7">
        <f t="shared" ca="1" si="16"/>
        <v>0.16116216541594758</v>
      </c>
      <c r="S47" s="8">
        <f t="shared" ca="1" si="17"/>
        <v>8</v>
      </c>
      <c r="T47" s="16" t="str">
        <f t="shared" ca="1" si="18"/>
        <v>Magic Pulse (IRE)</v>
      </c>
      <c r="U47" s="17">
        <f t="shared" ca="1" si="19"/>
        <v>0.29485418097795529</v>
      </c>
      <c r="V47" s="18">
        <f t="shared" ca="1" si="20"/>
        <v>10</v>
      </c>
      <c r="W47" s="6" t="str">
        <f t="shared" ca="1" si="21"/>
        <v>Hit The Beat</v>
      </c>
      <c r="X47" s="7">
        <f t="shared" ca="1" si="22"/>
        <v>4.8576532745448375E-2</v>
      </c>
      <c r="Y47" s="8">
        <f t="shared" ca="1" si="23"/>
        <v>5</v>
      </c>
      <c r="Z47" s="16" t="str">
        <f t="shared" ca="1" si="24"/>
        <v>Magic Pulse (IRE)</v>
      </c>
      <c r="AA47" s="17">
        <f t="shared" ca="1" si="25"/>
        <v>0.10165405972952393</v>
      </c>
      <c r="AB47" s="18">
        <f t="shared" ca="1" si="26"/>
        <v>10</v>
      </c>
      <c r="AC47" s="6" t="str">
        <f t="shared" ca="1" si="27"/>
        <v>Magic Pulse (IRE)</v>
      </c>
      <c r="AD47" s="6" t="str">
        <f t="shared" ca="1" si="28"/>
        <v/>
      </c>
      <c r="AE47" s="6" t="str">
        <f t="shared" ca="1" si="29"/>
        <v>no selection</v>
      </c>
      <c r="AF47" s="16" t="str">
        <f t="shared" ca="1" si="30"/>
        <v>Magic Pulse (IRE)</v>
      </c>
      <c r="AG47" s="16">
        <f t="shared" ca="1" si="31"/>
        <v>10</v>
      </c>
      <c r="AH47" s="16" t="str">
        <f t="shared" ca="1" si="32"/>
        <v>*</v>
      </c>
      <c r="AI47" s="6">
        <v>45</v>
      </c>
      <c r="AJ47" s="6">
        <f t="shared" si="33"/>
        <v>-1</v>
      </c>
      <c r="AK47" s="6">
        <f t="shared" si="34"/>
        <v>-1</v>
      </c>
      <c r="AL47" s="6">
        <f t="shared" ca="1" si="35"/>
        <v>10</v>
      </c>
      <c r="AM47" s="6" t="str">
        <f t="shared" ca="1" si="36"/>
        <v>32Red Casino Handicap</v>
      </c>
      <c r="AN47" s="6" t="str">
        <f t="shared" ca="1" si="37"/>
        <v xml:space="preserve">5f </v>
      </c>
      <c r="AO47" s="6">
        <f t="shared" ca="1" si="38"/>
        <v>6469</v>
      </c>
      <c r="AP47" s="6" t="str">
        <f t="shared" ca="1" si="39"/>
        <v>Standard To Slow</v>
      </c>
      <c r="AQ47" s="6" t="str">
        <f t="shared" ca="1" si="40"/>
        <v>Handicap</v>
      </c>
      <c r="AR47" s="6" t="str">
        <f t="shared" ca="1" si="41"/>
        <v>Magic Pulse (IRE)</v>
      </c>
      <c r="AS47" s="6" t="str">
        <f t="shared" ca="1" si="42"/>
        <v>Magic Pulse (IRE)</v>
      </c>
      <c r="AT47" s="6" t="str">
        <f t="shared" ca="1" si="43"/>
        <v>Fivetwoeight</v>
      </c>
      <c r="AU47" s="6" t="str">
        <f t="shared" ca="1" si="60"/>
        <v>Fivetwoeight</v>
      </c>
      <c r="AV47" s="6" t="str">
        <f t="shared" ca="1" si="61"/>
        <v>Magic Pulse (IRE)</v>
      </c>
      <c r="AW47" s="6">
        <f t="shared" ca="1" si="57"/>
        <v>55</v>
      </c>
      <c r="AX47" s="6">
        <f t="shared" ca="1" si="58"/>
        <v>57</v>
      </c>
      <c r="AY47" s="6" t="str">
        <f t="shared" ca="1" si="59"/>
        <v>Magic Pulse (IRE)</v>
      </c>
      <c r="AZ47" s="14" t="str">
        <f t="shared" ca="1" si="47"/>
        <v/>
      </c>
      <c r="BA47" s="14" t="str">
        <f t="shared" ca="1" si="48"/>
        <v/>
      </c>
      <c r="BB47" s="14">
        <f t="shared" ca="1" si="49"/>
        <v>50</v>
      </c>
      <c r="BC47" s="14">
        <f t="shared" ca="1" si="50"/>
        <v>90</v>
      </c>
      <c r="BD47" s="14" t="str">
        <f t="shared" ca="1" si="51"/>
        <v>No Lay</v>
      </c>
      <c r="BE47" s="14" t="str">
        <f t="shared" ca="1" si="52"/>
        <v>***</v>
      </c>
      <c r="BF47" s="14" t="str">
        <f t="shared" ca="1" si="53"/>
        <v>"</v>
      </c>
      <c r="BG47" s="14" t="str">
        <f t="shared" ca="1" si="54"/>
        <v>Class 4</v>
      </c>
    </row>
    <row r="48" spans="1:59">
      <c r="A48" s="14" t="str">
        <f>Sheets!D62</f>
        <v>1815 Kempton</v>
      </c>
      <c r="B48" s="14" t="str">
        <f t="shared" ca="1" si="0"/>
        <v>Kempton</v>
      </c>
      <c r="C48" s="15">
        <f t="shared" ca="1" si="1"/>
        <v>0.76041666666666663</v>
      </c>
      <c r="D48" s="16" t="str">
        <f t="shared" ca="1" si="2"/>
        <v>Intricate</v>
      </c>
      <c r="E48" s="17">
        <f t="shared" ca="1" si="3"/>
        <v>0.32287239547823976</v>
      </c>
      <c r="F48" s="18">
        <f t="shared" ca="1" si="4"/>
        <v>3</v>
      </c>
      <c r="G48" s="6" t="str">
        <f t="shared" ca="1" si="5"/>
        <v>Redemptive</v>
      </c>
      <c r="H48" s="8">
        <f t="shared" ca="1" si="6"/>
        <v>10</v>
      </c>
      <c r="I48" s="16" t="str">
        <f t="shared" ca="1" si="7"/>
        <v>Dubrava</v>
      </c>
      <c r="J48" s="18">
        <f t="shared" ca="1" si="8"/>
        <v>8</v>
      </c>
      <c r="K48" s="6" t="str">
        <f t="shared" ca="1" si="9"/>
        <v>Intricate</v>
      </c>
      <c r="L48" s="7">
        <f t="shared" ca="1" si="10"/>
        <v>0.18844656227253415</v>
      </c>
      <c r="M48" s="8">
        <f t="shared" ca="1" si="11"/>
        <v>3</v>
      </c>
      <c r="N48" s="16" t="str">
        <f t="shared" ca="1" si="12"/>
        <v>Intricate</v>
      </c>
      <c r="O48" s="17">
        <f t="shared" ca="1" si="13"/>
        <v>9.6958032611601047E-2</v>
      </c>
      <c r="P48" s="18">
        <f t="shared" ca="1" si="14"/>
        <v>3</v>
      </c>
      <c r="Q48" s="6" t="str">
        <f t="shared" ca="1" si="15"/>
        <v>Intricate</v>
      </c>
      <c r="R48" s="7">
        <f t="shared" ca="1" si="16"/>
        <v>0.25605130057803471</v>
      </c>
      <c r="S48" s="8">
        <f t="shared" ca="1" si="17"/>
        <v>3</v>
      </c>
      <c r="T48" s="16" t="str">
        <f t="shared" ca="1" si="18"/>
        <v>Sonja Henie (IRE)</v>
      </c>
      <c r="U48" s="17">
        <f t="shared" ca="1" si="19"/>
        <v>7.7954619275207609E-2</v>
      </c>
      <c r="V48" s="18">
        <f t="shared" ca="1" si="20"/>
        <v>7</v>
      </c>
      <c r="W48" s="6" t="str">
        <f t="shared" ca="1" si="21"/>
        <v>Designated</v>
      </c>
      <c r="X48" s="7">
        <f t="shared" ca="1" si="22"/>
        <v>0.11201684059658709</v>
      </c>
      <c r="Y48" s="8">
        <f t="shared" ca="1" si="23"/>
        <v>4</v>
      </c>
      <c r="Z48" s="16" t="str">
        <f t="shared" ca="1" si="24"/>
        <v>Intricate</v>
      </c>
      <c r="AA48" s="17">
        <f t="shared" ca="1" si="25"/>
        <v>0.82051282051282048</v>
      </c>
      <c r="AB48" s="18">
        <f t="shared" ca="1" si="26"/>
        <v>3</v>
      </c>
      <c r="AC48" s="6" t="str">
        <f t="shared" ca="1" si="27"/>
        <v>Intricate</v>
      </c>
      <c r="AD48" s="6" t="str">
        <f t="shared" ca="1" si="28"/>
        <v/>
      </c>
      <c r="AE48" s="6" t="str">
        <f t="shared" ca="1" si="29"/>
        <v>Intricate</v>
      </c>
      <c r="AF48" s="16" t="str">
        <f t="shared" ca="1" si="30"/>
        <v>Intricate</v>
      </c>
      <c r="AG48" s="16">
        <f t="shared" ca="1" si="31"/>
        <v>3</v>
      </c>
      <c r="AH48" s="16" t="str">
        <f t="shared" ca="1" si="32"/>
        <v>****</v>
      </c>
      <c r="AI48" s="6">
        <v>46</v>
      </c>
      <c r="AJ48" s="6">
        <f t="shared" si="33"/>
        <v>-1</v>
      </c>
      <c r="AK48" s="6">
        <f t="shared" si="34"/>
        <v>-1</v>
      </c>
      <c r="AL48" s="6">
        <f t="shared" ca="1" si="35"/>
        <v>9</v>
      </c>
      <c r="AM48" s="6" t="str">
        <f t="shared" ca="1" si="36"/>
        <v>32Red On The App Store Fillies Novice Stakes (Plus 10)</v>
      </c>
      <c r="AN48" s="6" t="str">
        <f t="shared" ca="1" si="37"/>
        <v xml:space="preserve">7f </v>
      </c>
      <c r="AO48" s="6">
        <f t="shared" ca="1" si="38"/>
        <v>3881</v>
      </c>
      <c r="AP48" s="6" t="str">
        <f t="shared" ca="1" si="39"/>
        <v>Standard To Slow</v>
      </c>
      <c r="AQ48" s="6" t="str">
        <f t="shared" ca="1" si="40"/>
        <v>Non Handicap</v>
      </c>
      <c r="AR48" s="6" t="str">
        <f t="shared" ca="1" si="41"/>
        <v/>
      </c>
      <c r="AS48" s="6" t="b">
        <f t="shared" ca="1" si="42"/>
        <v>0</v>
      </c>
      <c r="AT48" s="6" t="b">
        <f t="shared" ca="1" si="43"/>
        <v>0</v>
      </c>
      <c r="AU48" s="6" t="str">
        <f t="shared" ca="1" si="60"/>
        <v>Intricate</v>
      </c>
      <c r="AV48" s="6" t="str">
        <f t="shared" ca="1" si="61"/>
        <v>Redemptive</v>
      </c>
      <c r="AW48" s="6">
        <f t="shared" ca="1" si="57"/>
        <v>66</v>
      </c>
      <c r="AX48" s="6">
        <f t="shared" ca="1" si="58"/>
        <v>48</v>
      </c>
      <c r="AY48" s="6" t="str">
        <f t="shared" ca="1" si="59"/>
        <v>Intricate</v>
      </c>
      <c r="AZ48" s="14" t="str">
        <f t="shared" ca="1" si="47"/>
        <v/>
      </c>
      <c r="BA48" s="14" t="str">
        <f t="shared" ca="1" si="48"/>
        <v/>
      </c>
      <c r="BB48" s="14">
        <f t="shared" ca="1" si="49"/>
        <v>20</v>
      </c>
      <c r="BC48" s="14">
        <f t="shared" ca="1" si="50"/>
        <v>90</v>
      </c>
      <c r="BD48" s="14" t="str">
        <f t="shared" ca="1" si="51"/>
        <v>Loolwah (IRE)</v>
      </c>
      <c r="BE48" s="14" t="str">
        <f t="shared" ca="1" si="52"/>
        <v>*****</v>
      </c>
      <c r="BF48" s="14" t="str">
        <f t="shared" ca="1" si="53"/>
        <v>PLUS: Loolwah (IRE) is 97.63% behind top-rated Intricate. 
PLUS: The fastest horse  is 100.05% ahead of the lay selection Loolwah (IRE). 
PLUS: Form horse Sonja Henie (IRE) is 100.01% ahead of the lay selection Loolwah (IRE). 
NEUTRAL: Stallion ratings are not a factor.
PLUS: The most suited horse, Intricate is 100.05% ahead of Loolwah (IRE). 
NEGATIVE: The lay selection is on a highly rated jockey in Kirby, Adam. 
PLUS: In the second-last race, Intricate outperformed Loolwah (IRE) significantly.</v>
      </c>
      <c r="BG48" s="14" t="str">
        <f t="shared" ca="1" si="54"/>
        <v>Class 5</v>
      </c>
    </row>
    <row r="49" spans="1:59">
      <c r="A49" s="14" t="str">
        <f>Sheets!D63</f>
        <v>1845 Kempton</v>
      </c>
      <c r="B49" s="14" t="str">
        <f t="shared" ca="1" si="0"/>
        <v>Kempton</v>
      </c>
      <c r="C49" s="15">
        <f t="shared" ca="1" si="1"/>
        <v>0.78125</v>
      </c>
      <c r="D49" s="16" t="str">
        <f t="shared" ca="1" si="2"/>
        <v>Dinas Powys (IRE)</v>
      </c>
      <c r="E49" s="17">
        <f t="shared" ca="1" si="3"/>
        <v>1.1647408674684143E-2</v>
      </c>
      <c r="F49" s="18">
        <f t="shared" ca="1" si="4"/>
        <v>8</v>
      </c>
      <c r="G49" s="6" t="str">
        <f t="shared" ca="1" si="5"/>
        <v>In The Cove (IRE)</v>
      </c>
      <c r="H49" s="8">
        <f t="shared" ca="1" si="6"/>
        <v>4.5</v>
      </c>
      <c r="I49" s="16" t="str">
        <f t="shared" ca="1" si="7"/>
        <v>Kennocha (IRE)</v>
      </c>
      <c r="J49" s="18">
        <f t="shared" ca="1" si="8"/>
        <v>12</v>
      </c>
      <c r="K49" s="6" t="str">
        <f t="shared" ca="1" si="9"/>
        <v>In The Cove (IRE)</v>
      </c>
      <c r="L49" s="7">
        <f t="shared" ca="1" si="10"/>
        <v>8.8042647058823503E-2</v>
      </c>
      <c r="M49" s="8">
        <f t="shared" ca="1" si="11"/>
        <v>4.5</v>
      </c>
      <c r="N49" s="16" t="str">
        <f t="shared" ca="1" si="12"/>
        <v>In The Cove (IRE)</v>
      </c>
      <c r="O49" s="17">
        <f t="shared" ca="1" si="13"/>
        <v>8.4323079818026753E-2</v>
      </c>
      <c r="P49" s="18">
        <f t="shared" ca="1" si="14"/>
        <v>4.5</v>
      </c>
      <c r="Q49" s="6" t="str">
        <f t="shared" ca="1" si="15"/>
        <v>Wayfaring Stranger (IRE)</v>
      </c>
      <c r="R49" s="7">
        <f t="shared" ca="1" si="16"/>
        <v>8.3913748688102363E-2</v>
      </c>
      <c r="S49" s="8">
        <f t="shared" ca="1" si="17"/>
        <v>8</v>
      </c>
      <c r="T49" s="16" t="str">
        <f t="shared" ca="1" si="18"/>
        <v>Wayfaring Stranger (IRE)</v>
      </c>
      <c r="U49" s="17">
        <f t="shared" ca="1" si="19"/>
        <v>0.10076206604572395</v>
      </c>
      <c r="V49" s="18">
        <f t="shared" ca="1" si="20"/>
        <v>8</v>
      </c>
      <c r="W49" s="6" t="str">
        <f t="shared" ca="1" si="21"/>
        <v>Dinas Powys (IRE)</v>
      </c>
      <c r="X49" s="7">
        <f t="shared" ca="1" si="22"/>
        <v>0.12862199058768611</v>
      </c>
      <c r="Y49" s="8">
        <f t="shared" ca="1" si="23"/>
        <v>8</v>
      </c>
      <c r="Z49" s="16" t="str">
        <f t="shared" ca="1" si="24"/>
        <v>Rajman</v>
      </c>
      <c r="AA49" s="17">
        <f t="shared" ca="1" si="25"/>
        <v>0.30565493700541174</v>
      </c>
      <c r="AB49" s="18">
        <f t="shared" ca="1" si="26"/>
        <v>5</v>
      </c>
      <c r="AC49" s="6" t="str">
        <f t="shared" ca="1" si="27"/>
        <v>In The Cove (IRE)</v>
      </c>
      <c r="AD49" s="6" t="str">
        <f t="shared" ca="1" si="28"/>
        <v/>
      </c>
      <c r="AE49" s="6" t="str">
        <f t="shared" ca="1" si="29"/>
        <v>no selection</v>
      </c>
      <c r="AF49" s="16" t="str">
        <f t="shared" ca="1" si="30"/>
        <v>In The Cove (IRE)</v>
      </c>
      <c r="AG49" s="16">
        <f t="shared" ca="1" si="31"/>
        <v>4.5</v>
      </c>
      <c r="AH49" s="16" t="str">
        <f t="shared" ca="1" si="32"/>
        <v>*</v>
      </c>
      <c r="AI49" s="6">
        <v>47</v>
      </c>
      <c r="AJ49" s="6">
        <f t="shared" si="33"/>
        <v>-1</v>
      </c>
      <c r="AK49" s="6">
        <f t="shared" si="34"/>
        <v>-1</v>
      </c>
      <c r="AL49" s="6">
        <f t="shared" ca="1" si="35"/>
        <v>14</v>
      </c>
      <c r="AM49" s="6" t="str">
        <f t="shared" ca="1" si="36"/>
        <v>Bet At racinguk.com Nursery</v>
      </c>
      <c r="AN49" s="6" t="str">
        <f t="shared" ca="1" si="37"/>
        <v xml:space="preserve">7f </v>
      </c>
      <c r="AO49" s="6">
        <f t="shared" ca="1" si="38"/>
        <v>3105</v>
      </c>
      <c r="AP49" s="6" t="str">
        <f t="shared" ca="1" si="39"/>
        <v>Standard To Slow</v>
      </c>
      <c r="AQ49" s="6" t="str">
        <f t="shared" ca="1" si="40"/>
        <v>Handicap</v>
      </c>
      <c r="AR49" s="6" t="str">
        <f t="shared" ca="1" si="41"/>
        <v>Kennocha (IRE)</v>
      </c>
      <c r="AS49" s="6" t="str">
        <f t="shared" ca="1" si="42"/>
        <v>Kennocha (IRE)</v>
      </c>
      <c r="AT49" s="6" t="str">
        <f t="shared" ca="1" si="43"/>
        <v>Dinas Powys (IRE)</v>
      </c>
      <c r="AU49" s="6" t="str">
        <f t="shared" ca="1" si="60"/>
        <v>Dinas Powys (IRE)</v>
      </c>
      <c r="AV49" s="6" t="str">
        <f t="shared" ca="1" si="61"/>
        <v>In The Cove (IRE)</v>
      </c>
      <c r="AW49" s="6">
        <f t="shared" ca="1" si="57"/>
        <v>76</v>
      </c>
      <c r="AX49" s="6">
        <f t="shared" ca="1" si="58"/>
        <v>75</v>
      </c>
      <c r="AY49" s="6" t="str">
        <f t="shared" ca="1" si="59"/>
        <v>Dinas Powys (IRE)</v>
      </c>
      <c r="AZ49" s="14" t="str">
        <f t="shared" ca="1" si="47"/>
        <v/>
      </c>
      <c r="BA49" s="14" t="str">
        <f t="shared" ca="1" si="48"/>
        <v/>
      </c>
      <c r="BB49" s="14">
        <f t="shared" ca="1" si="49"/>
        <v>70</v>
      </c>
      <c r="BC49" s="14">
        <f t="shared" ca="1" si="50"/>
        <v>35</v>
      </c>
      <c r="BD49" s="14" t="str">
        <f t="shared" ca="1" si="51"/>
        <v>No Lay</v>
      </c>
      <c r="BE49" s="14" t="str">
        <f t="shared" ca="1" si="52"/>
        <v>***</v>
      </c>
      <c r="BF49" s="14" t="str">
        <f t="shared" ca="1" si="53"/>
        <v>"</v>
      </c>
      <c r="BG49" s="14" t="str">
        <f t="shared" ca="1" si="54"/>
        <v>Class 6</v>
      </c>
    </row>
    <row r="50" spans="1:59">
      <c r="A50" s="14" t="str">
        <f>Sheets!D64</f>
        <v>1915 Kempton</v>
      </c>
      <c r="B50" s="14" t="str">
        <f t="shared" ca="1" si="0"/>
        <v>Kempton</v>
      </c>
      <c r="C50" s="15">
        <f t="shared" ca="1" si="1"/>
        <v>0.80208333333333337</v>
      </c>
      <c r="D50" s="16" t="str">
        <f t="shared" ca="1" si="2"/>
        <v>New Queen</v>
      </c>
      <c r="E50" s="17">
        <f t="shared" ca="1" si="3"/>
        <v>1.7007841328413386E-2</v>
      </c>
      <c r="F50" s="18">
        <f t="shared" ca="1" si="4"/>
        <v>6</v>
      </c>
      <c r="G50" s="6" t="str">
        <f t="shared" ca="1" si="5"/>
        <v>Guroor</v>
      </c>
      <c r="H50" s="8">
        <f t="shared" ca="1" si="6"/>
        <v>3</v>
      </c>
      <c r="I50" s="16" t="str">
        <f t="shared" ca="1" si="7"/>
        <v>Edifice</v>
      </c>
      <c r="J50" s="18">
        <f t="shared" ca="1" si="8"/>
        <v>20</v>
      </c>
      <c r="K50" s="6" t="str">
        <f t="shared" ca="1" si="9"/>
        <v>New Queen</v>
      </c>
      <c r="L50" s="7">
        <f t="shared" ca="1" si="10"/>
        <v>0.12240809052707229</v>
      </c>
      <c r="M50" s="8">
        <f t="shared" ca="1" si="11"/>
        <v>6</v>
      </c>
      <c r="N50" s="16" t="str">
        <f t="shared" ca="1" si="12"/>
        <v>Tasman Sea</v>
      </c>
      <c r="O50" s="17">
        <f t="shared" ca="1" si="13"/>
        <v>1.4957599442936072E-2</v>
      </c>
      <c r="P50" s="18">
        <f t="shared" ca="1" si="14"/>
        <v>16</v>
      </c>
      <c r="Q50" s="6" t="str">
        <f t="shared" ca="1" si="15"/>
        <v>Ever Changing (USA)</v>
      </c>
      <c r="R50" s="7">
        <f t="shared" ca="1" si="16"/>
        <v>7.4662813102119516E-2</v>
      </c>
      <c r="S50" s="8">
        <f t="shared" ca="1" si="17"/>
        <v>8</v>
      </c>
      <c r="T50" s="16" t="str">
        <f t="shared" ca="1" si="18"/>
        <v>Ever Changing (USA)</v>
      </c>
      <c r="U50" s="17">
        <f t="shared" ca="1" si="19"/>
        <v>2.2988505747126475E-2</v>
      </c>
      <c r="V50" s="18">
        <f t="shared" ca="1" si="20"/>
        <v>8</v>
      </c>
      <c r="W50" s="6" t="str">
        <f t="shared" ca="1" si="21"/>
        <v>Lolanta (IRE)</v>
      </c>
      <c r="X50" s="7">
        <f t="shared" ca="1" si="22"/>
        <v>0.42147192716236731</v>
      </c>
      <c r="Y50" s="8">
        <f t="shared" ca="1" si="23"/>
        <v>2.75</v>
      </c>
      <c r="Z50" s="16" t="str">
        <f t="shared" ca="1" si="24"/>
        <v>Guroor</v>
      </c>
      <c r="AA50" s="17">
        <f t="shared" ca="1" si="25"/>
        <v>0.60814146341463415</v>
      </c>
      <c r="AB50" s="18">
        <f t="shared" ca="1" si="26"/>
        <v>3</v>
      </c>
      <c r="AC50" s="6" t="str">
        <f t="shared" ca="1" si="27"/>
        <v>New Queen</v>
      </c>
      <c r="AD50" s="6" t="str">
        <f t="shared" ca="1" si="28"/>
        <v/>
      </c>
      <c r="AE50" s="6" t="str">
        <f t="shared" ca="1" si="29"/>
        <v>no selection</v>
      </c>
      <c r="AF50" s="16" t="str">
        <f t="shared" ca="1" si="30"/>
        <v>New Queen</v>
      </c>
      <c r="AG50" s="16">
        <f t="shared" ca="1" si="31"/>
        <v>6</v>
      </c>
      <c r="AH50" s="16" t="str">
        <f t="shared" ca="1" si="32"/>
        <v>*</v>
      </c>
      <c r="AI50" s="6">
        <v>48</v>
      </c>
      <c r="AJ50" s="6">
        <f t="shared" si="33"/>
        <v>-1</v>
      </c>
      <c r="AK50" s="6">
        <f t="shared" si="34"/>
        <v>-1</v>
      </c>
      <c r="AL50" s="6">
        <f t="shared" ca="1" si="35"/>
        <v>12</v>
      </c>
      <c r="AM50" s="6" t="str">
        <f t="shared" ca="1" si="36"/>
        <v>Wise Betting At racinguk.com Maiden Fillies Stakes (Plus 10)</v>
      </c>
      <c r="AN50" s="6" t="str">
        <f t="shared" ca="1" si="37"/>
        <v xml:space="preserve">1m </v>
      </c>
      <c r="AO50" s="6">
        <f t="shared" ca="1" si="38"/>
        <v>3881</v>
      </c>
      <c r="AP50" s="6" t="str">
        <f t="shared" ca="1" si="39"/>
        <v>Standard To Slow</v>
      </c>
      <c r="AQ50" s="6" t="str">
        <f t="shared" ca="1" si="40"/>
        <v>Non Handicap</v>
      </c>
      <c r="AR50" s="6" t="str">
        <f t="shared" ca="1" si="41"/>
        <v/>
      </c>
      <c r="AS50" s="6" t="b">
        <f t="shared" ca="1" si="42"/>
        <v>0</v>
      </c>
      <c r="AT50" s="6" t="b">
        <f t="shared" ca="1" si="43"/>
        <v>0</v>
      </c>
      <c r="AU50" s="6" t="str">
        <f t="shared" ca="1" si="60"/>
        <v>New Queen</v>
      </c>
      <c r="AV50" s="6" t="str">
        <f t="shared" ca="1" si="61"/>
        <v>Guroor</v>
      </c>
      <c r="AW50" s="6">
        <f t="shared" ca="1" si="57"/>
        <v>79</v>
      </c>
      <c r="AX50" s="6">
        <f t="shared" ca="1" si="58"/>
        <v>71</v>
      </c>
      <c r="AY50" s="6" t="str">
        <f t="shared" ca="1" si="59"/>
        <v>New Queen</v>
      </c>
      <c r="AZ50" s="14" t="str">
        <f t="shared" ca="1" si="47"/>
        <v>New Queen</v>
      </c>
      <c r="BA50" s="14" t="str">
        <f t="shared" ca="1" si="48"/>
        <v>Guroor</v>
      </c>
      <c r="BB50" s="14">
        <f t="shared" ca="1" si="49"/>
        <v>50</v>
      </c>
      <c r="BC50" s="14">
        <f t="shared" ca="1" si="50"/>
        <v>20</v>
      </c>
      <c r="BD50" s="14" t="str">
        <f t="shared" ca="1" si="51"/>
        <v>Lolanta (IRE)</v>
      </c>
      <c r="BE50" s="14" t="str">
        <f t="shared" ca="1" si="52"/>
        <v>*****</v>
      </c>
      <c r="BF50" s="14" t="str">
        <f t="shared" ca="1" si="53"/>
        <v>PLUS: Lolanta (IRE) is 95.77% behind top-rated New Queen. 
PLUS: The fastest horse  is 100.05% ahead of the lay selection Lolanta (IRE). 
PLUS: Form horse Eesha My Flower (USA) is 100.01% ahead of the lay selection Lolanta (IRE). 
NEUTRAL: Stallion ratings are not a factor.
PLUS: The most suited horse, Guroor is 100.05% ahead of Lolanta (IRE). 
NEGATIVE: The lay selection is on a highly rated jockey in Buick, William. 
PLUS: In the second-last race, New Queen outperformed Lolanta (IRE) significantly.</v>
      </c>
      <c r="BG50" s="14" t="str">
        <f t="shared" ca="1" si="54"/>
        <v>Class 5</v>
      </c>
    </row>
    <row r="51" spans="1:59">
      <c r="A51" s="14" t="str">
        <f>Sheets!D65</f>
        <v>1945 Kempton</v>
      </c>
      <c r="B51" s="14" t="str">
        <f t="shared" ca="1" si="0"/>
        <v>Kempton</v>
      </c>
      <c r="C51" s="15">
        <f t="shared" ca="1" si="1"/>
        <v>0.82291666666666663</v>
      </c>
      <c r="D51" s="16" t="str">
        <f t="shared" ca="1" si="2"/>
        <v>Kings Slipper</v>
      </c>
      <c r="E51" s="17">
        <f t="shared" ca="1" si="3"/>
        <v>5.3142065914923459E-2</v>
      </c>
      <c r="F51" s="18">
        <f t="shared" ca="1" si="4"/>
        <v>8</v>
      </c>
      <c r="G51" s="6" t="str">
        <f t="shared" ca="1" si="5"/>
        <v>Manson</v>
      </c>
      <c r="H51" s="8">
        <f t="shared" ca="1" si="6"/>
        <v>7</v>
      </c>
      <c r="I51" s="16" t="str">
        <f t="shared" ca="1" si="7"/>
        <v>Croque Monsieur</v>
      </c>
      <c r="J51" s="18">
        <f t="shared" ca="1" si="8"/>
        <v>10</v>
      </c>
      <c r="K51" s="6" t="str">
        <f t="shared" ca="1" si="9"/>
        <v>Manson</v>
      </c>
      <c r="L51" s="7">
        <f t="shared" ca="1" si="10"/>
        <v>0.11364168892637894</v>
      </c>
      <c r="M51" s="8">
        <f t="shared" ca="1" si="11"/>
        <v>7</v>
      </c>
      <c r="N51" s="16" t="str">
        <f t="shared" ca="1" si="12"/>
        <v>Manson</v>
      </c>
      <c r="O51" s="17">
        <f t="shared" ca="1" si="13"/>
        <v>7.8515186551104191E-2</v>
      </c>
      <c r="P51" s="18">
        <f t="shared" ca="1" si="14"/>
        <v>7</v>
      </c>
      <c r="Q51" s="6" t="str">
        <f t="shared" ca="1" si="15"/>
        <v>Croque Monsieur</v>
      </c>
      <c r="R51" s="7">
        <f t="shared" ca="1" si="16"/>
        <v>9.1352244560726992E-2</v>
      </c>
      <c r="S51" s="8">
        <f t="shared" ca="1" si="17"/>
        <v>10</v>
      </c>
      <c r="T51" s="16" t="str">
        <f t="shared" ca="1" si="18"/>
        <v>Glassy Waters (USA)</v>
      </c>
      <c r="U51" s="17">
        <f t="shared" ca="1" si="19"/>
        <v>0.26428006775832863</v>
      </c>
      <c r="V51" s="18">
        <f t="shared" ca="1" si="20"/>
        <v>7</v>
      </c>
      <c r="W51" s="6" t="str">
        <f t="shared" ca="1" si="21"/>
        <v>Awalii (FR)</v>
      </c>
      <c r="X51" s="7">
        <f t="shared" ca="1" si="22"/>
        <v>0.13987335036185611</v>
      </c>
      <c r="Y51" s="8">
        <f t="shared" ca="1" si="23"/>
        <v>4</v>
      </c>
      <c r="Z51" s="16" t="str">
        <f t="shared" ca="1" si="24"/>
        <v>Awalii (FR)</v>
      </c>
      <c r="AA51" s="17">
        <f t="shared" ca="1" si="25"/>
        <v>3.6818199167907156E-2</v>
      </c>
      <c r="AB51" s="18">
        <f t="shared" ca="1" si="26"/>
        <v>4</v>
      </c>
      <c r="AC51" s="6" t="str">
        <f t="shared" ca="1" si="27"/>
        <v>Manson</v>
      </c>
      <c r="AD51" s="6" t="str">
        <f t="shared" ca="1" si="28"/>
        <v/>
      </c>
      <c r="AE51" s="6" t="str">
        <f t="shared" ca="1" si="29"/>
        <v>no selection</v>
      </c>
      <c r="AF51" s="16" t="str">
        <f t="shared" ca="1" si="30"/>
        <v>Manson</v>
      </c>
      <c r="AG51" s="16">
        <f t="shared" ca="1" si="31"/>
        <v>7</v>
      </c>
      <c r="AH51" s="16" t="str">
        <f t="shared" ca="1" si="32"/>
        <v>*</v>
      </c>
      <c r="AI51" s="6">
        <v>49</v>
      </c>
      <c r="AJ51" s="6">
        <f t="shared" si="33"/>
        <v>-1</v>
      </c>
      <c r="AK51" s="6">
        <f t="shared" si="34"/>
        <v>-1</v>
      </c>
      <c r="AL51" s="6">
        <f t="shared" ca="1" si="35"/>
        <v>14</v>
      </c>
      <c r="AM51" s="6" t="str">
        <f t="shared" ca="1" si="36"/>
        <v>32Red.com Handicap</v>
      </c>
      <c r="AN51" s="6" t="str">
        <f t="shared" ca="1" si="37"/>
        <v xml:space="preserve">1m </v>
      </c>
      <c r="AO51" s="6">
        <f t="shared" ca="1" si="38"/>
        <v>6469</v>
      </c>
      <c r="AP51" s="6" t="str">
        <f t="shared" ca="1" si="39"/>
        <v>Standard To Slow</v>
      </c>
      <c r="AQ51" s="6" t="str">
        <f t="shared" ca="1" si="40"/>
        <v>Handicap</v>
      </c>
      <c r="AR51" s="6" t="str">
        <f t="shared" ca="1" si="41"/>
        <v>Kings Slipper</v>
      </c>
      <c r="AS51" s="6" t="str">
        <f t="shared" ca="1" si="42"/>
        <v>Kings Slipper</v>
      </c>
      <c r="AT51" s="6" t="str">
        <f t="shared" ca="1" si="43"/>
        <v>Kings Slipper</v>
      </c>
      <c r="AU51" s="6" t="str">
        <f t="shared" ca="1" si="60"/>
        <v>Kings Slipper</v>
      </c>
      <c r="AV51" s="6" t="str">
        <f t="shared" ca="1" si="61"/>
        <v>Manson</v>
      </c>
      <c r="AW51" s="6">
        <f t="shared" ca="1" si="57"/>
        <v>96</v>
      </c>
      <c r="AX51" s="6">
        <f t="shared" ca="1" si="58"/>
        <v>64</v>
      </c>
      <c r="AY51" s="6" t="str">
        <f t="shared" ca="1" si="59"/>
        <v>Kings Slipper</v>
      </c>
      <c r="AZ51" s="14" t="str">
        <f t="shared" ca="1" si="47"/>
        <v/>
      </c>
      <c r="BA51" s="14" t="str">
        <f t="shared" ca="1" si="48"/>
        <v/>
      </c>
      <c r="BB51" s="14">
        <f t="shared" ca="1" si="49"/>
        <v>70</v>
      </c>
      <c r="BC51" s="14">
        <f t="shared" ca="1" si="50"/>
        <v>60</v>
      </c>
      <c r="BD51" s="14" t="str">
        <f t="shared" ca="1" si="51"/>
        <v>No Lay</v>
      </c>
      <c r="BE51" s="14" t="str">
        <f t="shared" ca="1" si="52"/>
        <v>**</v>
      </c>
      <c r="BF51" s="14" t="str">
        <f t="shared" ca="1" si="53"/>
        <v>"</v>
      </c>
      <c r="BG51" s="14" t="str">
        <f t="shared" ca="1" si="54"/>
        <v>Class 4</v>
      </c>
    </row>
    <row r="52" spans="1:59">
      <c r="A52" s="14" t="str">
        <f>Sheets!D66</f>
        <v>2015 Kempton</v>
      </c>
      <c r="B52" s="14" t="str">
        <f t="shared" ca="1" si="0"/>
        <v>Kempton</v>
      </c>
      <c r="C52" s="15">
        <f t="shared" ca="1" si="1"/>
        <v>0.84375</v>
      </c>
      <c r="D52" s="16" t="str">
        <f t="shared" ca="1" si="2"/>
        <v>Polybius</v>
      </c>
      <c r="E52" s="17">
        <f t="shared" ca="1" si="3"/>
        <v>3.1794180978499842E-2</v>
      </c>
      <c r="F52" s="18">
        <f t="shared" ca="1" si="4"/>
        <v>8</v>
      </c>
      <c r="G52" s="6" t="str">
        <f t="shared" ca="1" si="5"/>
        <v>Helvetian</v>
      </c>
      <c r="H52" s="8">
        <f t="shared" ca="1" si="6"/>
        <v>8</v>
      </c>
      <c r="I52" s="16" t="str">
        <f t="shared" ca="1" si="7"/>
        <v>Tashaaboh (IRE)</v>
      </c>
      <c r="J52" s="18">
        <f t="shared" ca="1" si="8"/>
        <v>6</v>
      </c>
      <c r="K52" s="6" t="str">
        <f t="shared" ca="1" si="9"/>
        <v>Helvetian</v>
      </c>
      <c r="L52" s="7">
        <f t="shared" ca="1" si="10"/>
        <v>0.14142966948501148</v>
      </c>
      <c r="M52" s="8">
        <f t="shared" ca="1" si="11"/>
        <v>8</v>
      </c>
      <c r="N52" s="16" t="str">
        <f t="shared" ca="1" si="12"/>
        <v>Tashaaboh (IRE)</v>
      </c>
      <c r="O52" s="17">
        <f t="shared" ca="1" si="13"/>
        <v>3.2512198219531135E-2</v>
      </c>
      <c r="P52" s="18">
        <f t="shared" ca="1" si="14"/>
        <v>6</v>
      </c>
      <c r="Q52" s="6" t="str">
        <f t="shared" ca="1" si="15"/>
        <v>Tashaaboh (IRE)</v>
      </c>
      <c r="R52" s="7">
        <f t="shared" ca="1" si="16"/>
        <v>0.17431953972117734</v>
      </c>
      <c r="S52" s="8">
        <f t="shared" ca="1" si="17"/>
        <v>6</v>
      </c>
      <c r="T52" s="16" t="str">
        <f t="shared" ca="1" si="18"/>
        <v>Merhoob (IRE)</v>
      </c>
      <c r="U52" s="17">
        <f t="shared" ca="1" si="19"/>
        <v>0.15685698549660365</v>
      </c>
      <c r="V52" s="18">
        <f t="shared" ca="1" si="20"/>
        <v>25</v>
      </c>
      <c r="W52" s="6" t="str">
        <f t="shared" ca="1" si="21"/>
        <v>Lightning Charlie</v>
      </c>
      <c r="X52" s="7">
        <f t="shared" ca="1" si="22"/>
        <v>3.1530439000727654E-2</v>
      </c>
      <c r="Y52" s="8">
        <f t="shared" ca="1" si="23"/>
        <v>7</v>
      </c>
      <c r="Z52" s="16" t="str">
        <f t="shared" ca="1" si="24"/>
        <v>Tashaaboh (IRE)</v>
      </c>
      <c r="AA52" s="17">
        <f t="shared" ca="1" si="25"/>
        <v>0.2055734513274336</v>
      </c>
      <c r="AB52" s="18">
        <f t="shared" ca="1" si="26"/>
        <v>6</v>
      </c>
      <c r="AC52" s="6" t="str">
        <f t="shared" ca="1" si="27"/>
        <v>Tashaaboh (IRE)</v>
      </c>
      <c r="AD52" s="6" t="str">
        <f t="shared" ca="1" si="28"/>
        <v/>
      </c>
      <c r="AE52" s="6" t="str">
        <f t="shared" ca="1" si="29"/>
        <v>no selection</v>
      </c>
      <c r="AF52" s="16" t="str">
        <f t="shared" ca="1" si="30"/>
        <v>Tashaaboh (IRE)</v>
      </c>
      <c r="AG52" s="16">
        <f t="shared" ca="1" si="31"/>
        <v>6</v>
      </c>
      <c r="AH52" s="16" t="str">
        <f t="shared" ca="1" si="32"/>
        <v>*</v>
      </c>
      <c r="AI52" s="6">
        <v>50</v>
      </c>
      <c r="AJ52" s="6">
        <f t="shared" si="33"/>
        <v>-1</v>
      </c>
      <c r="AK52" s="6">
        <f t="shared" si="34"/>
        <v>-1</v>
      </c>
      <c r="AL52" s="6">
        <f t="shared" ca="1" si="35"/>
        <v>11</v>
      </c>
      <c r="AM52" s="6" t="str">
        <f t="shared" ca="1" si="36"/>
        <v>32Red Handicap</v>
      </c>
      <c r="AN52" s="6" t="str">
        <f t="shared" ca="1" si="37"/>
        <v xml:space="preserve">6f </v>
      </c>
      <c r="AO52" s="6">
        <f t="shared" ca="1" si="38"/>
        <v>9338</v>
      </c>
      <c r="AP52" s="6" t="str">
        <f t="shared" ca="1" si="39"/>
        <v>Standard To Slow</v>
      </c>
      <c r="AQ52" s="6" t="str">
        <f t="shared" ca="1" si="40"/>
        <v>Handicap</v>
      </c>
      <c r="AR52" s="6" t="str">
        <f t="shared" ca="1" si="41"/>
        <v>Lightning Charlie</v>
      </c>
      <c r="AS52" s="6" t="str">
        <f t="shared" ca="1" si="42"/>
        <v>Tashaaboh (IRE)</v>
      </c>
      <c r="AT52" s="6" t="str">
        <f t="shared" ca="1" si="43"/>
        <v>Polybius</v>
      </c>
      <c r="AU52" s="6" t="str">
        <f t="shared" ca="1" si="60"/>
        <v>Polybius</v>
      </c>
      <c r="AV52" s="6" t="str">
        <f t="shared" ca="1" si="61"/>
        <v>Helvetian</v>
      </c>
      <c r="AW52" s="6">
        <f t="shared" ca="1" si="57"/>
        <v>52</v>
      </c>
      <c r="AX52" s="6">
        <f t="shared" ca="1" si="58"/>
        <v>48</v>
      </c>
      <c r="AY52" s="6" t="str">
        <f t="shared" ca="1" si="59"/>
        <v>Polybius</v>
      </c>
      <c r="AZ52" s="14" t="str">
        <f t="shared" ca="1" si="47"/>
        <v/>
      </c>
      <c r="BA52" s="14" t="str">
        <f t="shared" ca="1" si="48"/>
        <v/>
      </c>
      <c r="BB52" s="14">
        <f t="shared" ca="1" si="49"/>
        <v>70</v>
      </c>
      <c r="BC52" s="14">
        <f t="shared" ca="1" si="50"/>
        <v>70</v>
      </c>
      <c r="BD52" s="14" t="str">
        <f t="shared" ca="1" si="51"/>
        <v>No Lay</v>
      </c>
      <c r="BE52" s="14" t="str">
        <f t="shared" ca="1" si="52"/>
        <v>**</v>
      </c>
      <c r="BF52" s="14" t="str">
        <f t="shared" ca="1" si="53"/>
        <v>"</v>
      </c>
      <c r="BG52" s="14" t="str">
        <f t="shared" ca="1" si="54"/>
        <v>Class 3</v>
      </c>
    </row>
    <row r="53" spans="1:59">
      <c r="A53" s="14" t="str">
        <f>Sheets!D67</f>
        <v>2045 Kempton</v>
      </c>
      <c r="B53" s="14" t="str">
        <f t="shared" ca="1" si="0"/>
        <v>Kempton</v>
      </c>
      <c r="C53" s="15">
        <f t="shared" ca="1" si="1"/>
        <v>0.86458333333333337</v>
      </c>
      <c r="D53" s="16" t="str">
        <f t="shared" ca="1" si="2"/>
        <v>Archimento</v>
      </c>
      <c r="E53" s="17">
        <f t="shared" ca="1" si="3"/>
        <v>9.0390378023046933E-2</v>
      </c>
      <c r="F53" s="18">
        <f t="shared" ca="1" si="4"/>
        <v>4.5</v>
      </c>
      <c r="G53" s="6" t="str">
        <f t="shared" ca="1" si="5"/>
        <v>Past Master</v>
      </c>
      <c r="H53" s="8">
        <f t="shared" ca="1" si="6"/>
        <v>5.5</v>
      </c>
      <c r="I53" s="16" t="str">
        <f t="shared" ca="1" si="7"/>
        <v>Occupy (USA)</v>
      </c>
      <c r="J53" s="18">
        <f t="shared" ca="1" si="8"/>
        <v>7</v>
      </c>
      <c r="K53" s="6" t="str">
        <f t="shared" ca="1" si="9"/>
        <v>Archimento</v>
      </c>
      <c r="L53" s="7">
        <f t="shared" ca="1" si="10"/>
        <v>3.5618181818181875E-2</v>
      </c>
      <c r="M53" s="8">
        <f t="shared" ca="1" si="11"/>
        <v>4.5</v>
      </c>
      <c r="N53" s="16" t="str">
        <f t="shared" ca="1" si="12"/>
        <v>Occupy (USA)</v>
      </c>
      <c r="O53" s="17">
        <f t="shared" ca="1" si="13"/>
        <v>6.3248743475313909E-2</v>
      </c>
      <c r="P53" s="18">
        <f t="shared" ca="1" si="14"/>
        <v>7</v>
      </c>
      <c r="Q53" s="6" t="str">
        <f t="shared" ca="1" si="15"/>
        <v>We Know (IRE)</v>
      </c>
      <c r="R53" s="7">
        <f t="shared" ca="1" si="16"/>
        <v>2.0688021477640678E-2</v>
      </c>
      <c r="S53" s="8">
        <f t="shared" ca="1" si="17"/>
        <v>6</v>
      </c>
      <c r="T53" s="16" t="str">
        <f t="shared" ca="1" si="18"/>
        <v>El Ghazwani (IRE)</v>
      </c>
      <c r="U53" s="17">
        <f t="shared" ca="1" si="19"/>
        <v>6.8986266459011777E-2</v>
      </c>
      <c r="V53" s="18">
        <f t="shared" ca="1" si="20"/>
        <v>10</v>
      </c>
      <c r="W53" s="6" t="str">
        <f t="shared" ca="1" si="21"/>
        <v>Archimento</v>
      </c>
      <c r="X53" s="7">
        <f t="shared" ca="1" si="22"/>
        <v>0.1163774862462971</v>
      </c>
      <c r="Y53" s="8">
        <f t="shared" ca="1" si="23"/>
        <v>4.5</v>
      </c>
      <c r="Z53" s="16" t="str">
        <f t="shared" ca="1" si="24"/>
        <v>Archimento</v>
      </c>
      <c r="AA53" s="17">
        <f t="shared" ca="1" si="25"/>
        <v>0.20605787579532397</v>
      </c>
      <c r="AB53" s="18">
        <f t="shared" ca="1" si="26"/>
        <v>4.5</v>
      </c>
      <c r="AC53" s="6" t="str">
        <f t="shared" ca="1" si="27"/>
        <v>Archimento</v>
      </c>
      <c r="AD53" s="6" t="str">
        <f t="shared" ca="1" si="28"/>
        <v/>
      </c>
      <c r="AE53" s="6" t="str">
        <f t="shared" ca="1" si="29"/>
        <v>Archimento</v>
      </c>
      <c r="AF53" s="16" t="str">
        <f t="shared" ca="1" si="30"/>
        <v>Archimento</v>
      </c>
      <c r="AG53" s="16">
        <f t="shared" ca="1" si="31"/>
        <v>4.5</v>
      </c>
      <c r="AH53" s="16" t="str">
        <f t="shared" ca="1" si="32"/>
        <v>*</v>
      </c>
      <c r="AI53" s="6">
        <v>51</v>
      </c>
      <c r="AJ53" s="6">
        <f t="shared" si="33"/>
        <v>-1</v>
      </c>
      <c r="AK53" s="6">
        <f t="shared" si="34"/>
        <v>-1</v>
      </c>
      <c r="AL53" s="6">
        <f t="shared" ca="1" si="35"/>
        <v>13</v>
      </c>
      <c r="AM53" s="6" t="str">
        <f t="shared" ca="1" si="36"/>
        <v>100% Profit Boost At 32RedSport.com Handicap</v>
      </c>
      <c r="AN53" s="6" t="str">
        <f t="shared" ca="1" si="37"/>
        <v xml:space="preserve">1m4f </v>
      </c>
      <c r="AO53" s="6">
        <f t="shared" ca="1" si="38"/>
        <v>6469</v>
      </c>
      <c r="AP53" s="6" t="str">
        <f t="shared" ca="1" si="39"/>
        <v>Standard To Slow</v>
      </c>
      <c r="AQ53" s="6" t="str">
        <f t="shared" ca="1" si="40"/>
        <v>Handicap</v>
      </c>
      <c r="AR53" s="6" t="str">
        <f t="shared" ca="1" si="41"/>
        <v>Past Master</v>
      </c>
      <c r="AS53" s="6" t="str">
        <f t="shared" ca="1" si="42"/>
        <v>Past Master</v>
      </c>
      <c r="AT53" s="6" t="str">
        <f t="shared" ca="1" si="43"/>
        <v>Archimento</v>
      </c>
      <c r="AU53" s="6" t="str">
        <f t="shared" ca="1" si="60"/>
        <v>Archimento</v>
      </c>
      <c r="AV53" s="6" t="str">
        <f t="shared" ca="1" si="61"/>
        <v>Past Master</v>
      </c>
      <c r="AW53" s="6">
        <f t="shared" ca="1" si="57"/>
        <v>77</v>
      </c>
      <c r="AX53" s="6">
        <f t="shared" ca="1" si="58"/>
        <v>74</v>
      </c>
      <c r="AY53" s="6" t="str">
        <f t="shared" ca="1" si="59"/>
        <v>Archimento</v>
      </c>
      <c r="AZ53" s="14" t="str">
        <f t="shared" ca="1" si="47"/>
        <v/>
      </c>
      <c r="BA53" s="14" t="str">
        <f t="shared" ca="1" si="48"/>
        <v/>
      </c>
      <c r="BB53" s="14">
        <f t="shared" ca="1" si="49"/>
        <v>35</v>
      </c>
      <c r="BC53" s="14">
        <f t="shared" ca="1" si="50"/>
        <v>45</v>
      </c>
      <c r="BD53" s="14" t="str">
        <f t="shared" ca="1" si="51"/>
        <v>No Lay</v>
      </c>
      <c r="BE53" s="14" t="str">
        <f t="shared" ca="1" si="52"/>
        <v>*</v>
      </c>
      <c r="BF53" s="14" t="str">
        <f t="shared" ca="1" si="53"/>
        <v>"</v>
      </c>
      <c r="BG53" s="14" t="str">
        <f t="shared" ca="1" si="54"/>
        <v>Class 4</v>
      </c>
    </row>
  </sheetData>
  <dataValidations count="2">
    <dataValidation type="list" allowBlank="1" showInputMessage="1" showErrorMessage="1" sqref="AU3:AU53">
      <formula1>INDIRECT("'"&amp;A3&amp;"'!$A$2:$A$42")</formula1>
    </dataValidation>
    <dataValidation type="list" allowBlank="1" showInputMessage="1" showErrorMessage="1" sqref="AV3:AV53">
      <formula1>INDIRECT("'"&amp;A3&amp;"'!$A$2:$A$42")</formula1>
    </dataValidation>
  </dataValidations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 enableFormatConditionsCalculation="0"/>
  <dimension ref="A1:AP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/>
  <cols>
    <col min="1" max="1" width="22.28515625" bestFit="1" customWidth="1"/>
    <col min="2" max="2" width="10.7109375" bestFit="1" customWidth="1"/>
    <col min="3" max="3" width="12" bestFit="1" customWidth="1"/>
    <col min="4" max="4" width="13.7109375" bestFit="1" customWidth="1"/>
    <col min="5" max="5" width="9.28515625" bestFit="1" customWidth="1"/>
    <col min="6" max="6" width="10.85546875" bestFit="1" customWidth="1"/>
    <col min="7" max="7" width="7" bestFit="1" customWidth="1"/>
    <col min="8" max="8" width="16.28515625" bestFit="1" customWidth="1"/>
    <col min="9" max="10" width="13.42578125" bestFit="1" customWidth="1"/>
    <col min="11" max="11" width="16.28515625" bestFit="1" customWidth="1"/>
    <col min="12" max="12" width="78" bestFit="1" customWidth="1"/>
    <col min="13" max="13" width="7.85546875" bestFit="1" customWidth="1"/>
    <col min="14" max="14" width="4.7109375" bestFit="1" customWidth="1"/>
    <col min="15" max="15" width="9.5703125" bestFit="1" customWidth="1"/>
    <col min="16" max="16" width="9" bestFit="1" customWidth="1"/>
    <col min="17" max="23" width="8.28515625" bestFit="1" customWidth="1"/>
    <col min="24" max="24" width="9.42578125" bestFit="1" customWidth="1"/>
    <col min="25" max="25" width="9" bestFit="1" customWidth="1"/>
    <col min="26" max="26" width="8" bestFit="1" customWidth="1"/>
    <col min="27" max="27" width="18.28515625" bestFit="1" customWidth="1"/>
    <col min="28" max="28" width="14.42578125" bestFit="1" customWidth="1"/>
    <col min="29" max="29" width="21" bestFit="1" customWidth="1"/>
    <col min="30" max="30" width="15" bestFit="1" customWidth="1"/>
    <col min="31" max="31" width="20.7109375" bestFit="1" customWidth="1"/>
    <col min="32" max="32" width="15.42578125" bestFit="1" customWidth="1"/>
    <col min="33" max="33" width="8" bestFit="1" customWidth="1"/>
    <col min="34" max="34" width="9" bestFit="1" customWidth="1"/>
    <col min="35" max="35" width="6" bestFit="1" customWidth="1"/>
    <col min="36" max="36" width="5.28515625" bestFit="1" customWidth="1"/>
    <col min="37" max="37" width="14.85546875" bestFit="1" customWidth="1"/>
  </cols>
  <sheetData>
    <row r="1" spans="1:42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</row>
    <row r="2" spans="1:42">
      <c r="A2" t="s">
        <v>236</v>
      </c>
      <c r="B2" s="334">
        <v>43400</v>
      </c>
      <c r="C2" s="335">
        <v>0.54861111111111105</v>
      </c>
      <c r="D2" t="s">
        <v>188</v>
      </c>
      <c r="E2" t="s">
        <v>229</v>
      </c>
      <c r="F2" t="s">
        <v>230</v>
      </c>
      <c r="G2">
        <v>5434</v>
      </c>
      <c r="H2" t="s">
        <v>231</v>
      </c>
      <c r="I2" t="s">
        <v>232</v>
      </c>
      <c r="J2" t="s">
        <v>233</v>
      </c>
      <c r="K2" t="s">
        <v>234</v>
      </c>
      <c r="L2" t="s">
        <v>235</v>
      </c>
      <c r="M2">
        <v>10</v>
      </c>
      <c r="N2">
        <v>2</v>
      </c>
      <c r="O2">
        <v>69.762799999999999</v>
      </c>
      <c r="P2">
        <v>60.7926</v>
      </c>
      <c r="Q2">
        <v>20.1784</v>
      </c>
      <c r="R2">
        <v>9.5663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19.888100000000001</v>
      </c>
      <c r="Z2">
        <v>19.522099999999998</v>
      </c>
      <c r="AA2" t="s">
        <v>237</v>
      </c>
      <c r="AB2">
        <v>2.7221000000000002</v>
      </c>
      <c r="AC2" t="s">
        <v>238</v>
      </c>
      <c r="AD2">
        <v>3.3868</v>
      </c>
      <c r="AE2" t="s">
        <v>239</v>
      </c>
      <c r="AF2">
        <v>2.3845999999999998</v>
      </c>
      <c r="AG2">
        <v>4.5</v>
      </c>
      <c r="AH2">
        <v>212.7039</v>
      </c>
      <c r="AI2">
        <v>5</v>
      </c>
      <c r="AJ2">
        <v>2</v>
      </c>
      <c r="AK2">
        <v>81</v>
      </c>
      <c r="AL2">
        <v>12</v>
      </c>
      <c r="AM2">
        <v>24</v>
      </c>
      <c r="AN2" t="s">
        <v>240</v>
      </c>
      <c r="AP2" t="s">
        <v>1736</v>
      </c>
    </row>
    <row r="3" spans="1:42">
      <c r="A3" t="s">
        <v>284</v>
      </c>
      <c r="B3" s="334">
        <v>43400</v>
      </c>
      <c r="C3" s="335">
        <v>0.55902777777777779</v>
      </c>
      <c r="D3" t="s">
        <v>167</v>
      </c>
      <c r="E3" t="s">
        <v>281</v>
      </c>
      <c r="G3">
        <v>9540</v>
      </c>
      <c r="H3" t="s">
        <v>282</v>
      </c>
      <c r="I3" t="s">
        <v>232</v>
      </c>
      <c r="J3" t="s">
        <v>233</v>
      </c>
      <c r="K3" t="s">
        <v>234</v>
      </c>
      <c r="L3" t="s">
        <v>283</v>
      </c>
      <c r="M3">
        <v>4</v>
      </c>
      <c r="N3">
        <v>2</v>
      </c>
      <c r="O3">
        <v>89.3476</v>
      </c>
      <c r="P3">
        <v>52.407600000000002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62.020299999999999</v>
      </c>
      <c r="Z3">
        <v>18.0764</v>
      </c>
      <c r="AA3" t="s">
        <v>285</v>
      </c>
      <c r="AB3">
        <v>1.8412999999999999</v>
      </c>
      <c r="AC3" t="s">
        <v>286</v>
      </c>
      <c r="AD3">
        <v>2.8153000000000001</v>
      </c>
      <c r="AE3" t="s">
        <v>287</v>
      </c>
      <c r="AF3">
        <v>2.1086999999999998</v>
      </c>
      <c r="AG3">
        <v>3.5</v>
      </c>
      <c r="AH3">
        <v>232.1173</v>
      </c>
      <c r="AI3">
        <v>4.5</v>
      </c>
      <c r="AJ3">
        <v>6</v>
      </c>
      <c r="AK3">
        <v>0</v>
      </c>
      <c r="AL3">
        <v>16</v>
      </c>
      <c r="AM3">
        <v>6</v>
      </c>
      <c r="AN3" t="s">
        <v>288</v>
      </c>
      <c r="AP3" t="s">
        <v>1736</v>
      </c>
    </row>
    <row r="4" spans="1:42">
      <c r="A4" t="s">
        <v>349</v>
      </c>
      <c r="B4" s="334">
        <v>43400</v>
      </c>
      <c r="C4" s="335">
        <v>0.56597222222222221</v>
      </c>
      <c r="D4" t="s">
        <v>224</v>
      </c>
      <c r="E4" t="s">
        <v>344</v>
      </c>
      <c r="G4">
        <v>10903</v>
      </c>
      <c r="H4" t="s">
        <v>345</v>
      </c>
      <c r="I4" t="s">
        <v>346</v>
      </c>
      <c r="J4" t="s">
        <v>233</v>
      </c>
      <c r="K4" t="s">
        <v>347</v>
      </c>
      <c r="L4" t="s">
        <v>348</v>
      </c>
      <c r="M4">
        <v>5</v>
      </c>
      <c r="N4">
        <v>5</v>
      </c>
      <c r="O4">
        <v>102.968</v>
      </c>
      <c r="P4">
        <v>123.3359</v>
      </c>
      <c r="Q4">
        <v>27.012699999999999</v>
      </c>
      <c r="R4">
        <v>8.0807000000000002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28.958400000000001</v>
      </c>
      <c r="Z4">
        <v>22.55</v>
      </c>
      <c r="AA4" t="s">
        <v>350</v>
      </c>
      <c r="AB4">
        <v>2.5213999999999999</v>
      </c>
      <c r="AC4" t="s">
        <v>351</v>
      </c>
      <c r="AD4">
        <v>2.6246</v>
      </c>
      <c r="AE4" t="s">
        <v>352</v>
      </c>
      <c r="AF4">
        <v>0.37269999999999998</v>
      </c>
      <c r="AG4">
        <v>15.100300000000001</v>
      </c>
      <c r="AH4">
        <v>333.5247</v>
      </c>
      <c r="AI4">
        <v>0.5</v>
      </c>
      <c r="AK4">
        <v>0</v>
      </c>
      <c r="AL4">
        <v>14</v>
      </c>
      <c r="AM4">
        <v>185</v>
      </c>
      <c r="AN4" t="s">
        <v>353</v>
      </c>
      <c r="AP4" t="s">
        <v>1736</v>
      </c>
    </row>
    <row r="5" spans="1:42">
      <c r="A5" t="s">
        <v>405</v>
      </c>
      <c r="B5" s="334">
        <v>43400</v>
      </c>
      <c r="C5" s="335">
        <v>0.56944444444444442</v>
      </c>
      <c r="D5" t="s">
        <v>188</v>
      </c>
      <c r="E5" t="s">
        <v>402</v>
      </c>
      <c r="F5" t="s">
        <v>403</v>
      </c>
      <c r="G5">
        <v>6469</v>
      </c>
      <c r="H5" t="s">
        <v>231</v>
      </c>
      <c r="I5" t="s">
        <v>232</v>
      </c>
      <c r="J5" t="s">
        <v>5</v>
      </c>
      <c r="K5" t="s">
        <v>234</v>
      </c>
      <c r="L5" t="s">
        <v>404</v>
      </c>
      <c r="M5">
        <v>1</v>
      </c>
      <c r="N5">
        <v>2</v>
      </c>
      <c r="O5">
        <v>127.01600000000001</v>
      </c>
      <c r="P5">
        <v>65.322699999999998</v>
      </c>
      <c r="Q5">
        <v>29.200600000000001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41.4056</v>
      </c>
      <c r="Z5">
        <v>22.316400000000002</v>
      </c>
      <c r="AA5" t="s">
        <v>406</v>
      </c>
      <c r="AB5">
        <v>1.1567000000000001</v>
      </c>
      <c r="AC5" t="s">
        <v>407</v>
      </c>
      <c r="AD5">
        <v>1.4249000000000001</v>
      </c>
      <c r="AE5" t="s">
        <v>408</v>
      </c>
      <c r="AF5">
        <v>1.5382</v>
      </c>
      <c r="AG5">
        <v>37.767299999999999</v>
      </c>
      <c r="AH5">
        <v>327.14839999999998</v>
      </c>
      <c r="AI5">
        <v>10</v>
      </c>
      <c r="AJ5">
        <v>6</v>
      </c>
      <c r="AK5">
        <v>91</v>
      </c>
      <c r="AL5">
        <v>14</v>
      </c>
      <c r="AM5">
        <v>24</v>
      </c>
      <c r="AN5" t="s">
        <v>409</v>
      </c>
      <c r="AP5" t="s">
        <v>1736</v>
      </c>
    </row>
    <row r="6" spans="1:42">
      <c r="A6" t="s">
        <v>449</v>
      </c>
      <c r="B6" s="334">
        <v>43400</v>
      </c>
      <c r="C6" s="335">
        <v>0.57291666666666663</v>
      </c>
      <c r="D6" t="s">
        <v>163</v>
      </c>
      <c r="E6" t="s">
        <v>402</v>
      </c>
      <c r="F6" t="s">
        <v>447</v>
      </c>
      <c r="G6">
        <v>17013</v>
      </c>
      <c r="H6" t="s">
        <v>231</v>
      </c>
      <c r="I6" t="s">
        <v>232</v>
      </c>
      <c r="J6" t="s">
        <v>233</v>
      </c>
      <c r="K6" t="s">
        <v>234</v>
      </c>
      <c r="L6" t="s">
        <v>448</v>
      </c>
      <c r="M6">
        <v>1</v>
      </c>
      <c r="N6">
        <v>2</v>
      </c>
      <c r="O6">
        <v>116.777</v>
      </c>
      <c r="P6">
        <v>110.7578</v>
      </c>
      <c r="Q6">
        <v>47.730400000000003</v>
      </c>
      <c r="R6">
        <v>14.281499999999999</v>
      </c>
      <c r="S6">
        <v>7.0167000000000002</v>
      </c>
      <c r="T6">
        <v>5.9044999999999996</v>
      </c>
      <c r="U6">
        <v>5.1398999999999999</v>
      </c>
      <c r="V6">
        <v>0</v>
      </c>
      <c r="W6">
        <v>0</v>
      </c>
      <c r="X6">
        <v>0</v>
      </c>
      <c r="Y6">
        <v>8.9923000000000002</v>
      </c>
      <c r="Z6">
        <v>22.67</v>
      </c>
      <c r="AA6" t="s">
        <v>450</v>
      </c>
      <c r="AB6">
        <v>3.5463</v>
      </c>
      <c r="AC6" t="s">
        <v>451</v>
      </c>
      <c r="AD6">
        <v>4.6035000000000004</v>
      </c>
      <c r="AE6" t="s">
        <v>452</v>
      </c>
      <c r="AF6">
        <v>1.5082</v>
      </c>
      <c r="AG6">
        <v>43.605400000000003</v>
      </c>
      <c r="AH6">
        <v>392.53359999999998</v>
      </c>
      <c r="AI6">
        <v>6</v>
      </c>
      <c r="AJ6">
        <v>7</v>
      </c>
      <c r="AK6">
        <v>99</v>
      </c>
      <c r="AL6">
        <v>10</v>
      </c>
      <c r="AM6">
        <v>14</v>
      </c>
      <c r="AN6" t="s">
        <v>453</v>
      </c>
      <c r="AP6" t="s">
        <v>1736</v>
      </c>
    </row>
    <row r="7" spans="1:42">
      <c r="A7" t="s">
        <v>482</v>
      </c>
      <c r="B7" s="334">
        <v>43400</v>
      </c>
      <c r="C7" s="335">
        <v>0.57638888888888895</v>
      </c>
      <c r="D7" t="s">
        <v>171</v>
      </c>
      <c r="E7" t="s">
        <v>344</v>
      </c>
      <c r="F7" t="s">
        <v>230</v>
      </c>
      <c r="G7">
        <v>4224</v>
      </c>
      <c r="H7" t="s">
        <v>282</v>
      </c>
      <c r="I7" t="s">
        <v>346</v>
      </c>
      <c r="J7" t="s">
        <v>233</v>
      </c>
      <c r="K7" t="s">
        <v>347</v>
      </c>
      <c r="L7" t="s">
        <v>481</v>
      </c>
      <c r="M7">
        <v>6</v>
      </c>
      <c r="N7">
        <v>5</v>
      </c>
      <c r="O7">
        <v>57.902999999999999</v>
      </c>
      <c r="P7">
        <v>55.933300000000003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51.191800000000001</v>
      </c>
      <c r="Z7">
        <v>21.0579</v>
      </c>
      <c r="AA7" t="s">
        <v>483</v>
      </c>
      <c r="AB7">
        <v>3.1164000000000001</v>
      </c>
      <c r="AC7" t="s">
        <v>484</v>
      </c>
      <c r="AD7">
        <v>1.9821</v>
      </c>
      <c r="AE7" t="s">
        <v>485</v>
      </c>
      <c r="AF7">
        <v>0.66080000000000005</v>
      </c>
      <c r="AG7">
        <v>12</v>
      </c>
      <c r="AH7">
        <v>203.84530000000001</v>
      </c>
      <c r="AI7">
        <v>0.73</v>
      </c>
      <c r="AK7">
        <v>0</v>
      </c>
      <c r="AL7">
        <v>10</v>
      </c>
      <c r="AM7">
        <v>25</v>
      </c>
      <c r="AN7" t="s">
        <v>353</v>
      </c>
      <c r="AP7" t="s">
        <v>1736</v>
      </c>
    </row>
    <row r="8" spans="1:42">
      <c r="A8" t="s">
        <v>521</v>
      </c>
      <c r="B8" s="334">
        <v>43400</v>
      </c>
      <c r="C8" s="335">
        <v>0.57986111111111105</v>
      </c>
      <c r="D8" t="s">
        <v>167</v>
      </c>
      <c r="E8" t="s">
        <v>281</v>
      </c>
      <c r="G8">
        <v>9540</v>
      </c>
      <c r="H8" t="s">
        <v>282</v>
      </c>
      <c r="I8" t="s">
        <v>232</v>
      </c>
      <c r="J8" t="s">
        <v>233</v>
      </c>
      <c r="K8" t="s">
        <v>234</v>
      </c>
      <c r="L8" t="s">
        <v>520</v>
      </c>
      <c r="M8">
        <v>7</v>
      </c>
      <c r="N8">
        <v>2</v>
      </c>
      <c r="O8">
        <v>88.497600000000006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134.60480000000001</v>
      </c>
      <c r="Z8">
        <v>19.757100000000001</v>
      </c>
      <c r="AA8" t="s">
        <v>522</v>
      </c>
      <c r="AB8">
        <v>0.6119</v>
      </c>
      <c r="AC8" t="s">
        <v>523</v>
      </c>
      <c r="AD8">
        <v>0.2762</v>
      </c>
      <c r="AE8" t="s">
        <v>524</v>
      </c>
      <c r="AF8">
        <v>1.4211</v>
      </c>
      <c r="AG8">
        <v>2.5</v>
      </c>
      <c r="AH8">
        <v>247.6688</v>
      </c>
      <c r="AI8">
        <v>12</v>
      </c>
      <c r="AJ8">
        <v>2</v>
      </c>
      <c r="AK8">
        <v>0</v>
      </c>
      <c r="AL8">
        <v>18</v>
      </c>
      <c r="AM8">
        <v>14</v>
      </c>
      <c r="AN8" t="s">
        <v>288</v>
      </c>
      <c r="AP8" t="s">
        <v>1736</v>
      </c>
    </row>
    <row r="9" spans="1:42">
      <c r="A9" t="s">
        <v>564</v>
      </c>
      <c r="B9" s="334">
        <v>43400</v>
      </c>
      <c r="C9" s="335">
        <v>0.58333333333333337</v>
      </c>
      <c r="D9" t="s">
        <v>172</v>
      </c>
      <c r="E9" t="s">
        <v>561</v>
      </c>
      <c r="F9" t="s">
        <v>562</v>
      </c>
      <c r="G9">
        <v>37140</v>
      </c>
      <c r="H9" t="s">
        <v>282</v>
      </c>
      <c r="I9" t="s">
        <v>346</v>
      </c>
      <c r="J9" t="s">
        <v>5</v>
      </c>
      <c r="K9" t="s">
        <v>347</v>
      </c>
      <c r="L9" t="s">
        <v>563</v>
      </c>
      <c r="M9">
        <v>4</v>
      </c>
      <c r="N9">
        <v>8</v>
      </c>
      <c r="O9">
        <v>172.78899999999999</v>
      </c>
      <c r="P9">
        <v>97.8536</v>
      </c>
      <c r="Q9">
        <v>46.529299999999999</v>
      </c>
      <c r="R9">
        <v>9.7910000000000004</v>
      </c>
      <c r="S9">
        <v>8.75</v>
      </c>
      <c r="T9">
        <v>6.4356999999999998</v>
      </c>
      <c r="U9">
        <v>4.6623999999999999</v>
      </c>
      <c r="V9">
        <v>3.6225999999999998</v>
      </c>
      <c r="W9">
        <v>2.2111999999999998</v>
      </c>
      <c r="X9">
        <v>2.1804000000000001</v>
      </c>
      <c r="Y9">
        <v>0</v>
      </c>
      <c r="Z9">
        <v>23.749300000000002</v>
      </c>
      <c r="AA9" t="s">
        <v>565</v>
      </c>
      <c r="AB9">
        <v>1.9716</v>
      </c>
      <c r="AC9" t="s">
        <v>566</v>
      </c>
      <c r="AD9">
        <v>3.9049999999999998</v>
      </c>
      <c r="AE9" t="s">
        <v>387</v>
      </c>
      <c r="AF9">
        <v>2.5276000000000001</v>
      </c>
      <c r="AG9">
        <v>37.420200000000001</v>
      </c>
      <c r="AH9">
        <v>424.39879999999999</v>
      </c>
      <c r="AI9">
        <v>10</v>
      </c>
      <c r="AK9">
        <v>144</v>
      </c>
      <c r="AL9">
        <v>17</v>
      </c>
      <c r="AM9">
        <v>45</v>
      </c>
      <c r="AN9" t="s">
        <v>567</v>
      </c>
      <c r="AP9" t="s">
        <v>1736</v>
      </c>
    </row>
    <row r="10" spans="1:42">
      <c r="A10" t="s">
        <v>625</v>
      </c>
      <c r="B10" s="334">
        <v>43400</v>
      </c>
      <c r="C10" s="335">
        <v>0.58680555555555558</v>
      </c>
      <c r="D10" t="s">
        <v>224</v>
      </c>
      <c r="E10" t="s">
        <v>623</v>
      </c>
      <c r="G10">
        <v>10085</v>
      </c>
      <c r="H10" t="s">
        <v>345</v>
      </c>
      <c r="I10" t="s">
        <v>346</v>
      </c>
      <c r="J10" t="s">
        <v>233</v>
      </c>
      <c r="K10" t="s">
        <v>347</v>
      </c>
      <c r="L10" t="s">
        <v>624</v>
      </c>
      <c r="M10">
        <v>2</v>
      </c>
      <c r="N10">
        <v>5</v>
      </c>
      <c r="O10">
        <v>110.289</v>
      </c>
      <c r="P10">
        <v>99.5608</v>
      </c>
      <c r="Q10">
        <v>48.452100000000002</v>
      </c>
      <c r="R10">
        <v>9.4518000000000004</v>
      </c>
      <c r="S10">
        <v>5.8784000000000001</v>
      </c>
      <c r="T10">
        <v>6.5978000000000003</v>
      </c>
      <c r="U10">
        <v>4.9493999999999998</v>
      </c>
      <c r="V10">
        <v>2.6362999999999999</v>
      </c>
      <c r="W10">
        <v>1.1648000000000001</v>
      </c>
      <c r="X10">
        <v>1.4724999999999999</v>
      </c>
      <c r="Y10">
        <v>0</v>
      </c>
      <c r="Z10">
        <v>25.49</v>
      </c>
      <c r="AA10" t="s">
        <v>350</v>
      </c>
      <c r="AB10">
        <v>2.5213999999999999</v>
      </c>
      <c r="AC10" t="s">
        <v>351</v>
      </c>
      <c r="AD10">
        <v>3.9578000000000002</v>
      </c>
      <c r="AE10" t="s">
        <v>401</v>
      </c>
      <c r="AF10">
        <v>1.2132000000000001</v>
      </c>
      <c r="AG10">
        <v>38.1265</v>
      </c>
      <c r="AH10">
        <v>361.762</v>
      </c>
      <c r="AI10">
        <v>1.5</v>
      </c>
      <c r="AK10">
        <v>0</v>
      </c>
      <c r="AL10">
        <v>6</v>
      </c>
      <c r="AM10">
        <v>13</v>
      </c>
      <c r="AN10" t="s">
        <v>626</v>
      </c>
      <c r="AP10" t="s">
        <v>1736</v>
      </c>
    </row>
    <row r="11" spans="1:42">
      <c r="A11" t="s">
        <v>645</v>
      </c>
      <c r="B11" s="334">
        <v>43400</v>
      </c>
      <c r="C11" s="335">
        <v>0.59375</v>
      </c>
      <c r="D11" t="s">
        <v>163</v>
      </c>
      <c r="E11" t="s">
        <v>281</v>
      </c>
      <c r="F11" t="s">
        <v>403</v>
      </c>
      <c r="G11">
        <v>7116</v>
      </c>
      <c r="H11" t="s">
        <v>231</v>
      </c>
      <c r="I11" t="s">
        <v>232</v>
      </c>
      <c r="J11" t="s">
        <v>5</v>
      </c>
      <c r="K11" t="s">
        <v>234</v>
      </c>
      <c r="L11" t="s">
        <v>644</v>
      </c>
      <c r="M11">
        <v>1</v>
      </c>
      <c r="N11">
        <v>2</v>
      </c>
      <c r="O11">
        <v>138.7114</v>
      </c>
      <c r="P11">
        <v>70.616299999999995</v>
      </c>
      <c r="Q11">
        <v>32.7074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45.386299999999999</v>
      </c>
      <c r="Z11">
        <v>22.1936</v>
      </c>
      <c r="AA11" t="s">
        <v>457</v>
      </c>
      <c r="AB11">
        <v>1.5468</v>
      </c>
      <c r="AC11" t="s">
        <v>407</v>
      </c>
      <c r="AD11">
        <v>1.4309000000000001</v>
      </c>
      <c r="AE11" t="s">
        <v>646</v>
      </c>
      <c r="AF11">
        <v>0.125</v>
      </c>
      <c r="AG11">
        <v>9.6670999999999996</v>
      </c>
      <c r="AH11">
        <v>322.38459999999998</v>
      </c>
      <c r="AI11">
        <v>3</v>
      </c>
      <c r="AJ11">
        <v>6</v>
      </c>
      <c r="AK11">
        <v>95</v>
      </c>
      <c r="AL11">
        <v>6</v>
      </c>
      <c r="AM11">
        <v>21</v>
      </c>
      <c r="AN11" t="s">
        <v>409</v>
      </c>
      <c r="AP11" t="s">
        <v>1736</v>
      </c>
    </row>
    <row r="12" spans="1:42">
      <c r="A12" t="s">
        <v>664</v>
      </c>
      <c r="B12" s="334">
        <v>43400</v>
      </c>
      <c r="C12" s="335">
        <v>0.59722222222222221</v>
      </c>
      <c r="D12" t="s">
        <v>188</v>
      </c>
      <c r="E12" t="s">
        <v>660</v>
      </c>
      <c r="F12" t="s">
        <v>661</v>
      </c>
      <c r="G12">
        <v>34026</v>
      </c>
      <c r="H12" t="s">
        <v>231</v>
      </c>
      <c r="I12" t="s">
        <v>232</v>
      </c>
      <c r="J12" t="s">
        <v>233</v>
      </c>
      <c r="K12" t="s">
        <v>662</v>
      </c>
      <c r="L12" t="s">
        <v>663</v>
      </c>
      <c r="M12">
        <v>10</v>
      </c>
      <c r="N12">
        <v>3</v>
      </c>
      <c r="O12">
        <v>147.61490000000001</v>
      </c>
      <c r="P12">
        <v>94.126099999999994</v>
      </c>
      <c r="Q12">
        <v>52.965899999999998</v>
      </c>
      <c r="R12">
        <v>14.47</v>
      </c>
      <c r="S12">
        <v>5.3838999999999997</v>
      </c>
      <c r="T12">
        <v>0</v>
      </c>
      <c r="U12">
        <v>0</v>
      </c>
      <c r="V12">
        <v>0</v>
      </c>
      <c r="W12">
        <v>0</v>
      </c>
      <c r="X12">
        <v>0</v>
      </c>
      <c r="Y12">
        <v>23.673300000000001</v>
      </c>
      <c r="Z12">
        <v>24.320699999999999</v>
      </c>
      <c r="AA12" t="s">
        <v>262</v>
      </c>
      <c r="AB12">
        <v>2.7259000000000002</v>
      </c>
      <c r="AC12" t="s">
        <v>263</v>
      </c>
      <c r="AD12">
        <v>5.4436</v>
      </c>
      <c r="AE12" t="s">
        <v>665</v>
      </c>
      <c r="AF12">
        <v>3.3117000000000001</v>
      </c>
      <c r="AG12">
        <v>55.9</v>
      </c>
      <c r="AH12">
        <v>429.9359</v>
      </c>
      <c r="AI12">
        <v>2</v>
      </c>
      <c r="AJ12">
        <v>3</v>
      </c>
      <c r="AK12">
        <v>116</v>
      </c>
      <c r="AL12">
        <v>11</v>
      </c>
      <c r="AM12">
        <v>35</v>
      </c>
      <c r="AN12" t="s">
        <v>453</v>
      </c>
      <c r="AP12" t="s">
        <v>1736</v>
      </c>
    </row>
    <row r="13" spans="1:42">
      <c r="A13" t="s">
        <v>690</v>
      </c>
      <c r="B13" s="334">
        <v>43400</v>
      </c>
      <c r="C13" s="335">
        <v>0.60069444444444442</v>
      </c>
      <c r="D13" t="s">
        <v>171</v>
      </c>
      <c r="E13" t="s">
        <v>688</v>
      </c>
      <c r="F13" t="s">
        <v>230</v>
      </c>
      <c r="G13">
        <v>4938</v>
      </c>
      <c r="H13" t="s">
        <v>282</v>
      </c>
      <c r="I13" t="s">
        <v>346</v>
      </c>
      <c r="J13" t="s">
        <v>5</v>
      </c>
      <c r="K13" t="s">
        <v>347</v>
      </c>
      <c r="L13" t="s">
        <v>689</v>
      </c>
      <c r="M13">
        <v>2</v>
      </c>
      <c r="N13">
        <v>7</v>
      </c>
      <c r="O13">
        <v>107.1</v>
      </c>
      <c r="P13">
        <v>45.918100000000003</v>
      </c>
      <c r="Q13">
        <v>23.8186</v>
      </c>
      <c r="R13">
        <v>12.6067</v>
      </c>
      <c r="S13">
        <v>5.6520999999999999</v>
      </c>
      <c r="T13">
        <v>4.0523999999999996</v>
      </c>
      <c r="U13">
        <v>3.1150000000000002</v>
      </c>
      <c r="V13">
        <v>1.6042000000000001</v>
      </c>
      <c r="W13">
        <v>1.0387</v>
      </c>
      <c r="X13">
        <v>1.7158</v>
      </c>
      <c r="Y13">
        <v>0</v>
      </c>
      <c r="Z13">
        <v>8.3691999999999993</v>
      </c>
      <c r="AA13" t="s">
        <v>495</v>
      </c>
      <c r="AB13">
        <v>1.9709000000000001</v>
      </c>
      <c r="AC13" t="s">
        <v>496</v>
      </c>
      <c r="AD13">
        <v>1.2049000000000001</v>
      </c>
      <c r="AE13" t="s">
        <v>691</v>
      </c>
      <c r="AF13">
        <v>2.8923000000000001</v>
      </c>
      <c r="AG13">
        <v>25.744700000000002</v>
      </c>
      <c r="AH13">
        <v>246.80359999999999</v>
      </c>
      <c r="AI13">
        <v>3</v>
      </c>
      <c r="AK13">
        <v>102</v>
      </c>
      <c r="AL13">
        <v>10</v>
      </c>
      <c r="AM13">
        <v>22</v>
      </c>
      <c r="AN13" t="s">
        <v>692</v>
      </c>
      <c r="AP13" t="s">
        <v>1736</v>
      </c>
    </row>
    <row r="14" spans="1:42">
      <c r="A14" t="s">
        <v>719</v>
      </c>
      <c r="B14" s="334">
        <v>43400</v>
      </c>
      <c r="C14" s="335">
        <v>0.60416666666666663</v>
      </c>
      <c r="D14" t="s">
        <v>167</v>
      </c>
      <c r="E14" t="s">
        <v>281</v>
      </c>
      <c r="G14">
        <v>17688</v>
      </c>
      <c r="H14" t="s">
        <v>282</v>
      </c>
      <c r="I14" t="s">
        <v>232</v>
      </c>
      <c r="J14" t="s">
        <v>5</v>
      </c>
      <c r="K14" t="s">
        <v>234</v>
      </c>
      <c r="L14" t="s">
        <v>718</v>
      </c>
      <c r="M14">
        <v>4</v>
      </c>
      <c r="N14">
        <v>2</v>
      </c>
      <c r="O14">
        <v>112.59699999999999</v>
      </c>
      <c r="P14">
        <v>74.5976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82.4405</v>
      </c>
      <c r="Z14">
        <v>21.33</v>
      </c>
      <c r="AA14" t="s">
        <v>341</v>
      </c>
      <c r="AB14">
        <v>1.9691000000000001</v>
      </c>
      <c r="AC14" t="s">
        <v>543</v>
      </c>
      <c r="AD14">
        <v>1.4713000000000001</v>
      </c>
      <c r="AE14" t="s">
        <v>720</v>
      </c>
      <c r="AF14">
        <v>1.9209000000000001</v>
      </c>
      <c r="AG14">
        <v>36.1</v>
      </c>
      <c r="AH14">
        <v>332.4264</v>
      </c>
      <c r="AI14">
        <v>6</v>
      </c>
      <c r="AJ14">
        <v>7</v>
      </c>
      <c r="AK14">
        <v>79</v>
      </c>
      <c r="AL14">
        <v>11</v>
      </c>
      <c r="AM14">
        <v>14</v>
      </c>
      <c r="AN14" t="s">
        <v>409</v>
      </c>
      <c r="AP14" t="s">
        <v>1736</v>
      </c>
    </row>
    <row r="15" spans="1:42">
      <c r="A15" t="s">
        <v>745</v>
      </c>
      <c r="B15" s="334">
        <v>43400</v>
      </c>
      <c r="C15" s="335">
        <v>0.60763888888888895</v>
      </c>
      <c r="D15" t="s">
        <v>172</v>
      </c>
      <c r="E15" t="s">
        <v>344</v>
      </c>
      <c r="F15" t="s">
        <v>562</v>
      </c>
      <c r="G15">
        <v>24760</v>
      </c>
      <c r="H15" t="s">
        <v>282</v>
      </c>
      <c r="I15" t="s">
        <v>346</v>
      </c>
      <c r="J15" t="s">
        <v>233</v>
      </c>
      <c r="K15" t="s">
        <v>743</v>
      </c>
      <c r="L15" t="s">
        <v>744</v>
      </c>
      <c r="M15">
        <v>4</v>
      </c>
      <c r="N15">
        <v>4</v>
      </c>
      <c r="O15">
        <v>95.093699999999998</v>
      </c>
      <c r="P15">
        <v>119.2473</v>
      </c>
      <c r="Q15">
        <v>43.744700000000002</v>
      </c>
      <c r="R15">
        <v>10.572699999999999</v>
      </c>
      <c r="S15">
        <v>10.0564</v>
      </c>
      <c r="T15">
        <v>5.2032999999999996</v>
      </c>
      <c r="U15">
        <v>3.8275999999999999</v>
      </c>
      <c r="V15">
        <v>0</v>
      </c>
      <c r="W15">
        <v>0</v>
      </c>
      <c r="X15">
        <v>0</v>
      </c>
      <c r="Y15">
        <v>8.4008000000000003</v>
      </c>
      <c r="Z15">
        <v>18.750699999999998</v>
      </c>
      <c r="AA15" t="s">
        <v>595</v>
      </c>
      <c r="AB15">
        <v>4.3818999999999999</v>
      </c>
      <c r="AC15" t="s">
        <v>622</v>
      </c>
      <c r="AD15">
        <v>3.9123999999999999</v>
      </c>
      <c r="AE15" t="s">
        <v>746</v>
      </c>
      <c r="AF15">
        <v>1.3951</v>
      </c>
      <c r="AG15">
        <v>50.742800000000003</v>
      </c>
      <c r="AH15">
        <v>375.32940000000002</v>
      </c>
      <c r="AI15">
        <v>2</v>
      </c>
      <c r="AK15">
        <v>148</v>
      </c>
      <c r="AL15">
        <v>6</v>
      </c>
      <c r="AM15">
        <v>186</v>
      </c>
      <c r="AN15" t="s">
        <v>747</v>
      </c>
      <c r="AP15" t="s">
        <v>1736</v>
      </c>
    </row>
    <row r="16" spans="1:42">
      <c r="A16" t="s">
        <v>763</v>
      </c>
      <c r="B16" s="334">
        <v>43400</v>
      </c>
      <c r="C16" s="335">
        <v>0.61111111111111105</v>
      </c>
      <c r="D16" t="s">
        <v>224</v>
      </c>
      <c r="E16" t="s">
        <v>623</v>
      </c>
      <c r="G16">
        <v>9267</v>
      </c>
      <c r="H16" t="s">
        <v>345</v>
      </c>
      <c r="I16" t="s">
        <v>346</v>
      </c>
      <c r="J16" t="s">
        <v>233</v>
      </c>
      <c r="K16" t="s">
        <v>347</v>
      </c>
      <c r="L16" t="s">
        <v>762</v>
      </c>
      <c r="M16">
        <v>2</v>
      </c>
      <c r="N16">
        <v>6</v>
      </c>
      <c r="O16">
        <v>108.5782</v>
      </c>
      <c r="P16">
        <v>76.136700000000005</v>
      </c>
      <c r="Q16">
        <v>43.128999999999998</v>
      </c>
      <c r="R16">
        <v>13.728300000000001</v>
      </c>
      <c r="S16">
        <v>8.7626000000000008</v>
      </c>
      <c r="T16">
        <v>8.1578999999999997</v>
      </c>
      <c r="U16">
        <v>3.7018</v>
      </c>
      <c r="V16">
        <v>1.5427999999999999</v>
      </c>
      <c r="W16">
        <v>1.3601000000000001</v>
      </c>
      <c r="X16">
        <v>2.5148999999999999</v>
      </c>
      <c r="Y16">
        <v>0</v>
      </c>
      <c r="Z16">
        <v>12.93</v>
      </c>
      <c r="AA16" t="s">
        <v>639</v>
      </c>
      <c r="AB16">
        <v>2.2730999999999999</v>
      </c>
      <c r="AC16" t="s">
        <v>291</v>
      </c>
      <c r="AD16">
        <v>2.2385000000000002</v>
      </c>
      <c r="AE16" t="s">
        <v>630</v>
      </c>
      <c r="AF16">
        <v>1.462</v>
      </c>
      <c r="AG16">
        <v>25.000900000000001</v>
      </c>
      <c r="AH16">
        <v>311.517</v>
      </c>
      <c r="AI16">
        <v>1.5</v>
      </c>
      <c r="AK16">
        <v>0</v>
      </c>
      <c r="AL16">
        <v>6</v>
      </c>
      <c r="AM16">
        <v>182</v>
      </c>
      <c r="AN16" t="s">
        <v>764</v>
      </c>
      <c r="AP16" t="s">
        <v>1736</v>
      </c>
    </row>
    <row r="17" spans="1:42">
      <c r="A17" t="s">
        <v>776</v>
      </c>
      <c r="B17" s="334">
        <v>43400</v>
      </c>
      <c r="C17" s="335">
        <v>0.61805555555555558</v>
      </c>
      <c r="D17" t="s">
        <v>188</v>
      </c>
      <c r="E17" t="s">
        <v>281</v>
      </c>
      <c r="F17" t="s">
        <v>661</v>
      </c>
      <c r="G17">
        <v>22684</v>
      </c>
      <c r="H17" t="s">
        <v>231</v>
      </c>
      <c r="I17" t="s">
        <v>232</v>
      </c>
      <c r="J17" t="s">
        <v>233</v>
      </c>
      <c r="K17" t="s">
        <v>234</v>
      </c>
      <c r="L17" t="s">
        <v>775</v>
      </c>
      <c r="M17">
        <v>6</v>
      </c>
      <c r="N17">
        <v>2</v>
      </c>
      <c r="O17">
        <v>117.661</v>
      </c>
      <c r="P17">
        <v>103.4121</v>
      </c>
      <c r="Q17">
        <v>41.964100000000002</v>
      </c>
      <c r="R17">
        <v>13.407500000000001</v>
      </c>
      <c r="S17">
        <v>10.6714</v>
      </c>
      <c r="T17">
        <v>6.5823</v>
      </c>
      <c r="U17">
        <v>4.5244999999999997</v>
      </c>
      <c r="V17">
        <v>0</v>
      </c>
      <c r="W17">
        <v>0</v>
      </c>
      <c r="X17">
        <v>0</v>
      </c>
      <c r="Y17">
        <v>9.0723000000000003</v>
      </c>
      <c r="Z17">
        <v>20.493600000000001</v>
      </c>
      <c r="AA17" t="s">
        <v>406</v>
      </c>
      <c r="AB17">
        <v>1.1567000000000001</v>
      </c>
      <c r="AC17" t="s">
        <v>407</v>
      </c>
      <c r="AD17">
        <v>2.5676999999999999</v>
      </c>
      <c r="AE17" t="s">
        <v>462</v>
      </c>
      <c r="AF17">
        <v>1.7202</v>
      </c>
      <c r="AG17">
        <v>55.861899999999999</v>
      </c>
      <c r="AH17">
        <v>389.09519999999998</v>
      </c>
      <c r="AI17">
        <v>7</v>
      </c>
      <c r="AJ17">
        <v>2</v>
      </c>
      <c r="AK17">
        <v>96</v>
      </c>
      <c r="AL17">
        <v>10</v>
      </c>
      <c r="AM17">
        <v>36</v>
      </c>
      <c r="AN17" t="s">
        <v>453</v>
      </c>
      <c r="AP17" t="s">
        <v>1736</v>
      </c>
    </row>
    <row r="18" spans="1:42">
      <c r="A18" t="s">
        <v>796</v>
      </c>
      <c r="B18" s="334">
        <v>43400</v>
      </c>
      <c r="C18" s="335">
        <v>0.62152777777777779</v>
      </c>
      <c r="D18" t="s">
        <v>163</v>
      </c>
      <c r="E18" t="s">
        <v>660</v>
      </c>
      <c r="F18" t="s">
        <v>562</v>
      </c>
      <c r="G18">
        <v>12938</v>
      </c>
      <c r="H18" t="s">
        <v>231</v>
      </c>
      <c r="I18" t="s">
        <v>232</v>
      </c>
      <c r="J18" t="s">
        <v>5</v>
      </c>
      <c r="K18" t="s">
        <v>662</v>
      </c>
      <c r="L18" t="s">
        <v>795</v>
      </c>
      <c r="M18">
        <v>2</v>
      </c>
      <c r="N18">
        <v>3</v>
      </c>
      <c r="O18">
        <v>88.945999999999998</v>
      </c>
      <c r="P18">
        <v>96.08</v>
      </c>
      <c r="Q18">
        <v>42.393999999999998</v>
      </c>
      <c r="R18">
        <v>13.7974</v>
      </c>
      <c r="S18">
        <v>6.7388000000000003</v>
      </c>
      <c r="T18">
        <v>7.5434999999999999</v>
      </c>
      <c r="U18">
        <v>4.0023</v>
      </c>
      <c r="V18">
        <v>4.1025</v>
      </c>
      <c r="W18">
        <v>2.4453999999999998</v>
      </c>
      <c r="X18">
        <v>1.9463999999999999</v>
      </c>
      <c r="Y18">
        <v>0</v>
      </c>
      <c r="Z18">
        <v>21.741399999999999</v>
      </c>
      <c r="AA18" t="s">
        <v>450</v>
      </c>
      <c r="AB18">
        <v>2.6315</v>
      </c>
      <c r="AC18" t="s">
        <v>797</v>
      </c>
      <c r="AD18">
        <v>3.1252</v>
      </c>
      <c r="AE18" t="s">
        <v>798</v>
      </c>
      <c r="AF18">
        <v>1.4809000000000001</v>
      </c>
      <c r="AG18">
        <v>31.419599999999999</v>
      </c>
      <c r="AH18">
        <v>328.39499999999998</v>
      </c>
      <c r="AI18">
        <v>4.5</v>
      </c>
      <c r="AJ18">
        <v>4</v>
      </c>
      <c r="AK18">
        <v>98</v>
      </c>
      <c r="AL18">
        <v>12</v>
      </c>
      <c r="AM18">
        <v>14</v>
      </c>
      <c r="AN18" t="s">
        <v>5</v>
      </c>
      <c r="AP18" t="s">
        <v>1736</v>
      </c>
    </row>
    <row r="19" spans="1:42">
      <c r="A19" t="s">
        <v>835</v>
      </c>
      <c r="B19" s="334">
        <v>43400</v>
      </c>
      <c r="C19" s="335">
        <v>0.625</v>
      </c>
      <c r="D19" t="s">
        <v>171</v>
      </c>
      <c r="E19" t="s">
        <v>833</v>
      </c>
      <c r="F19" t="s">
        <v>562</v>
      </c>
      <c r="G19">
        <v>15640</v>
      </c>
      <c r="H19" t="s">
        <v>282</v>
      </c>
      <c r="I19" t="s">
        <v>346</v>
      </c>
      <c r="J19" t="s">
        <v>5</v>
      </c>
      <c r="K19" t="s">
        <v>347</v>
      </c>
      <c r="L19" t="s">
        <v>834</v>
      </c>
      <c r="M19">
        <v>2</v>
      </c>
      <c r="N19">
        <v>7</v>
      </c>
      <c r="O19">
        <v>124.7</v>
      </c>
      <c r="P19">
        <v>49.588799999999999</v>
      </c>
      <c r="Q19">
        <v>52.432400000000001</v>
      </c>
      <c r="R19">
        <v>15.479100000000001</v>
      </c>
      <c r="S19">
        <v>6.7405999999999997</v>
      </c>
      <c r="T19">
        <v>7.2407000000000004</v>
      </c>
      <c r="U19">
        <v>4.1955999999999998</v>
      </c>
      <c r="V19">
        <v>3.9773999999999998</v>
      </c>
      <c r="W19">
        <v>1.2531000000000001</v>
      </c>
      <c r="X19">
        <v>2.4220999999999999</v>
      </c>
      <c r="Y19">
        <v>0</v>
      </c>
      <c r="Z19">
        <v>17.162099999999999</v>
      </c>
      <c r="AA19" t="s">
        <v>483</v>
      </c>
      <c r="AB19">
        <v>3.3062</v>
      </c>
      <c r="AC19" t="s">
        <v>836</v>
      </c>
      <c r="AD19">
        <v>2.4083000000000001</v>
      </c>
      <c r="AE19" t="s">
        <v>807</v>
      </c>
      <c r="AF19">
        <v>1.6308</v>
      </c>
      <c r="AG19">
        <v>29.082599999999999</v>
      </c>
      <c r="AH19">
        <v>321.6198</v>
      </c>
      <c r="AI19">
        <v>2</v>
      </c>
      <c r="AK19">
        <v>137</v>
      </c>
      <c r="AL19">
        <v>4</v>
      </c>
      <c r="AM19">
        <v>16</v>
      </c>
      <c r="AN19" t="s">
        <v>567</v>
      </c>
      <c r="AP19" t="s">
        <v>1736</v>
      </c>
    </row>
    <row r="20" spans="1:42">
      <c r="A20" t="s">
        <v>846</v>
      </c>
      <c r="B20" s="334">
        <v>43400</v>
      </c>
      <c r="C20" s="335">
        <v>0.62847222222222221</v>
      </c>
      <c r="D20" t="s">
        <v>167</v>
      </c>
      <c r="E20" t="s">
        <v>281</v>
      </c>
      <c r="F20" t="s">
        <v>447</v>
      </c>
      <c r="G20">
        <v>24540</v>
      </c>
      <c r="H20" t="s">
        <v>282</v>
      </c>
      <c r="I20" t="s">
        <v>232</v>
      </c>
      <c r="J20" t="s">
        <v>233</v>
      </c>
      <c r="K20" t="s">
        <v>662</v>
      </c>
      <c r="L20" t="s">
        <v>845</v>
      </c>
      <c r="M20">
        <v>5</v>
      </c>
      <c r="N20">
        <v>5</v>
      </c>
      <c r="O20">
        <v>121.006</v>
      </c>
      <c r="P20">
        <v>103.97320000000001</v>
      </c>
      <c r="Q20">
        <v>53.836300000000001</v>
      </c>
      <c r="R20">
        <v>14.533099999999999</v>
      </c>
      <c r="S20">
        <v>12.0038</v>
      </c>
      <c r="T20">
        <v>7.8789999999999996</v>
      </c>
      <c r="U20">
        <v>6.4385000000000003</v>
      </c>
      <c r="V20">
        <v>4.4112999999999998</v>
      </c>
      <c r="W20">
        <v>3.0670999999999999</v>
      </c>
      <c r="X20">
        <v>1.7981</v>
      </c>
      <c r="Y20">
        <v>0</v>
      </c>
      <c r="Z20">
        <v>18.0014</v>
      </c>
      <c r="AA20" t="s">
        <v>303</v>
      </c>
      <c r="AB20">
        <v>1.5065</v>
      </c>
      <c r="AC20" t="s">
        <v>304</v>
      </c>
      <c r="AD20">
        <v>1.3691</v>
      </c>
      <c r="AE20" t="s">
        <v>847</v>
      </c>
      <c r="AF20">
        <v>9.3799999999999994E-2</v>
      </c>
      <c r="AG20">
        <v>27.279</v>
      </c>
      <c r="AH20">
        <v>377.19630000000001</v>
      </c>
      <c r="AI20">
        <v>5</v>
      </c>
      <c r="AJ20">
        <v>7</v>
      </c>
      <c r="AK20">
        <v>105</v>
      </c>
      <c r="AL20">
        <v>11</v>
      </c>
      <c r="AM20">
        <v>13</v>
      </c>
      <c r="AN20" t="s">
        <v>453</v>
      </c>
      <c r="AP20" t="s">
        <v>1736</v>
      </c>
    </row>
    <row r="21" spans="1:42">
      <c r="A21" t="s">
        <v>866</v>
      </c>
      <c r="B21" s="334">
        <v>43400</v>
      </c>
      <c r="C21" s="335">
        <v>0.63194444444444442</v>
      </c>
      <c r="D21" t="s">
        <v>172</v>
      </c>
      <c r="E21" t="s">
        <v>864</v>
      </c>
      <c r="F21" t="s">
        <v>562</v>
      </c>
      <c r="G21">
        <v>37140</v>
      </c>
      <c r="H21" t="s">
        <v>282</v>
      </c>
      <c r="I21" t="s">
        <v>346</v>
      </c>
      <c r="J21" t="s">
        <v>5</v>
      </c>
      <c r="K21" t="s">
        <v>347</v>
      </c>
      <c r="L21" t="s">
        <v>865</v>
      </c>
      <c r="M21">
        <v>2</v>
      </c>
      <c r="N21">
        <v>7</v>
      </c>
      <c r="O21">
        <v>165.3947</v>
      </c>
      <c r="P21">
        <v>77.772800000000004</v>
      </c>
      <c r="Q21">
        <v>33.639000000000003</v>
      </c>
      <c r="R21">
        <v>13.686</v>
      </c>
      <c r="S21">
        <v>8.2210000000000001</v>
      </c>
      <c r="T21">
        <v>4.8182999999999998</v>
      </c>
      <c r="U21">
        <v>4.4682000000000004</v>
      </c>
      <c r="V21">
        <v>2.0954000000000002</v>
      </c>
      <c r="W21">
        <v>2.4420999999999999</v>
      </c>
      <c r="X21">
        <v>2.0657000000000001</v>
      </c>
      <c r="Y21">
        <v>0</v>
      </c>
      <c r="Z21">
        <v>20.8843</v>
      </c>
      <c r="AA21" t="s">
        <v>867</v>
      </c>
      <c r="AB21">
        <v>2.9786999999999999</v>
      </c>
      <c r="AC21" t="s">
        <v>868</v>
      </c>
      <c r="AD21">
        <v>2.7406999999999999</v>
      </c>
      <c r="AE21" t="s">
        <v>869</v>
      </c>
      <c r="AF21">
        <v>1.2109000000000001</v>
      </c>
      <c r="AG21">
        <v>39.833300000000001</v>
      </c>
      <c r="AH21">
        <v>382.25099999999998</v>
      </c>
      <c r="AI21">
        <v>3.5</v>
      </c>
      <c r="AK21">
        <v>148</v>
      </c>
      <c r="AL21">
        <v>7</v>
      </c>
      <c r="AM21">
        <v>189</v>
      </c>
      <c r="AN21" t="s">
        <v>567</v>
      </c>
      <c r="AP21" t="s">
        <v>1736</v>
      </c>
    </row>
    <row r="22" spans="1:42">
      <c r="A22" t="s">
        <v>884</v>
      </c>
      <c r="B22" s="334">
        <v>43400</v>
      </c>
      <c r="C22" s="335">
        <v>0.63541666666666663</v>
      </c>
      <c r="D22" t="s">
        <v>224</v>
      </c>
      <c r="E22" t="s">
        <v>623</v>
      </c>
      <c r="G22">
        <v>7087</v>
      </c>
      <c r="H22" t="s">
        <v>345</v>
      </c>
      <c r="I22" t="s">
        <v>346</v>
      </c>
      <c r="J22" t="s">
        <v>5</v>
      </c>
      <c r="K22" t="s">
        <v>347</v>
      </c>
      <c r="L22" t="s">
        <v>883</v>
      </c>
      <c r="M22">
        <v>7</v>
      </c>
      <c r="N22">
        <v>9</v>
      </c>
      <c r="O22">
        <v>48.534700000000001</v>
      </c>
      <c r="P22">
        <v>69.152199999999993</v>
      </c>
      <c r="Q22">
        <v>34.0991</v>
      </c>
      <c r="R22">
        <v>4.9927000000000001</v>
      </c>
      <c r="S22">
        <v>3.9192999999999998</v>
      </c>
      <c r="T22">
        <v>2.7627999999999999</v>
      </c>
      <c r="U22">
        <v>1.984</v>
      </c>
      <c r="V22">
        <v>2.4388999999999998</v>
      </c>
      <c r="W22">
        <v>1.9776</v>
      </c>
      <c r="X22">
        <v>1.9343999999999999</v>
      </c>
      <c r="Y22">
        <v>0</v>
      </c>
      <c r="Z22">
        <v>10.492900000000001</v>
      </c>
      <c r="AA22" t="s">
        <v>392</v>
      </c>
      <c r="AB22">
        <v>1.7593000000000001</v>
      </c>
      <c r="AC22" t="s">
        <v>885</v>
      </c>
      <c r="AD22">
        <v>1.4554</v>
      </c>
      <c r="AE22" t="s">
        <v>630</v>
      </c>
      <c r="AF22">
        <v>1.2831999999999999</v>
      </c>
      <c r="AG22">
        <v>25.9251</v>
      </c>
      <c r="AH22">
        <v>212.7116</v>
      </c>
      <c r="AI22">
        <v>10</v>
      </c>
      <c r="AK22">
        <v>105</v>
      </c>
      <c r="AL22">
        <v>12</v>
      </c>
      <c r="AM22">
        <v>67</v>
      </c>
      <c r="AN22" t="s">
        <v>567</v>
      </c>
      <c r="AP22" t="s">
        <v>1736</v>
      </c>
    </row>
    <row r="23" spans="1:42">
      <c r="A23" t="s">
        <v>908</v>
      </c>
      <c r="B23" s="334">
        <v>43400</v>
      </c>
      <c r="C23" s="335">
        <v>0.63888888888888895</v>
      </c>
      <c r="D23" t="s">
        <v>188</v>
      </c>
      <c r="E23" t="s">
        <v>229</v>
      </c>
      <c r="F23" t="s">
        <v>230</v>
      </c>
      <c r="G23">
        <v>5434</v>
      </c>
      <c r="H23" t="s">
        <v>231</v>
      </c>
      <c r="I23" t="s">
        <v>232</v>
      </c>
      <c r="J23" t="s">
        <v>233</v>
      </c>
      <c r="K23" t="s">
        <v>234</v>
      </c>
      <c r="L23" t="s">
        <v>907</v>
      </c>
      <c r="M23">
        <v>7</v>
      </c>
      <c r="N23">
        <v>2</v>
      </c>
      <c r="O23">
        <v>80.719399999999993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122.77419999999999</v>
      </c>
      <c r="Z23">
        <v>7.1429</v>
      </c>
      <c r="AA23" t="s">
        <v>237</v>
      </c>
      <c r="AB23">
        <v>2.7221000000000002</v>
      </c>
      <c r="AC23" t="s">
        <v>238</v>
      </c>
      <c r="AD23">
        <v>3.3868</v>
      </c>
      <c r="AE23" t="s">
        <v>909</v>
      </c>
      <c r="AF23">
        <v>1.7806</v>
      </c>
      <c r="AG23">
        <v>20</v>
      </c>
      <c r="AH23">
        <v>238.52600000000001</v>
      </c>
      <c r="AI23">
        <v>2.25</v>
      </c>
      <c r="AJ23">
        <v>11</v>
      </c>
      <c r="AK23">
        <v>0</v>
      </c>
      <c r="AL23">
        <v>11</v>
      </c>
      <c r="AM23">
        <v>23</v>
      </c>
      <c r="AN23" t="s">
        <v>240</v>
      </c>
      <c r="AP23" t="s">
        <v>1736</v>
      </c>
    </row>
    <row r="24" spans="1:42">
      <c r="A24" t="s">
        <v>927</v>
      </c>
      <c r="B24" s="334">
        <v>43400</v>
      </c>
      <c r="C24" s="335">
        <v>0.64236111111111105</v>
      </c>
      <c r="D24" t="s">
        <v>163</v>
      </c>
      <c r="E24" t="s">
        <v>925</v>
      </c>
      <c r="F24" t="s">
        <v>562</v>
      </c>
      <c r="G24">
        <v>28012</v>
      </c>
      <c r="H24" t="s">
        <v>231</v>
      </c>
      <c r="I24" t="s">
        <v>232</v>
      </c>
      <c r="J24" t="s">
        <v>5</v>
      </c>
      <c r="K24" t="s">
        <v>662</v>
      </c>
      <c r="L24" t="s">
        <v>926</v>
      </c>
      <c r="M24">
        <v>1</v>
      </c>
      <c r="N24">
        <v>5</v>
      </c>
      <c r="O24">
        <v>101.59059999999999</v>
      </c>
      <c r="P24">
        <v>101.29600000000001</v>
      </c>
      <c r="Q24">
        <v>45.962800000000001</v>
      </c>
      <c r="R24">
        <v>16.445399999999999</v>
      </c>
      <c r="S24">
        <v>10.9011</v>
      </c>
      <c r="T24">
        <v>5.7401999999999997</v>
      </c>
      <c r="U24">
        <v>4.6322000000000001</v>
      </c>
      <c r="V24">
        <v>2.8113999999999999</v>
      </c>
      <c r="W24">
        <v>1.5873999999999999</v>
      </c>
      <c r="X24">
        <v>2.3313999999999999</v>
      </c>
      <c r="Y24">
        <v>0</v>
      </c>
      <c r="Z24">
        <v>22.542899999999999</v>
      </c>
      <c r="AA24" t="s">
        <v>928</v>
      </c>
      <c r="AB24">
        <v>2.1528</v>
      </c>
      <c r="AC24" t="s">
        <v>929</v>
      </c>
      <c r="AD24">
        <v>2.6162000000000001</v>
      </c>
      <c r="AE24" t="s">
        <v>930</v>
      </c>
      <c r="AF24">
        <v>1.3788</v>
      </c>
      <c r="AG24">
        <v>31.246700000000001</v>
      </c>
      <c r="AH24">
        <v>353.23610000000002</v>
      </c>
      <c r="AI24">
        <v>8</v>
      </c>
      <c r="AJ24">
        <v>17</v>
      </c>
      <c r="AK24">
        <v>104</v>
      </c>
      <c r="AL24">
        <v>22</v>
      </c>
      <c r="AM24">
        <v>12</v>
      </c>
      <c r="AN24" t="s">
        <v>5</v>
      </c>
      <c r="AP24" t="s">
        <v>1736</v>
      </c>
    </row>
    <row r="25" spans="1:42">
      <c r="A25" t="s">
        <v>981</v>
      </c>
      <c r="B25" s="334">
        <v>43400</v>
      </c>
      <c r="C25" s="335">
        <v>0.64930555555555558</v>
      </c>
      <c r="D25" t="s">
        <v>171</v>
      </c>
      <c r="E25" t="s">
        <v>344</v>
      </c>
      <c r="F25" t="s">
        <v>230</v>
      </c>
      <c r="G25">
        <v>4289</v>
      </c>
      <c r="H25" t="s">
        <v>282</v>
      </c>
      <c r="I25" t="s">
        <v>346</v>
      </c>
      <c r="J25" t="s">
        <v>5</v>
      </c>
      <c r="K25" t="s">
        <v>662</v>
      </c>
      <c r="L25" t="s">
        <v>980</v>
      </c>
      <c r="M25">
        <v>6</v>
      </c>
      <c r="N25">
        <v>6</v>
      </c>
      <c r="O25">
        <v>117.15300000000001</v>
      </c>
      <c r="P25">
        <v>79.581599999999995</v>
      </c>
      <c r="Q25">
        <v>17.9254</v>
      </c>
      <c r="R25">
        <v>11.012499999999999</v>
      </c>
      <c r="S25">
        <v>4.3472</v>
      </c>
      <c r="T25">
        <v>4.0970000000000004</v>
      </c>
      <c r="U25">
        <v>3.4739</v>
      </c>
      <c r="V25">
        <v>1.6472</v>
      </c>
      <c r="W25">
        <v>1.2905</v>
      </c>
      <c r="X25">
        <v>1.7334000000000001</v>
      </c>
      <c r="Y25">
        <v>0</v>
      </c>
      <c r="Z25">
        <v>20.844999999999999</v>
      </c>
      <c r="AA25" t="s">
        <v>699</v>
      </c>
      <c r="AB25">
        <v>2.4138000000000002</v>
      </c>
      <c r="AC25" t="s">
        <v>982</v>
      </c>
      <c r="AD25">
        <v>3.3803999999999998</v>
      </c>
      <c r="AE25" t="s">
        <v>571</v>
      </c>
      <c r="AF25">
        <v>2.3147000000000002</v>
      </c>
      <c r="AG25">
        <v>18.1312</v>
      </c>
      <c r="AH25">
        <v>289.3467</v>
      </c>
      <c r="AI25">
        <v>5</v>
      </c>
      <c r="AK25">
        <v>111</v>
      </c>
      <c r="AL25">
        <v>14</v>
      </c>
      <c r="AM25">
        <v>6</v>
      </c>
      <c r="AN25" t="s">
        <v>983</v>
      </c>
      <c r="AP25" t="s">
        <v>1736</v>
      </c>
    </row>
    <row r="26" spans="1:42">
      <c r="A26" t="s">
        <v>1015</v>
      </c>
      <c r="B26" s="334">
        <v>43400</v>
      </c>
      <c r="C26" s="335">
        <v>0.65277777777777779</v>
      </c>
      <c r="D26" t="s">
        <v>167</v>
      </c>
      <c r="E26" t="s">
        <v>281</v>
      </c>
      <c r="G26">
        <v>9267</v>
      </c>
      <c r="H26" t="s">
        <v>282</v>
      </c>
      <c r="I26" t="s">
        <v>232</v>
      </c>
      <c r="J26" t="s">
        <v>5</v>
      </c>
      <c r="K26" t="s">
        <v>662</v>
      </c>
      <c r="L26" t="s">
        <v>1014</v>
      </c>
      <c r="M26">
        <v>1</v>
      </c>
      <c r="N26">
        <v>4</v>
      </c>
      <c r="O26">
        <v>88.91</v>
      </c>
      <c r="P26">
        <v>92.995900000000006</v>
      </c>
      <c r="Q26">
        <v>35.679400000000001</v>
      </c>
      <c r="R26">
        <v>12.339600000000001</v>
      </c>
      <c r="S26">
        <v>9.4510000000000005</v>
      </c>
      <c r="T26">
        <v>4.8550000000000004</v>
      </c>
      <c r="U26">
        <v>2.9274</v>
      </c>
      <c r="V26">
        <v>3.0869</v>
      </c>
      <c r="W26">
        <v>2.0259999999999998</v>
      </c>
      <c r="X26">
        <v>2.3660999999999999</v>
      </c>
      <c r="Y26">
        <v>0</v>
      </c>
      <c r="Z26">
        <v>22.1921</v>
      </c>
      <c r="AA26" t="s">
        <v>738</v>
      </c>
      <c r="AB26">
        <v>1.9060999999999999</v>
      </c>
      <c r="AC26" t="s">
        <v>1016</v>
      </c>
      <c r="AD26">
        <v>2.5935000000000001</v>
      </c>
      <c r="AE26" t="s">
        <v>418</v>
      </c>
      <c r="AF26">
        <v>1.7393000000000001</v>
      </c>
      <c r="AG26">
        <v>30.166799999999999</v>
      </c>
      <c r="AH26">
        <v>313.2353</v>
      </c>
      <c r="AI26">
        <v>3</v>
      </c>
      <c r="AJ26">
        <v>7</v>
      </c>
      <c r="AK26">
        <v>92</v>
      </c>
      <c r="AL26">
        <v>13</v>
      </c>
      <c r="AM26">
        <v>17</v>
      </c>
      <c r="AN26" t="s">
        <v>5</v>
      </c>
      <c r="AP26" t="s">
        <v>1736</v>
      </c>
    </row>
    <row r="27" spans="1:42">
      <c r="A27" t="s">
        <v>1047</v>
      </c>
      <c r="B27" s="334">
        <v>43400</v>
      </c>
      <c r="C27" s="335">
        <v>0.65625</v>
      </c>
      <c r="D27" t="s">
        <v>172</v>
      </c>
      <c r="E27" t="s">
        <v>1045</v>
      </c>
      <c r="F27" t="s">
        <v>562</v>
      </c>
      <c r="G27">
        <v>15475</v>
      </c>
      <c r="H27" t="s">
        <v>282</v>
      </c>
      <c r="I27" t="s">
        <v>346</v>
      </c>
      <c r="J27" t="s">
        <v>5</v>
      </c>
      <c r="K27" t="s">
        <v>347</v>
      </c>
      <c r="L27" t="s">
        <v>1046</v>
      </c>
      <c r="M27">
        <v>14</v>
      </c>
      <c r="N27">
        <v>6</v>
      </c>
      <c r="O27">
        <v>110.127</v>
      </c>
      <c r="P27">
        <v>102.9072</v>
      </c>
      <c r="Q27">
        <v>37.981099999999998</v>
      </c>
      <c r="R27">
        <v>13.303699999999999</v>
      </c>
      <c r="S27">
        <v>9.4225999999999992</v>
      </c>
      <c r="T27">
        <v>5.2500999999999998</v>
      </c>
      <c r="U27">
        <v>5.5364000000000004</v>
      </c>
      <c r="V27">
        <v>2.0905999999999998</v>
      </c>
      <c r="W27">
        <v>1.2959000000000001</v>
      </c>
      <c r="X27">
        <v>1.1059000000000001</v>
      </c>
      <c r="Y27">
        <v>0</v>
      </c>
      <c r="Z27">
        <v>21.98</v>
      </c>
      <c r="AA27" t="s">
        <v>569</v>
      </c>
      <c r="AB27">
        <v>1.6843999999999999</v>
      </c>
      <c r="AC27" t="s">
        <v>570</v>
      </c>
      <c r="AD27">
        <v>1.6832</v>
      </c>
      <c r="AE27" t="s">
        <v>630</v>
      </c>
      <c r="AF27">
        <v>1.8263</v>
      </c>
      <c r="AG27">
        <v>39.245600000000003</v>
      </c>
      <c r="AH27">
        <v>355.44</v>
      </c>
      <c r="AI27">
        <v>10</v>
      </c>
      <c r="AK27">
        <v>128</v>
      </c>
      <c r="AL27">
        <v>20</v>
      </c>
      <c r="AM27">
        <v>15</v>
      </c>
      <c r="AN27" t="s">
        <v>983</v>
      </c>
      <c r="AP27" t="s">
        <v>1736</v>
      </c>
    </row>
    <row r="28" spans="1:42">
      <c r="A28" t="s">
        <v>1099</v>
      </c>
      <c r="B28" s="334">
        <v>43400</v>
      </c>
      <c r="C28" s="335">
        <v>0.65972222222222221</v>
      </c>
      <c r="D28" t="s">
        <v>224</v>
      </c>
      <c r="E28" t="s">
        <v>344</v>
      </c>
      <c r="G28">
        <v>7632</v>
      </c>
      <c r="H28" t="s">
        <v>345</v>
      </c>
      <c r="I28" t="s">
        <v>346</v>
      </c>
      <c r="J28" t="s">
        <v>233</v>
      </c>
      <c r="K28" t="s">
        <v>1097</v>
      </c>
      <c r="L28" t="s">
        <v>1098</v>
      </c>
      <c r="M28">
        <v>9</v>
      </c>
      <c r="N28">
        <v>6</v>
      </c>
      <c r="O28">
        <v>95.971800000000002</v>
      </c>
      <c r="P28">
        <v>67.537800000000004</v>
      </c>
      <c r="Q28">
        <v>26.3445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36.1995</v>
      </c>
      <c r="Z28">
        <v>18.6629</v>
      </c>
      <c r="AA28" t="s">
        <v>1100</v>
      </c>
      <c r="AB28">
        <v>3.7332000000000001</v>
      </c>
      <c r="AC28" t="s">
        <v>1101</v>
      </c>
      <c r="AD28">
        <v>3.2930999999999999</v>
      </c>
      <c r="AE28" t="s">
        <v>615</v>
      </c>
      <c r="AF28">
        <v>2.6162000000000001</v>
      </c>
      <c r="AG28">
        <v>17.000800000000002</v>
      </c>
      <c r="AH28">
        <v>271.35980000000001</v>
      </c>
      <c r="AI28">
        <v>1.5</v>
      </c>
      <c r="AK28">
        <v>0</v>
      </c>
      <c r="AL28">
        <v>17</v>
      </c>
      <c r="AM28">
        <v>20</v>
      </c>
      <c r="AN28" t="s">
        <v>353</v>
      </c>
      <c r="AP28" t="s">
        <v>1736</v>
      </c>
    </row>
    <row r="29" spans="1:42">
      <c r="A29" t="s">
        <v>1143</v>
      </c>
      <c r="B29" s="334">
        <v>43400</v>
      </c>
      <c r="C29" s="335">
        <v>0.66319444444444442</v>
      </c>
      <c r="D29" t="s">
        <v>188</v>
      </c>
      <c r="E29" t="s">
        <v>281</v>
      </c>
      <c r="F29" t="s">
        <v>447</v>
      </c>
      <c r="G29">
        <v>17013</v>
      </c>
      <c r="H29" t="s">
        <v>231</v>
      </c>
      <c r="I29" t="s">
        <v>232</v>
      </c>
      <c r="J29" t="s">
        <v>233</v>
      </c>
      <c r="K29" t="s">
        <v>234</v>
      </c>
      <c r="L29" t="s">
        <v>1142</v>
      </c>
      <c r="M29">
        <v>5</v>
      </c>
      <c r="N29">
        <v>2</v>
      </c>
      <c r="O29">
        <v>110.3</v>
      </c>
      <c r="P29">
        <v>73.061599999999999</v>
      </c>
      <c r="Q29">
        <v>37.523099999999999</v>
      </c>
      <c r="R29">
        <v>13.9529</v>
      </c>
      <c r="S29">
        <v>5.5621999999999998</v>
      </c>
      <c r="T29">
        <v>0</v>
      </c>
      <c r="U29">
        <v>0</v>
      </c>
      <c r="V29">
        <v>0</v>
      </c>
      <c r="W29">
        <v>0</v>
      </c>
      <c r="X29">
        <v>0</v>
      </c>
      <c r="Y29">
        <v>19.184100000000001</v>
      </c>
      <c r="Z29">
        <v>22.024999999999999</v>
      </c>
      <c r="AA29" t="s">
        <v>406</v>
      </c>
      <c r="AB29">
        <v>3.6855000000000002</v>
      </c>
      <c r="AC29" t="s">
        <v>1144</v>
      </c>
      <c r="AD29">
        <v>4.2142999999999997</v>
      </c>
      <c r="AE29" t="s">
        <v>720</v>
      </c>
      <c r="AF29">
        <v>2.3576999999999999</v>
      </c>
      <c r="AG29">
        <v>42.0336</v>
      </c>
      <c r="AH29">
        <v>333.90010000000001</v>
      </c>
      <c r="AI29">
        <v>10</v>
      </c>
      <c r="AJ29">
        <v>5</v>
      </c>
      <c r="AK29">
        <v>90</v>
      </c>
      <c r="AL29">
        <v>11</v>
      </c>
      <c r="AM29">
        <v>22</v>
      </c>
      <c r="AN29" t="s">
        <v>453</v>
      </c>
      <c r="AP29" t="s">
        <v>1736</v>
      </c>
    </row>
    <row r="30" spans="1:42">
      <c r="A30" t="s">
        <v>1160</v>
      </c>
      <c r="B30" s="334">
        <v>43400</v>
      </c>
      <c r="C30" s="335">
        <v>0.67013888888888884</v>
      </c>
      <c r="D30" t="s">
        <v>163</v>
      </c>
      <c r="E30" t="s">
        <v>229</v>
      </c>
      <c r="F30" t="s">
        <v>1158</v>
      </c>
      <c r="G30">
        <v>131000</v>
      </c>
      <c r="H30" t="s">
        <v>231</v>
      </c>
      <c r="I30" t="s">
        <v>232</v>
      </c>
      <c r="J30" t="s">
        <v>233</v>
      </c>
      <c r="K30" t="s">
        <v>234</v>
      </c>
      <c r="L30" t="s">
        <v>1159</v>
      </c>
      <c r="M30">
        <v>8</v>
      </c>
      <c r="N30">
        <v>2</v>
      </c>
      <c r="O30">
        <v>147.98490000000001</v>
      </c>
      <c r="P30">
        <v>119.7578</v>
      </c>
      <c r="Q30">
        <v>33.197299999999998</v>
      </c>
      <c r="R30">
        <v>9.2294999999999998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33.828699999999998</v>
      </c>
      <c r="Z30">
        <v>25.172899999999998</v>
      </c>
      <c r="AA30" t="s">
        <v>473</v>
      </c>
      <c r="AB30">
        <v>2.9033000000000002</v>
      </c>
      <c r="AC30" t="s">
        <v>476</v>
      </c>
      <c r="AD30">
        <v>1.7703</v>
      </c>
      <c r="AE30" t="s">
        <v>239</v>
      </c>
      <c r="AF30">
        <v>2.3845999999999998</v>
      </c>
      <c r="AG30">
        <v>38.1</v>
      </c>
      <c r="AH30">
        <v>414.32920000000001</v>
      </c>
      <c r="AI30">
        <v>5</v>
      </c>
      <c r="AJ30">
        <v>4</v>
      </c>
      <c r="AK30">
        <v>111</v>
      </c>
      <c r="AL30">
        <v>11</v>
      </c>
      <c r="AM30">
        <v>42</v>
      </c>
      <c r="AN30" t="s">
        <v>453</v>
      </c>
      <c r="AP30" t="s">
        <v>1736</v>
      </c>
    </row>
    <row r="31" spans="1:42">
      <c r="A31" t="s">
        <v>1179</v>
      </c>
      <c r="B31" s="334">
        <v>43400</v>
      </c>
      <c r="C31" s="335">
        <v>0.67361111111111116</v>
      </c>
      <c r="D31" t="s">
        <v>171</v>
      </c>
      <c r="E31" t="s">
        <v>1177</v>
      </c>
      <c r="F31" t="s">
        <v>230</v>
      </c>
      <c r="G31">
        <v>4614</v>
      </c>
      <c r="H31" t="s">
        <v>282</v>
      </c>
      <c r="I31" t="s">
        <v>346</v>
      </c>
      <c r="J31" t="s">
        <v>5</v>
      </c>
      <c r="K31" t="s">
        <v>347</v>
      </c>
      <c r="L31" t="s">
        <v>1178</v>
      </c>
      <c r="M31">
        <v>4</v>
      </c>
      <c r="N31">
        <v>12</v>
      </c>
      <c r="O31">
        <v>94.545000000000002</v>
      </c>
      <c r="P31">
        <v>49.977600000000002</v>
      </c>
      <c r="Q31">
        <v>20.060700000000001</v>
      </c>
      <c r="R31">
        <v>6.7336</v>
      </c>
      <c r="S31">
        <v>6.7363999999999997</v>
      </c>
      <c r="T31">
        <v>5.6356999999999999</v>
      </c>
      <c r="U31">
        <v>2.1730999999999998</v>
      </c>
      <c r="V31">
        <v>1.4173</v>
      </c>
      <c r="W31">
        <v>1.534</v>
      </c>
      <c r="X31">
        <v>1.9221999999999999</v>
      </c>
      <c r="Y31">
        <v>0</v>
      </c>
      <c r="Z31">
        <v>17.02</v>
      </c>
      <c r="AA31" t="s">
        <v>495</v>
      </c>
      <c r="AB31">
        <v>1.9484999999999999</v>
      </c>
      <c r="AC31" t="s">
        <v>1180</v>
      </c>
      <c r="AD31">
        <v>1.2462</v>
      </c>
      <c r="AE31" t="s">
        <v>691</v>
      </c>
      <c r="AF31">
        <v>1.8471</v>
      </c>
      <c r="AG31">
        <v>28.429600000000001</v>
      </c>
      <c r="AH31">
        <v>241.227</v>
      </c>
      <c r="AI31">
        <v>2.75</v>
      </c>
      <c r="AK31">
        <v>111</v>
      </c>
      <c r="AL31">
        <v>5</v>
      </c>
      <c r="AM31">
        <v>150</v>
      </c>
      <c r="AN31" t="s">
        <v>567</v>
      </c>
      <c r="AP31" t="s">
        <v>1736</v>
      </c>
    </row>
    <row r="32" spans="1:42">
      <c r="A32" t="s">
        <v>1189</v>
      </c>
      <c r="B32" s="334">
        <v>43400</v>
      </c>
      <c r="C32" s="335">
        <v>0.67708333333333337</v>
      </c>
      <c r="D32" t="s">
        <v>167</v>
      </c>
      <c r="E32" t="s">
        <v>1187</v>
      </c>
      <c r="F32" t="s">
        <v>661</v>
      </c>
      <c r="G32">
        <v>32894</v>
      </c>
      <c r="H32" t="s">
        <v>282</v>
      </c>
      <c r="I32" t="s">
        <v>232</v>
      </c>
      <c r="J32" t="s">
        <v>233</v>
      </c>
      <c r="K32" t="s">
        <v>234</v>
      </c>
      <c r="L32" t="s">
        <v>1188</v>
      </c>
      <c r="M32">
        <v>2</v>
      </c>
      <c r="N32">
        <v>2</v>
      </c>
      <c r="O32">
        <v>128.22730000000001</v>
      </c>
      <c r="P32">
        <v>79.183499999999995</v>
      </c>
      <c r="Q32">
        <v>36.293399999999998</v>
      </c>
      <c r="R32">
        <v>15.246700000000001</v>
      </c>
      <c r="S32">
        <v>8.8154000000000003</v>
      </c>
      <c r="T32">
        <v>0</v>
      </c>
      <c r="U32">
        <v>0</v>
      </c>
      <c r="V32">
        <v>0</v>
      </c>
      <c r="W32">
        <v>0</v>
      </c>
      <c r="X32">
        <v>0</v>
      </c>
      <c r="Y32">
        <v>21.9343</v>
      </c>
      <c r="Z32">
        <v>24.6843</v>
      </c>
      <c r="AA32" t="s">
        <v>303</v>
      </c>
      <c r="AB32">
        <v>1.7713000000000001</v>
      </c>
      <c r="AC32" t="s">
        <v>304</v>
      </c>
      <c r="AD32">
        <v>1.6987000000000001</v>
      </c>
      <c r="AE32" t="s">
        <v>531</v>
      </c>
      <c r="AF32">
        <v>1.9519</v>
      </c>
      <c r="AG32">
        <v>36.6</v>
      </c>
      <c r="AH32">
        <v>356.4067</v>
      </c>
      <c r="AI32">
        <v>4</v>
      </c>
      <c r="AJ32">
        <v>9</v>
      </c>
      <c r="AK32">
        <v>103</v>
      </c>
      <c r="AL32">
        <v>9</v>
      </c>
      <c r="AM32">
        <v>7</v>
      </c>
      <c r="AN32" t="s">
        <v>453</v>
      </c>
      <c r="AP32" t="s">
        <v>1736</v>
      </c>
    </row>
    <row r="33" spans="1:42">
      <c r="A33" t="s">
        <v>1201</v>
      </c>
      <c r="B33" s="334">
        <v>43400</v>
      </c>
      <c r="C33" s="335">
        <v>0.68055555555555547</v>
      </c>
      <c r="D33" t="s">
        <v>172</v>
      </c>
      <c r="E33" t="s">
        <v>1045</v>
      </c>
      <c r="F33" t="s">
        <v>562</v>
      </c>
      <c r="G33">
        <v>9285</v>
      </c>
      <c r="H33" t="s">
        <v>282</v>
      </c>
      <c r="I33" t="s">
        <v>346</v>
      </c>
      <c r="J33" t="s">
        <v>233</v>
      </c>
      <c r="K33" t="s">
        <v>347</v>
      </c>
      <c r="L33" t="s">
        <v>1200</v>
      </c>
      <c r="M33">
        <v>1</v>
      </c>
      <c r="N33">
        <v>5</v>
      </c>
      <c r="O33">
        <v>110.6266</v>
      </c>
      <c r="P33">
        <v>86.516900000000007</v>
      </c>
      <c r="Q33">
        <v>47.195900000000002</v>
      </c>
      <c r="R33">
        <v>13.729200000000001</v>
      </c>
      <c r="S33">
        <v>5.0297999999999998</v>
      </c>
      <c r="T33">
        <v>4.4077999999999999</v>
      </c>
      <c r="U33">
        <v>3.4392</v>
      </c>
      <c r="V33">
        <v>2.0350999999999999</v>
      </c>
      <c r="W33">
        <v>1.0108999999999999</v>
      </c>
      <c r="X33">
        <v>2.0053000000000001</v>
      </c>
      <c r="Y33">
        <v>0</v>
      </c>
      <c r="Z33">
        <v>18.420000000000002</v>
      </c>
      <c r="AA33" t="s">
        <v>595</v>
      </c>
      <c r="AB33">
        <v>4.5083000000000002</v>
      </c>
      <c r="AC33" t="s">
        <v>351</v>
      </c>
      <c r="AD33">
        <v>4.3411</v>
      </c>
      <c r="AE33" t="s">
        <v>1202</v>
      </c>
      <c r="AF33">
        <v>3.2601</v>
      </c>
      <c r="AG33">
        <v>47.633400000000002</v>
      </c>
      <c r="AH33">
        <v>354.15969999999999</v>
      </c>
      <c r="AI33">
        <v>1.2</v>
      </c>
      <c r="AK33">
        <v>143</v>
      </c>
      <c r="AL33">
        <v>7</v>
      </c>
      <c r="AM33">
        <v>30</v>
      </c>
      <c r="AN33" t="s">
        <v>1203</v>
      </c>
      <c r="AP33" t="s">
        <v>1736</v>
      </c>
    </row>
    <row r="34" spans="1:42">
      <c r="A34" t="s">
        <v>1216</v>
      </c>
      <c r="B34" s="334">
        <v>43400</v>
      </c>
      <c r="C34" s="335">
        <v>0.68402777777777779</v>
      </c>
      <c r="D34" t="s">
        <v>224</v>
      </c>
      <c r="E34" t="s">
        <v>344</v>
      </c>
      <c r="G34">
        <v>14695</v>
      </c>
      <c r="H34" t="s">
        <v>345</v>
      </c>
      <c r="I34" t="s">
        <v>346</v>
      </c>
      <c r="J34" t="s">
        <v>5</v>
      </c>
      <c r="K34" t="s">
        <v>347</v>
      </c>
      <c r="L34" t="s">
        <v>1215</v>
      </c>
      <c r="M34">
        <v>3</v>
      </c>
      <c r="N34">
        <v>5</v>
      </c>
      <c r="O34">
        <v>113.04900000000001</v>
      </c>
      <c r="P34">
        <v>82.250699999999995</v>
      </c>
      <c r="Q34">
        <v>36.071100000000001</v>
      </c>
      <c r="R34">
        <v>13.241</v>
      </c>
      <c r="S34">
        <v>3.5539999999999998</v>
      </c>
      <c r="T34">
        <v>3.2225000000000001</v>
      </c>
      <c r="U34">
        <v>3.0289999999999999</v>
      </c>
      <c r="V34">
        <v>0</v>
      </c>
      <c r="W34">
        <v>0</v>
      </c>
      <c r="X34">
        <v>0</v>
      </c>
      <c r="Y34">
        <v>6.6936999999999998</v>
      </c>
      <c r="Z34">
        <v>11.558299999999999</v>
      </c>
      <c r="AA34" t="s">
        <v>382</v>
      </c>
      <c r="AB34">
        <v>3.9089999999999998</v>
      </c>
      <c r="AC34" t="s">
        <v>1217</v>
      </c>
      <c r="AD34">
        <v>2.3607</v>
      </c>
      <c r="AE34" t="s">
        <v>383</v>
      </c>
      <c r="AF34">
        <v>1.6514</v>
      </c>
      <c r="AG34">
        <v>52.656399999999998</v>
      </c>
      <c r="AH34">
        <v>333.24700000000001</v>
      </c>
      <c r="AI34">
        <v>2.5</v>
      </c>
      <c r="AK34">
        <v>125</v>
      </c>
      <c r="AL34">
        <v>11</v>
      </c>
      <c r="AM34">
        <v>18</v>
      </c>
      <c r="AN34" t="s">
        <v>983</v>
      </c>
      <c r="AP34" t="s">
        <v>1736</v>
      </c>
    </row>
    <row r="35" spans="1:42">
      <c r="A35" t="s">
        <v>1243</v>
      </c>
      <c r="B35" s="334">
        <v>43400</v>
      </c>
      <c r="C35" s="335">
        <v>0.6875</v>
      </c>
      <c r="D35" t="s">
        <v>188</v>
      </c>
      <c r="E35" t="s">
        <v>1241</v>
      </c>
      <c r="F35" t="s">
        <v>562</v>
      </c>
      <c r="G35">
        <v>12938</v>
      </c>
      <c r="H35" t="s">
        <v>231</v>
      </c>
      <c r="I35" t="s">
        <v>232</v>
      </c>
      <c r="J35" t="s">
        <v>5</v>
      </c>
      <c r="K35" t="s">
        <v>662</v>
      </c>
      <c r="L35" t="s">
        <v>1242</v>
      </c>
      <c r="M35">
        <v>1</v>
      </c>
      <c r="N35">
        <v>6</v>
      </c>
      <c r="O35">
        <v>119.9</v>
      </c>
      <c r="P35">
        <v>59.1126</v>
      </c>
      <c r="Q35">
        <v>43.924700000000001</v>
      </c>
      <c r="R35">
        <v>9.5772999999999993</v>
      </c>
      <c r="S35">
        <v>5.4165000000000001</v>
      </c>
      <c r="T35">
        <v>8.1638999999999999</v>
      </c>
      <c r="U35">
        <v>5.4779999999999998</v>
      </c>
      <c r="V35">
        <v>2.2241</v>
      </c>
      <c r="W35">
        <v>2.0387</v>
      </c>
      <c r="X35">
        <v>2.1147999999999998</v>
      </c>
      <c r="Y35">
        <v>0</v>
      </c>
      <c r="Z35">
        <v>23.965699999999998</v>
      </c>
      <c r="AA35" t="s">
        <v>237</v>
      </c>
      <c r="AB35">
        <v>2.9721000000000002</v>
      </c>
      <c r="AC35" t="s">
        <v>831</v>
      </c>
      <c r="AD35">
        <v>2.9925999999999999</v>
      </c>
      <c r="AE35" t="s">
        <v>909</v>
      </c>
      <c r="AF35">
        <v>1.5769</v>
      </c>
      <c r="AG35">
        <v>23.242899999999999</v>
      </c>
      <c r="AH35">
        <v>312.70060000000001</v>
      </c>
      <c r="AI35">
        <v>3.33</v>
      </c>
      <c r="AJ35">
        <v>2</v>
      </c>
      <c r="AK35">
        <v>102</v>
      </c>
      <c r="AL35">
        <v>13</v>
      </c>
      <c r="AM35">
        <v>28</v>
      </c>
      <c r="AN35" t="s">
        <v>5</v>
      </c>
      <c r="AP35" t="s">
        <v>1736</v>
      </c>
    </row>
    <row r="36" spans="1:42">
      <c r="A36" t="s">
        <v>1261</v>
      </c>
      <c r="B36" s="334">
        <v>43400</v>
      </c>
      <c r="C36" s="335">
        <v>0.69097222222222221</v>
      </c>
      <c r="D36" t="s">
        <v>163</v>
      </c>
      <c r="E36" t="s">
        <v>281</v>
      </c>
      <c r="F36" t="s">
        <v>562</v>
      </c>
      <c r="G36">
        <v>18675</v>
      </c>
      <c r="H36" t="s">
        <v>231</v>
      </c>
      <c r="I36" t="s">
        <v>232</v>
      </c>
      <c r="J36" t="s">
        <v>5</v>
      </c>
      <c r="K36" t="s">
        <v>347</v>
      </c>
      <c r="L36" t="s">
        <v>1260</v>
      </c>
      <c r="M36">
        <v>2</v>
      </c>
      <c r="N36">
        <v>6</v>
      </c>
      <c r="O36">
        <v>132.69999999999999</v>
      </c>
      <c r="P36">
        <v>94.447999999999993</v>
      </c>
      <c r="Q36">
        <v>34.650799999999997</v>
      </c>
      <c r="R36">
        <v>19.8</v>
      </c>
      <c r="S36">
        <v>6.2648999999999999</v>
      </c>
      <c r="T36">
        <v>5.6780999999999997</v>
      </c>
      <c r="U36">
        <v>5.8208000000000002</v>
      </c>
      <c r="V36">
        <v>3.8496999999999999</v>
      </c>
      <c r="W36">
        <v>1.8843000000000001</v>
      </c>
      <c r="X36">
        <v>3.077</v>
      </c>
      <c r="Y36">
        <v>0</v>
      </c>
      <c r="Z36">
        <v>24.332899999999999</v>
      </c>
      <c r="AA36" t="s">
        <v>1262</v>
      </c>
      <c r="AB36">
        <v>3.8567</v>
      </c>
      <c r="AC36" t="s">
        <v>1263</v>
      </c>
      <c r="AD36">
        <v>2.0182000000000002</v>
      </c>
      <c r="AE36" t="s">
        <v>863</v>
      </c>
      <c r="AF36">
        <v>1.9292</v>
      </c>
      <c r="AG36">
        <v>34.889299999999999</v>
      </c>
      <c r="AH36">
        <v>375.19990000000001</v>
      </c>
      <c r="AI36">
        <v>7</v>
      </c>
      <c r="AJ36">
        <v>10</v>
      </c>
      <c r="AK36">
        <v>103</v>
      </c>
      <c r="AL36">
        <v>22</v>
      </c>
      <c r="AM36">
        <v>11</v>
      </c>
      <c r="AN36" t="s">
        <v>1264</v>
      </c>
      <c r="AP36" t="s">
        <v>1736</v>
      </c>
    </row>
    <row r="37" spans="1:42">
      <c r="A37" t="s">
        <v>1315</v>
      </c>
      <c r="B37" s="334">
        <v>43400</v>
      </c>
      <c r="C37" s="335">
        <v>0.69444444444444453</v>
      </c>
      <c r="D37" t="s">
        <v>171</v>
      </c>
      <c r="E37" t="s">
        <v>1313</v>
      </c>
      <c r="F37" t="s">
        <v>230</v>
      </c>
      <c r="G37">
        <v>4289</v>
      </c>
      <c r="H37" t="s">
        <v>282</v>
      </c>
      <c r="I37" t="s">
        <v>346</v>
      </c>
      <c r="J37" t="s">
        <v>5</v>
      </c>
      <c r="K37" t="s">
        <v>662</v>
      </c>
      <c r="L37" t="s">
        <v>1314</v>
      </c>
      <c r="M37">
        <v>7</v>
      </c>
      <c r="N37">
        <v>7</v>
      </c>
      <c r="O37">
        <v>80.258399999999995</v>
      </c>
      <c r="P37">
        <v>69.520399999999995</v>
      </c>
      <c r="Q37">
        <v>41.989199999999997</v>
      </c>
      <c r="R37">
        <v>12.1723</v>
      </c>
      <c r="S37">
        <v>8.0197000000000003</v>
      </c>
      <c r="T37">
        <v>4.3517000000000001</v>
      </c>
      <c r="U37">
        <v>4.0909000000000004</v>
      </c>
      <c r="V37">
        <v>1.7949999999999999</v>
      </c>
      <c r="W37">
        <v>1.3170999999999999</v>
      </c>
      <c r="X37">
        <v>1.6174999999999999</v>
      </c>
      <c r="Y37">
        <v>0</v>
      </c>
      <c r="Z37">
        <v>13.244999999999999</v>
      </c>
      <c r="AA37" t="s">
        <v>1011</v>
      </c>
      <c r="AB37">
        <v>1.9117</v>
      </c>
      <c r="AC37" t="s">
        <v>1316</v>
      </c>
      <c r="AD37">
        <v>0.80369999999999997</v>
      </c>
      <c r="AE37" t="s">
        <v>1317</v>
      </c>
      <c r="AF37">
        <v>0.95109999999999995</v>
      </c>
      <c r="AG37">
        <v>20.558299999999999</v>
      </c>
      <c r="AH37">
        <v>262.60199999999998</v>
      </c>
      <c r="AI37">
        <v>5</v>
      </c>
      <c r="AK37">
        <v>96</v>
      </c>
      <c r="AL37">
        <v>6</v>
      </c>
      <c r="AM37">
        <v>9</v>
      </c>
      <c r="AN37" t="s">
        <v>983</v>
      </c>
      <c r="AP37" t="s">
        <v>1736</v>
      </c>
    </row>
    <row r="38" spans="1:42">
      <c r="A38" t="s">
        <v>1331</v>
      </c>
      <c r="B38" s="334">
        <v>43400</v>
      </c>
      <c r="C38" s="335">
        <v>0.70138888888888884</v>
      </c>
      <c r="D38" t="s">
        <v>167</v>
      </c>
      <c r="E38" t="s">
        <v>660</v>
      </c>
      <c r="G38">
        <v>26106</v>
      </c>
      <c r="H38" t="s">
        <v>282</v>
      </c>
      <c r="I38" t="s">
        <v>232</v>
      </c>
      <c r="J38" t="s">
        <v>5</v>
      </c>
      <c r="K38" t="s">
        <v>662</v>
      </c>
      <c r="L38" t="s">
        <v>1330</v>
      </c>
      <c r="M38">
        <v>5</v>
      </c>
      <c r="N38">
        <v>4</v>
      </c>
      <c r="O38">
        <v>100.8</v>
      </c>
      <c r="P38">
        <v>78.319999999999993</v>
      </c>
      <c r="Q38">
        <v>33.837200000000003</v>
      </c>
      <c r="R38">
        <v>14.364599999999999</v>
      </c>
      <c r="S38">
        <v>8.2149999999999999</v>
      </c>
      <c r="T38">
        <v>2.4350999999999998</v>
      </c>
      <c r="U38">
        <v>1.8481000000000001</v>
      </c>
      <c r="V38">
        <v>1.6358999999999999</v>
      </c>
      <c r="W38">
        <v>0</v>
      </c>
      <c r="X38">
        <v>0</v>
      </c>
      <c r="Y38">
        <v>3.8026</v>
      </c>
      <c r="Z38">
        <v>18.703600000000002</v>
      </c>
      <c r="AA38" t="s">
        <v>285</v>
      </c>
      <c r="AB38">
        <v>3.4028999999999998</v>
      </c>
      <c r="AC38" t="s">
        <v>368</v>
      </c>
      <c r="AD38">
        <v>4.3777999999999997</v>
      </c>
      <c r="AE38" t="s">
        <v>1332</v>
      </c>
      <c r="AF38">
        <v>11.8</v>
      </c>
      <c r="AG38">
        <v>64.391599999999997</v>
      </c>
      <c r="AH38">
        <v>347.93430000000001</v>
      </c>
      <c r="AI38">
        <v>3</v>
      </c>
      <c r="AJ38">
        <v>11</v>
      </c>
      <c r="AK38">
        <v>82</v>
      </c>
      <c r="AL38">
        <v>12</v>
      </c>
      <c r="AM38">
        <v>7</v>
      </c>
      <c r="AN38" t="s">
        <v>5</v>
      </c>
      <c r="AP38" t="s">
        <v>1736</v>
      </c>
    </row>
    <row r="39" spans="1:42">
      <c r="A39" t="s">
        <v>1354</v>
      </c>
      <c r="B39" s="334">
        <v>43400</v>
      </c>
      <c r="C39" s="335">
        <v>0.70486111111111116</v>
      </c>
      <c r="D39" t="s">
        <v>172</v>
      </c>
      <c r="E39" t="s">
        <v>1352</v>
      </c>
      <c r="F39" t="s">
        <v>562</v>
      </c>
      <c r="G39">
        <v>15475</v>
      </c>
      <c r="H39" t="s">
        <v>282</v>
      </c>
      <c r="I39" t="s">
        <v>346</v>
      </c>
      <c r="J39" t="s">
        <v>233</v>
      </c>
      <c r="K39" t="s">
        <v>347</v>
      </c>
      <c r="L39" t="s">
        <v>1353</v>
      </c>
      <c r="M39">
        <v>2</v>
      </c>
      <c r="N39">
        <v>8</v>
      </c>
      <c r="O39">
        <v>96.031499999999994</v>
      </c>
      <c r="P39">
        <v>99.638400000000004</v>
      </c>
      <c r="Q39">
        <v>45.185099999999998</v>
      </c>
      <c r="R39">
        <v>12.821</v>
      </c>
      <c r="S39">
        <v>10.6845</v>
      </c>
      <c r="T39">
        <v>3.6686000000000001</v>
      </c>
      <c r="U39">
        <v>3.7747000000000002</v>
      </c>
      <c r="V39">
        <v>2.9361999999999999</v>
      </c>
      <c r="W39">
        <v>2.1535000000000002</v>
      </c>
      <c r="X39">
        <v>1.9419</v>
      </c>
      <c r="Y39">
        <v>0</v>
      </c>
      <c r="Z39">
        <v>24.004300000000001</v>
      </c>
      <c r="AA39" t="s">
        <v>587</v>
      </c>
      <c r="AB39">
        <v>4.7263000000000002</v>
      </c>
      <c r="AC39" t="s">
        <v>588</v>
      </c>
      <c r="AD39">
        <v>6.0541</v>
      </c>
      <c r="AE39" t="s">
        <v>840</v>
      </c>
      <c r="AF39">
        <v>2.3233000000000001</v>
      </c>
      <c r="AG39">
        <v>46.357100000000003</v>
      </c>
      <c r="AH39">
        <v>362.30040000000002</v>
      </c>
      <c r="AI39">
        <v>1.88</v>
      </c>
      <c r="AK39">
        <v>147</v>
      </c>
      <c r="AL39">
        <v>5</v>
      </c>
      <c r="AM39">
        <v>14</v>
      </c>
      <c r="AN39" t="s">
        <v>626</v>
      </c>
      <c r="AP39" t="s">
        <v>1736</v>
      </c>
    </row>
    <row r="40" spans="1:42">
      <c r="A40" t="s">
        <v>1361</v>
      </c>
      <c r="B40" s="334">
        <v>43400</v>
      </c>
      <c r="C40" s="335">
        <v>0.70833333333333337</v>
      </c>
      <c r="D40" t="s">
        <v>224</v>
      </c>
      <c r="E40" t="s">
        <v>1359</v>
      </c>
      <c r="G40">
        <v>6542</v>
      </c>
      <c r="H40" t="s">
        <v>345</v>
      </c>
      <c r="I40" t="s">
        <v>346</v>
      </c>
      <c r="J40" t="s">
        <v>5</v>
      </c>
      <c r="K40" t="s">
        <v>347</v>
      </c>
      <c r="L40" t="s">
        <v>1360</v>
      </c>
      <c r="M40">
        <v>3</v>
      </c>
      <c r="N40">
        <v>10</v>
      </c>
      <c r="O40">
        <v>129.3845</v>
      </c>
      <c r="P40">
        <v>79.334400000000002</v>
      </c>
      <c r="Q40">
        <v>38.369999999999997</v>
      </c>
      <c r="R40">
        <v>9.5760000000000005</v>
      </c>
      <c r="S40">
        <v>3.6665999999999999</v>
      </c>
      <c r="T40">
        <v>3.9386999999999999</v>
      </c>
      <c r="U40">
        <v>2.5472999999999999</v>
      </c>
      <c r="V40">
        <v>1.7464999999999999</v>
      </c>
      <c r="W40">
        <v>1.2708999999999999</v>
      </c>
      <c r="X40">
        <v>1.2692000000000001</v>
      </c>
      <c r="Y40">
        <v>0</v>
      </c>
      <c r="Z40">
        <v>16.406400000000001</v>
      </c>
      <c r="AA40" t="s">
        <v>350</v>
      </c>
      <c r="AB40">
        <v>3.5213999999999999</v>
      </c>
      <c r="AC40" t="s">
        <v>351</v>
      </c>
      <c r="AD40">
        <v>2.6246</v>
      </c>
      <c r="AE40" t="s">
        <v>1362</v>
      </c>
      <c r="AF40">
        <v>0.42730000000000001</v>
      </c>
      <c r="AG40">
        <v>10.2316</v>
      </c>
      <c r="AH40">
        <v>304.31529999999998</v>
      </c>
      <c r="AI40">
        <v>2.75</v>
      </c>
      <c r="AK40">
        <v>102</v>
      </c>
      <c r="AL40">
        <v>20</v>
      </c>
      <c r="AM40">
        <v>184</v>
      </c>
      <c r="AN40" t="s">
        <v>983</v>
      </c>
      <c r="AP40" t="s">
        <v>1736</v>
      </c>
    </row>
    <row r="41" spans="1:42">
      <c r="A41" t="s">
        <v>1409</v>
      </c>
      <c r="B41" s="334">
        <v>43400</v>
      </c>
      <c r="C41" s="335">
        <v>0.71180555555555547</v>
      </c>
      <c r="D41" t="s">
        <v>188</v>
      </c>
      <c r="E41" t="s">
        <v>660</v>
      </c>
      <c r="F41" t="s">
        <v>1407</v>
      </c>
      <c r="G41">
        <v>3619</v>
      </c>
      <c r="H41" t="s">
        <v>231</v>
      </c>
      <c r="I41" t="s">
        <v>232</v>
      </c>
      <c r="J41" t="s">
        <v>5</v>
      </c>
      <c r="K41" t="s">
        <v>347</v>
      </c>
      <c r="L41" t="s">
        <v>1408</v>
      </c>
      <c r="M41">
        <v>2</v>
      </c>
      <c r="N41">
        <v>9</v>
      </c>
      <c r="O41">
        <v>98.171999999999997</v>
      </c>
      <c r="P41">
        <v>48.261800000000001</v>
      </c>
      <c r="Q41">
        <v>41.678199999999997</v>
      </c>
      <c r="R41">
        <v>12.029199999999999</v>
      </c>
      <c r="S41">
        <v>7.8052000000000001</v>
      </c>
      <c r="T41">
        <v>3.0230000000000001</v>
      </c>
      <c r="U41">
        <v>2.9409999999999998</v>
      </c>
      <c r="V41">
        <v>1.605</v>
      </c>
      <c r="W41">
        <v>1.5686</v>
      </c>
      <c r="X41">
        <v>1.2775000000000001</v>
      </c>
      <c r="Y41">
        <v>0</v>
      </c>
      <c r="Z41">
        <v>16.6129</v>
      </c>
      <c r="AA41" t="s">
        <v>1410</v>
      </c>
      <c r="AB41">
        <v>0.3584</v>
      </c>
      <c r="AC41" t="s">
        <v>1411</v>
      </c>
      <c r="AD41">
        <v>0.1353</v>
      </c>
      <c r="AE41" t="s">
        <v>1412</v>
      </c>
      <c r="AF41">
        <v>1.3998999999999999</v>
      </c>
      <c r="AG41">
        <v>14.110200000000001</v>
      </c>
      <c r="AH41">
        <v>250.97810000000001</v>
      </c>
      <c r="AI41">
        <v>3.5</v>
      </c>
      <c r="AJ41">
        <v>2</v>
      </c>
      <c r="AK41">
        <v>72</v>
      </c>
      <c r="AL41">
        <v>16</v>
      </c>
      <c r="AM41">
        <v>8</v>
      </c>
      <c r="AN41" t="s">
        <v>5</v>
      </c>
      <c r="AP41" t="s">
        <v>1736</v>
      </c>
    </row>
    <row r="42" spans="1:42">
      <c r="A42" t="s">
        <v>1465</v>
      </c>
      <c r="B42" s="334">
        <v>43400</v>
      </c>
      <c r="C42" s="335">
        <v>0.71527777777777779</v>
      </c>
      <c r="D42" t="s">
        <v>163</v>
      </c>
      <c r="E42" t="s">
        <v>281</v>
      </c>
      <c r="F42" t="s">
        <v>230</v>
      </c>
      <c r="G42">
        <v>5531</v>
      </c>
      <c r="H42" t="s">
        <v>231</v>
      </c>
      <c r="I42" t="s">
        <v>232</v>
      </c>
      <c r="J42" t="s">
        <v>5</v>
      </c>
      <c r="K42" t="s">
        <v>1463</v>
      </c>
      <c r="L42" t="s">
        <v>1464</v>
      </c>
      <c r="M42">
        <v>4</v>
      </c>
      <c r="N42">
        <v>3</v>
      </c>
      <c r="O42">
        <v>93.809600000000003</v>
      </c>
      <c r="P42">
        <v>71.193200000000004</v>
      </c>
      <c r="Q42">
        <v>20.879100000000001</v>
      </c>
      <c r="R42">
        <v>15.6828</v>
      </c>
      <c r="S42">
        <v>7.4497999999999998</v>
      </c>
      <c r="T42">
        <v>5.0747</v>
      </c>
      <c r="U42">
        <v>4.2272999999999996</v>
      </c>
      <c r="V42">
        <v>3.1705000000000001</v>
      </c>
      <c r="W42">
        <v>0.99970000000000003</v>
      </c>
      <c r="X42">
        <v>1.0698000000000001</v>
      </c>
      <c r="Y42">
        <v>0</v>
      </c>
      <c r="Z42">
        <v>21.232099999999999</v>
      </c>
      <c r="AA42" t="s">
        <v>1466</v>
      </c>
      <c r="AB42">
        <v>1.5513999999999999</v>
      </c>
      <c r="AC42" t="s">
        <v>465</v>
      </c>
      <c r="AD42">
        <v>2.1585000000000001</v>
      </c>
      <c r="AE42" t="s">
        <v>1152</v>
      </c>
      <c r="AF42">
        <v>1.5962000000000001</v>
      </c>
      <c r="AG42">
        <v>13.2766</v>
      </c>
      <c r="AH42">
        <v>263.37139999999999</v>
      </c>
      <c r="AI42">
        <v>6</v>
      </c>
      <c r="AJ42">
        <v>11</v>
      </c>
      <c r="AK42">
        <v>77</v>
      </c>
      <c r="AL42">
        <v>11</v>
      </c>
      <c r="AM42">
        <v>48</v>
      </c>
      <c r="AN42" t="s">
        <v>5</v>
      </c>
      <c r="AP42" t="s">
        <v>1736</v>
      </c>
    </row>
    <row r="43" spans="1:42">
      <c r="A43" t="s">
        <v>1490</v>
      </c>
      <c r="B43" s="334">
        <v>43400</v>
      </c>
      <c r="C43" s="335">
        <v>0.71875</v>
      </c>
      <c r="D43" t="s">
        <v>171</v>
      </c>
      <c r="E43" t="s">
        <v>1488</v>
      </c>
      <c r="F43" t="s">
        <v>230</v>
      </c>
      <c r="G43">
        <v>4289</v>
      </c>
      <c r="H43" t="s">
        <v>282</v>
      </c>
      <c r="I43" t="s">
        <v>346</v>
      </c>
      <c r="J43" t="s">
        <v>5</v>
      </c>
      <c r="K43" t="s">
        <v>347</v>
      </c>
      <c r="L43" t="s">
        <v>1489</v>
      </c>
      <c r="M43">
        <v>4</v>
      </c>
      <c r="N43">
        <v>5</v>
      </c>
      <c r="O43">
        <v>60.084000000000003</v>
      </c>
      <c r="P43">
        <v>80.140799999999999</v>
      </c>
      <c r="Q43">
        <v>34.633899999999997</v>
      </c>
      <c r="R43">
        <v>14.0716</v>
      </c>
      <c r="S43">
        <v>6.8560999999999996</v>
      </c>
      <c r="T43">
        <v>5.0456000000000003</v>
      </c>
      <c r="U43">
        <v>4.218</v>
      </c>
      <c r="V43">
        <v>2.4359999999999999</v>
      </c>
      <c r="W43">
        <v>1.3762000000000001</v>
      </c>
      <c r="X43">
        <v>1.5436000000000001</v>
      </c>
      <c r="Y43">
        <v>0</v>
      </c>
      <c r="Z43">
        <v>18.9543</v>
      </c>
      <c r="AA43" t="s">
        <v>1491</v>
      </c>
      <c r="AB43">
        <v>1.2903</v>
      </c>
      <c r="AC43" t="s">
        <v>836</v>
      </c>
      <c r="AD43">
        <v>2.1463000000000001</v>
      </c>
      <c r="AE43" t="s">
        <v>1403</v>
      </c>
      <c r="AF43">
        <v>1.7524</v>
      </c>
      <c r="AG43">
        <v>16.882200000000001</v>
      </c>
      <c r="AH43">
        <v>251.4315</v>
      </c>
      <c r="AI43">
        <v>2.25</v>
      </c>
      <c r="AK43">
        <v>107</v>
      </c>
      <c r="AL43">
        <v>8</v>
      </c>
      <c r="AM43">
        <v>16</v>
      </c>
      <c r="AN43" t="s">
        <v>983</v>
      </c>
      <c r="AP43" t="s">
        <v>1736</v>
      </c>
    </row>
    <row r="44" spans="1:42">
      <c r="A44" t="s">
        <v>1511</v>
      </c>
      <c r="B44" s="334">
        <v>43400</v>
      </c>
      <c r="C44" s="335">
        <v>0.72916666666666663</v>
      </c>
      <c r="D44" t="s">
        <v>172</v>
      </c>
      <c r="E44" t="s">
        <v>344</v>
      </c>
      <c r="F44" t="s">
        <v>562</v>
      </c>
      <c r="G44">
        <v>9285</v>
      </c>
      <c r="H44" t="s">
        <v>282</v>
      </c>
      <c r="I44" t="s">
        <v>346</v>
      </c>
      <c r="J44" t="s">
        <v>233</v>
      </c>
      <c r="K44" t="s">
        <v>1509</v>
      </c>
      <c r="L44" t="s">
        <v>1510</v>
      </c>
      <c r="M44">
        <v>4</v>
      </c>
      <c r="N44">
        <v>4</v>
      </c>
      <c r="O44">
        <v>71.238500000000002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108.3537</v>
      </c>
      <c r="Z44">
        <v>23.417100000000001</v>
      </c>
      <c r="AA44" t="s">
        <v>610</v>
      </c>
      <c r="AB44">
        <v>3.7915000000000001</v>
      </c>
      <c r="AC44" t="s">
        <v>596</v>
      </c>
      <c r="AD44">
        <v>2.4750000000000001</v>
      </c>
      <c r="AE44" t="s">
        <v>376</v>
      </c>
      <c r="AF44">
        <v>1.6456</v>
      </c>
      <c r="AG44">
        <v>56</v>
      </c>
      <c r="AH44">
        <v>266.92140000000001</v>
      </c>
      <c r="AI44">
        <v>5</v>
      </c>
      <c r="AK44">
        <v>0</v>
      </c>
      <c r="AL44">
        <v>14</v>
      </c>
      <c r="AM44">
        <v>165</v>
      </c>
      <c r="AN44" t="s">
        <v>1512</v>
      </c>
      <c r="AP44" t="s">
        <v>1736</v>
      </c>
    </row>
    <row r="45" spans="1:42">
      <c r="A45" t="s">
        <v>1541</v>
      </c>
      <c r="B45" s="334">
        <v>43400</v>
      </c>
      <c r="C45" s="335">
        <v>0.73263888888888884</v>
      </c>
      <c r="D45" t="s">
        <v>224</v>
      </c>
      <c r="E45" t="s">
        <v>344</v>
      </c>
      <c r="G45">
        <v>5451</v>
      </c>
      <c r="H45" t="s">
        <v>345</v>
      </c>
      <c r="I45" t="s">
        <v>346</v>
      </c>
      <c r="J45" t="s">
        <v>233</v>
      </c>
      <c r="K45" t="s">
        <v>743</v>
      </c>
      <c r="L45" t="s">
        <v>1540</v>
      </c>
      <c r="M45">
        <v>13</v>
      </c>
      <c r="N45">
        <v>4</v>
      </c>
      <c r="O45">
        <v>74.498400000000004</v>
      </c>
      <c r="P45">
        <v>58.4664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59.106400000000001</v>
      </c>
      <c r="Z45">
        <v>11.176399999999999</v>
      </c>
      <c r="AA45" t="s">
        <v>1542</v>
      </c>
      <c r="AB45">
        <v>5.7514000000000003</v>
      </c>
      <c r="AC45" t="s">
        <v>1101</v>
      </c>
      <c r="AD45">
        <v>3.2930999999999999</v>
      </c>
      <c r="AE45" t="s">
        <v>746</v>
      </c>
      <c r="AF45">
        <v>0.50629999999999997</v>
      </c>
      <c r="AG45">
        <v>31</v>
      </c>
      <c r="AH45">
        <v>243.79849999999999</v>
      </c>
      <c r="AI45">
        <v>1.88</v>
      </c>
      <c r="AK45">
        <v>0</v>
      </c>
      <c r="AL45">
        <v>14</v>
      </c>
      <c r="AM45">
        <v>18</v>
      </c>
      <c r="AN45" t="s">
        <v>1512</v>
      </c>
      <c r="AP45" t="s">
        <v>1736</v>
      </c>
    </row>
    <row r="46" spans="1:42">
      <c r="A46" t="s">
        <v>1579</v>
      </c>
      <c r="B46" s="334">
        <v>43400</v>
      </c>
      <c r="C46" s="335">
        <v>0.73958333333333337</v>
      </c>
      <c r="D46" t="s">
        <v>168</v>
      </c>
      <c r="E46" t="s">
        <v>925</v>
      </c>
      <c r="F46" t="s">
        <v>230</v>
      </c>
      <c r="G46">
        <v>6469</v>
      </c>
      <c r="H46" t="s">
        <v>1576</v>
      </c>
      <c r="I46" t="s">
        <v>1577</v>
      </c>
      <c r="J46" t="s">
        <v>5</v>
      </c>
      <c r="K46" t="s">
        <v>662</v>
      </c>
      <c r="L46" t="s">
        <v>1578</v>
      </c>
      <c r="M46">
        <v>3</v>
      </c>
      <c r="N46">
        <v>4</v>
      </c>
      <c r="O46">
        <v>70.935000000000002</v>
      </c>
      <c r="P46">
        <v>83.277600000000007</v>
      </c>
      <c r="Q46">
        <v>29.081399999999999</v>
      </c>
      <c r="R46">
        <v>11.866099999999999</v>
      </c>
      <c r="S46">
        <v>4.4358000000000004</v>
      </c>
      <c r="T46">
        <v>4.2789000000000001</v>
      </c>
      <c r="U46">
        <v>2.3043</v>
      </c>
      <c r="V46">
        <v>2.3521000000000001</v>
      </c>
      <c r="W46">
        <v>1.5037</v>
      </c>
      <c r="X46">
        <v>1.4792000000000001</v>
      </c>
      <c r="Y46">
        <v>0</v>
      </c>
      <c r="Z46">
        <v>19.564299999999999</v>
      </c>
      <c r="AA46" t="s">
        <v>1580</v>
      </c>
      <c r="AB46">
        <v>2.5030999999999999</v>
      </c>
      <c r="AC46" t="s">
        <v>1581</v>
      </c>
      <c r="AD46">
        <v>1.8681000000000001</v>
      </c>
      <c r="AE46" t="s">
        <v>408</v>
      </c>
      <c r="AF46">
        <v>1.5894999999999999</v>
      </c>
      <c r="AG46">
        <v>24.008299999999998</v>
      </c>
      <c r="AH46">
        <v>261.04739999999998</v>
      </c>
      <c r="AI46">
        <v>6</v>
      </c>
      <c r="AJ46">
        <v>1</v>
      </c>
      <c r="AK46">
        <v>78</v>
      </c>
      <c r="AL46">
        <v>10</v>
      </c>
      <c r="AM46">
        <v>25</v>
      </c>
      <c r="AN46" t="s">
        <v>5</v>
      </c>
      <c r="AP46" t="s">
        <v>1736</v>
      </c>
    </row>
    <row r="47" spans="1:42">
      <c r="B47" s="334"/>
      <c r="C47" s="335"/>
    </row>
    <row r="48" spans="1:42">
      <c r="B48" s="334"/>
      <c r="C48" s="335"/>
    </row>
    <row r="49" spans="2:3">
      <c r="B49" s="334"/>
      <c r="C49" s="335"/>
    </row>
    <row r="50" spans="2:3">
      <c r="B50" s="334"/>
      <c r="C50" s="335"/>
    </row>
    <row r="51" spans="2:3">
      <c r="B51" s="334"/>
      <c r="C51" s="335"/>
    </row>
    <row r="52" spans="2:3">
      <c r="B52" s="334"/>
      <c r="C52" s="335"/>
    </row>
    <row r="53" spans="2:3">
      <c r="B53" s="334"/>
      <c r="C53" s="335"/>
    </row>
    <row r="54" spans="2:3">
      <c r="B54" s="334"/>
      <c r="C54" s="335"/>
    </row>
    <row r="55" spans="2:3">
      <c r="B55" s="334"/>
      <c r="C55" s="335"/>
    </row>
    <row r="56" spans="2:3">
      <c r="B56" s="334"/>
      <c r="C56" s="335"/>
    </row>
    <row r="57" spans="2:3">
      <c r="B57" s="334"/>
      <c r="C57" s="335"/>
    </row>
    <row r="58" spans="2:3">
      <c r="B58" s="334"/>
      <c r="C58" s="335"/>
    </row>
    <row r="59" spans="2:3">
      <c r="B59" s="334"/>
      <c r="C59" s="335"/>
    </row>
    <row r="60" spans="2:3">
      <c r="B60" s="334"/>
      <c r="C60" s="335"/>
    </row>
    <row r="61" spans="2:3">
      <c r="B61" s="334"/>
      <c r="C61" s="335"/>
    </row>
    <row r="62" spans="2:3">
      <c r="B62" s="334"/>
      <c r="C62" s="335"/>
    </row>
    <row r="63" spans="2:3">
      <c r="B63" s="334"/>
      <c r="C63" s="335"/>
    </row>
    <row r="64" spans="2:3">
      <c r="B64" s="334"/>
      <c r="C64" s="335"/>
    </row>
    <row r="65" spans="2:3">
      <c r="B65" s="334"/>
      <c r="C65" s="335"/>
    </row>
    <row r="66" spans="2:3">
      <c r="B66" s="334"/>
      <c r="C66" s="335"/>
    </row>
    <row r="67" spans="2:3">
      <c r="B67" s="334"/>
      <c r="C67" s="335"/>
    </row>
    <row r="68" spans="2:3">
      <c r="B68" s="334"/>
      <c r="C68" s="335"/>
    </row>
    <row r="69" spans="2:3">
      <c r="B69" s="334"/>
      <c r="C69" s="335"/>
    </row>
    <row r="70" spans="2:3">
      <c r="B70" s="334"/>
      <c r="C70" s="335"/>
    </row>
    <row r="71" spans="2:3">
      <c r="B71" s="334"/>
      <c r="C71" s="335"/>
    </row>
    <row r="72" spans="2:3">
      <c r="B72" s="334"/>
      <c r="C72" s="335"/>
    </row>
    <row r="73" spans="2:3">
      <c r="B73" s="334"/>
      <c r="C73" s="335"/>
    </row>
    <row r="74" spans="2:3">
      <c r="B74" s="334"/>
      <c r="C74" s="335"/>
    </row>
    <row r="75" spans="2:3">
      <c r="B75" s="334"/>
      <c r="C75" s="335"/>
    </row>
    <row r="76" spans="2:3">
      <c r="B76" s="334"/>
      <c r="C76" s="335"/>
    </row>
    <row r="77" spans="2:3">
      <c r="B77" s="334"/>
      <c r="C77" s="335"/>
    </row>
    <row r="78" spans="2:3">
      <c r="B78" s="334"/>
      <c r="C78" s="335"/>
    </row>
    <row r="79" spans="2:3">
      <c r="B79" s="334"/>
      <c r="C79" s="335"/>
    </row>
    <row r="80" spans="2:3">
      <c r="B80" s="334"/>
      <c r="C80" s="335"/>
    </row>
    <row r="81" spans="2:3">
      <c r="B81" s="334"/>
      <c r="C81" s="335"/>
    </row>
    <row r="82" spans="2:3">
      <c r="B82" s="334"/>
      <c r="C82" s="335"/>
    </row>
    <row r="83" spans="2:3">
      <c r="B83" s="334"/>
      <c r="C83" s="335"/>
    </row>
    <row r="84" spans="2:3">
      <c r="B84" s="334"/>
      <c r="C84" s="335"/>
    </row>
    <row r="85" spans="2:3">
      <c r="B85" s="334"/>
      <c r="C85" s="335"/>
    </row>
    <row r="86" spans="2:3">
      <c r="B86" s="334"/>
      <c r="C86" s="335"/>
    </row>
    <row r="87" spans="2:3">
      <c r="B87" s="334"/>
      <c r="C87" s="335"/>
    </row>
    <row r="88" spans="2:3">
      <c r="B88" s="334"/>
      <c r="C88" s="335"/>
    </row>
    <row r="89" spans="2:3">
      <c r="B89" s="334"/>
      <c r="C89" s="335"/>
    </row>
    <row r="90" spans="2:3">
      <c r="B90" s="334"/>
      <c r="C90" s="335"/>
    </row>
    <row r="91" spans="2:3">
      <c r="B91" s="334"/>
      <c r="C91" s="335"/>
    </row>
    <row r="92" spans="2:3">
      <c r="B92" s="334"/>
      <c r="C92" s="335"/>
    </row>
    <row r="93" spans="2:3">
      <c r="B93" s="334"/>
      <c r="C93" s="335"/>
    </row>
    <row r="94" spans="2:3">
      <c r="B94" s="334"/>
      <c r="C94" s="335"/>
    </row>
    <row r="95" spans="2:3">
      <c r="B95" s="334"/>
      <c r="C95" s="335"/>
    </row>
    <row r="96" spans="2:3">
      <c r="B96" s="334"/>
      <c r="C96" s="335"/>
    </row>
    <row r="97" spans="2:3">
      <c r="B97" s="334"/>
      <c r="C97" s="335"/>
    </row>
    <row r="98" spans="2:3">
      <c r="B98" s="334"/>
      <c r="C98" s="335"/>
    </row>
    <row r="99" spans="2:3">
      <c r="B99" s="334"/>
      <c r="C99" s="335"/>
    </row>
    <row r="100" spans="2:3">
      <c r="B100" s="334"/>
      <c r="C100" s="335"/>
    </row>
    <row r="101" spans="2:3">
      <c r="B101" s="334"/>
      <c r="C101" s="335"/>
    </row>
    <row r="102" spans="2:3">
      <c r="B102" s="334"/>
      <c r="C102" s="335"/>
    </row>
    <row r="103" spans="2:3">
      <c r="B103" s="334"/>
      <c r="C103" s="335"/>
    </row>
    <row r="104" spans="2:3">
      <c r="B104" s="334"/>
      <c r="C104" s="335"/>
    </row>
    <row r="105" spans="2:3">
      <c r="B105" s="334"/>
      <c r="C105" s="335"/>
    </row>
    <row r="106" spans="2:3">
      <c r="B106" s="334"/>
      <c r="C106" s="335"/>
    </row>
    <row r="107" spans="2:3">
      <c r="B107" s="334"/>
      <c r="C107" s="335"/>
    </row>
    <row r="108" spans="2:3">
      <c r="B108" s="334"/>
      <c r="C108" s="335"/>
    </row>
    <row r="109" spans="2:3">
      <c r="B109" s="334"/>
      <c r="C109" s="335"/>
    </row>
    <row r="110" spans="2:3">
      <c r="B110" s="334"/>
      <c r="C110" s="335"/>
    </row>
    <row r="111" spans="2:3">
      <c r="B111" s="334"/>
      <c r="C111" s="335"/>
    </row>
    <row r="112" spans="2:3">
      <c r="B112" s="334"/>
      <c r="C112" s="335"/>
    </row>
    <row r="113" spans="2:3">
      <c r="B113" s="334"/>
      <c r="C113" s="335"/>
    </row>
    <row r="114" spans="2:3">
      <c r="B114" s="334"/>
      <c r="C114" s="335"/>
    </row>
    <row r="115" spans="2:3">
      <c r="B115" s="334"/>
      <c r="C115" s="335"/>
    </row>
    <row r="116" spans="2:3">
      <c r="B116" s="334"/>
      <c r="C116" s="335"/>
    </row>
    <row r="117" spans="2:3">
      <c r="B117" s="334"/>
      <c r="C117" s="335"/>
    </row>
    <row r="118" spans="2:3">
      <c r="B118" s="334"/>
      <c r="C118" s="335"/>
    </row>
    <row r="119" spans="2:3">
      <c r="B119" s="334"/>
      <c r="C119" s="335"/>
    </row>
    <row r="120" spans="2:3">
      <c r="B120" s="334"/>
      <c r="C120" s="335"/>
    </row>
    <row r="121" spans="2:3">
      <c r="B121" s="334"/>
      <c r="C121" s="335"/>
    </row>
    <row r="122" spans="2:3">
      <c r="B122" s="334"/>
      <c r="C122" s="335"/>
    </row>
    <row r="123" spans="2:3">
      <c r="B123" s="334"/>
      <c r="C123" s="335"/>
    </row>
    <row r="124" spans="2:3">
      <c r="B124" s="334"/>
      <c r="C124" s="335"/>
    </row>
    <row r="125" spans="2:3">
      <c r="B125" s="334"/>
      <c r="C125" s="335"/>
    </row>
    <row r="126" spans="2:3">
      <c r="B126" s="334"/>
      <c r="C126" s="335"/>
    </row>
    <row r="127" spans="2:3">
      <c r="B127" s="334"/>
      <c r="C127" s="335"/>
    </row>
    <row r="128" spans="2:3">
      <c r="B128" s="334"/>
      <c r="C128" s="335"/>
    </row>
    <row r="129" spans="2:3">
      <c r="B129" s="334"/>
      <c r="C129" s="335"/>
    </row>
    <row r="130" spans="2:3">
      <c r="B130" s="334"/>
      <c r="C130" s="335"/>
    </row>
    <row r="131" spans="2:3">
      <c r="B131" s="334"/>
      <c r="C131" s="335"/>
    </row>
    <row r="132" spans="2:3">
      <c r="B132" s="334"/>
      <c r="C132" s="335"/>
    </row>
    <row r="133" spans="2:3">
      <c r="B133" s="334"/>
      <c r="C133" s="335"/>
    </row>
    <row r="134" spans="2:3">
      <c r="B134" s="334"/>
      <c r="C134" s="335"/>
    </row>
    <row r="135" spans="2:3">
      <c r="B135" s="334"/>
      <c r="C135" s="335"/>
    </row>
    <row r="136" spans="2:3">
      <c r="B136" s="334"/>
      <c r="C136" s="335"/>
    </row>
    <row r="137" spans="2:3">
      <c r="B137" s="334"/>
      <c r="C137" s="335"/>
    </row>
    <row r="138" spans="2:3">
      <c r="B138" s="334"/>
      <c r="C138" s="335"/>
    </row>
    <row r="139" spans="2:3">
      <c r="B139" s="334"/>
      <c r="C139" s="335"/>
    </row>
    <row r="140" spans="2:3">
      <c r="B140" s="334"/>
      <c r="C140" s="335"/>
    </row>
    <row r="141" spans="2:3">
      <c r="B141" s="334"/>
      <c r="C141" s="335"/>
    </row>
    <row r="142" spans="2:3">
      <c r="B142" s="334"/>
      <c r="C142" s="335"/>
    </row>
    <row r="143" spans="2:3">
      <c r="B143" s="334"/>
      <c r="C143" s="335"/>
    </row>
    <row r="144" spans="2:3">
      <c r="B144" s="334"/>
      <c r="C144" s="335"/>
    </row>
    <row r="145" spans="2:3">
      <c r="B145" s="334"/>
      <c r="C145" s="335"/>
    </row>
    <row r="146" spans="2:3">
      <c r="B146" s="334"/>
      <c r="C146" s="335"/>
    </row>
    <row r="147" spans="2:3">
      <c r="B147" s="334"/>
      <c r="C147" s="335"/>
    </row>
    <row r="148" spans="2:3">
      <c r="B148" s="334"/>
      <c r="C148" s="335"/>
    </row>
    <row r="149" spans="2:3">
      <c r="B149" s="334"/>
      <c r="C149" s="335"/>
    </row>
    <row r="150" spans="2:3">
      <c r="B150" s="334"/>
      <c r="C150" s="335"/>
    </row>
    <row r="151" spans="2:3">
      <c r="B151" s="334"/>
      <c r="C151" s="335"/>
    </row>
    <row r="152" spans="2:3">
      <c r="B152" s="334"/>
      <c r="C152" s="335"/>
    </row>
    <row r="153" spans="2:3">
      <c r="B153" s="334"/>
      <c r="C153" s="335"/>
    </row>
    <row r="154" spans="2:3">
      <c r="B154" s="334"/>
      <c r="C154" s="335"/>
    </row>
    <row r="155" spans="2:3">
      <c r="B155" s="334"/>
      <c r="C155" s="335"/>
    </row>
    <row r="156" spans="2:3">
      <c r="B156" s="334"/>
      <c r="C156" s="335"/>
    </row>
    <row r="157" spans="2:3">
      <c r="B157" s="334"/>
      <c r="C157" s="335"/>
    </row>
    <row r="158" spans="2:3">
      <c r="B158" s="334"/>
      <c r="C158" s="335"/>
    </row>
    <row r="159" spans="2:3">
      <c r="B159" s="334"/>
      <c r="C159" s="335"/>
    </row>
    <row r="160" spans="2:3">
      <c r="B160" s="334"/>
      <c r="C160" s="335"/>
    </row>
    <row r="161" spans="2:3">
      <c r="B161" s="334"/>
      <c r="C161" s="335"/>
    </row>
    <row r="162" spans="2:3">
      <c r="B162" s="334"/>
      <c r="C162" s="335"/>
    </row>
    <row r="163" spans="2:3">
      <c r="B163" s="334"/>
      <c r="C163" s="335"/>
    </row>
    <row r="164" spans="2:3">
      <c r="B164" s="334"/>
      <c r="C164" s="335"/>
    </row>
    <row r="165" spans="2:3">
      <c r="B165" s="334"/>
      <c r="C165" s="335"/>
    </row>
    <row r="166" spans="2:3">
      <c r="B166" s="334"/>
      <c r="C166" s="335"/>
    </row>
    <row r="167" spans="2:3">
      <c r="B167" s="334"/>
      <c r="C167" s="335"/>
    </row>
    <row r="168" spans="2:3">
      <c r="B168" s="334"/>
      <c r="C168" s="335"/>
    </row>
    <row r="169" spans="2:3">
      <c r="B169" s="334"/>
      <c r="C169" s="335"/>
    </row>
    <row r="170" spans="2:3">
      <c r="B170" s="334"/>
      <c r="C170" s="335"/>
    </row>
    <row r="171" spans="2:3">
      <c r="B171" s="334"/>
      <c r="C171" s="335"/>
    </row>
    <row r="172" spans="2:3">
      <c r="B172" s="334"/>
      <c r="C172" s="335"/>
    </row>
    <row r="173" spans="2:3">
      <c r="B173" s="334"/>
      <c r="C173" s="335"/>
    </row>
    <row r="174" spans="2:3">
      <c r="B174" s="334"/>
      <c r="C174" s="335"/>
    </row>
    <row r="175" spans="2:3">
      <c r="B175" s="334"/>
      <c r="C175" s="335"/>
    </row>
    <row r="176" spans="2:3">
      <c r="B176" s="334"/>
      <c r="C176" s="335"/>
    </row>
    <row r="177" spans="2:3">
      <c r="B177" s="334"/>
      <c r="C177" s="335"/>
    </row>
    <row r="178" spans="2:3">
      <c r="B178" s="334"/>
      <c r="C178" s="335"/>
    </row>
    <row r="179" spans="2:3">
      <c r="B179" s="334"/>
      <c r="C179" s="335"/>
    </row>
    <row r="180" spans="2:3">
      <c r="B180" s="334"/>
      <c r="C180" s="335"/>
    </row>
    <row r="181" spans="2:3">
      <c r="B181" s="334"/>
      <c r="C181" s="335"/>
    </row>
    <row r="182" spans="2:3">
      <c r="B182" s="334"/>
      <c r="C182" s="335"/>
    </row>
    <row r="183" spans="2:3">
      <c r="B183" s="334"/>
      <c r="C183" s="335"/>
    </row>
    <row r="184" spans="2:3">
      <c r="B184" s="334"/>
      <c r="C184" s="335"/>
    </row>
    <row r="185" spans="2:3">
      <c r="B185" s="334"/>
      <c r="C185" s="335"/>
    </row>
    <row r="186" spans="2:3">
      <c r="B186" s="334"/>
      <c r="C186" s="335"/>
    </row>
    <row r="187" spans="2:3">
      <c r="B187" s="334"/>
      <c r="C187" s="335"/>
    </row>
    <row r="188" spans="2:3">
      <c r="B188" s="334"/>
      <c r="C188" s="335"/>
    </row>
    <row r="189" spans="2:3">
      <c r="B189" s="334"/>
      <c r="C189" s="335"/>
    </row>
    <row r="190" spans="2:3">
      <c r="B190" s="334"/>
      <c r="C190" s="335"/>
    </row>
    <row r="191" spans="2:3">
      <c r="B191" s="334"/>
      <c r="C191" s="335"/>
    </row>
    <row r="192" spans="2:3">
      <c r="B192" s="334"/>
      <c r="C192" s="335"/>
    </row>
    <row r="193" spans="2:3">
      <c r="B193" s="334"/>
      <c r="C193" s="335"/>
    </row>
    <row r="194" spans="2:3">
      <c r="B194" s="334"/>
      <c r="C194" s="335"/>
    </row>
    <row r="195" spans="2:3">
      <c r="B195" s="334"/>
      <c r="C195" s="335"/>
    </row>
    <row r="196" spans="2:3">
      <c r="B196" s="334"/>
      <c r="C196" s="335"/>
    </row>
    <row r="197" spans="2:3">
      <c r="B197" s="334"/>
      <c r="C197" s="335"/>
    </row>
    <row r="198" spans="2:3">
      <c r="B198" s="334"/>
      <c r="C198" s="335"/>
    </row>
    <row r="199" spans="2:3">
      <c r="B199" s="334"/>
      <c r="C199" s="335"/>
    </row>
    <row r="200" spans="2:3">
      <c r="B200" s="334"/>
      <c r="C200" s="335"/>
    </row>
    <row r="201" spans="2:3">
      <c r="B201" s="334"/>
      <c r="C201" s="335"/>
    </row>
    <row r="202" spans="2:3">
      <c r="B202" s="334"/>
      <c r="C202" s="335"/>
    </row>
    <row r="203" spans="2:3">
      <c r="B203" s="334"/>
      <c r="C203" s="335"/>
    </row>
    <row r="204" spans="2:3">
      <c r="B204" s="334"/>
      <c r="C204" s="335"/>
    </row>
    <row r="205" spans="2:3">
      <c r="B205" s="334"/>
      <c r="C205" s="335"/>
    </row>
    <row r="206" spans="2:3">
      <c r="B206" s="334"/>
      <c r="C206" s="335"/>
    </row>
    <row r="207" spans="2:3">
      <c r="B207" s="334"/>
      <c r="C207" s="335"/>
    </row>
    <row r="208" spans="2:3">
      <c r="B208" s="334"/>
      <c r="C208" s="335"/>
    </row>
    <row r="209" spans="2:3">
      <c r="B209" s="334"/>
      <c r="C209" s="335"/>
    </row>
    <row r="210" spans="2:3">
      <c r="B210" s="334"/>
      <c r="C210" s="335"/>
    </row>
    <row r="211" spans="2:3">
      <c r="B211" s="334"/>
      <c r="C211" s="335"/>
    </row>
    <row r="212" spans="2:3">
      <c r="B212" s="334"/>
      <c r="C212" s="335"/>
    </row>
    <row r="213" spans="2:3">
      <c r="B213" s="334"/>
      <c r="C213" s="335"/>
    </row>
    <row r="214" spans="2:3">
      <c r="B214" s="334"/>
      <c r="C214" s="335"/>
    </row>
    <row r="215" spans="2:3">
      <c r="B215" s="334"/>
      <c r="C215" s="335"/>
    </row>
    <row r="216" spans="2:3">
      <c r="B216" s="334"/>
      <c r="C216" s="335"/>
    </row>
    <row r="217" spans="2:3">
      <c r="B217" s="334"/>
      <c r="C217" s="335"/>
    </row>
    <row r="218" spans="2:3">
      <c r="B218" s="334"/>
      <c r="C218" s="335"/>
    </row>
    <row r="219" spans="2:3">
      <c r="B219" s="334"/>
      <c r="C219" s="335"/>
    </row>
    <row r="220" spans="2:3">
      <c r="B220" s="334"/>
      <c r="C220" s="335"/>
    </row>
    <row r="221" spans="2:3">
      <c r="B221" s="334"/>
      <c r="C221" s="335"/>
    </row>
    <row r="222" spans="2:3">
      <c r="B222" s="334"/>
      <c r="C222" s="335"/>
    </row>
    <row r="223" spans="2:3">
      <c r="B223" s="334"/>
      <c r="C223" s="335"/>
    </row>
    <row r="224" spans="2:3">
      <c r="B224" s="334"/>
      <c r="C224" s="335"/>
    </row>
    <row r="225" spans="2:3">
      <c r="B225" s="334"/>
      <c r="C225" s="335"/>
    </row>
    <row r="226" spans="2:3">
      <c r="B226" s="334"/>
      <c r="C226" s="335"/>
    </row>
    <row r="227" spans="2:3">
      <c r="B227" s="334"/>
      <c r="C227" s="335"/>
    </row>
    <row r="228" spans="2:3">
      <c r="B228" s="334"/>
      <c r="C228" s="335"/>
    </row>
    <row r="229" spans="2:3">
      <c r="B229" s="334"/>
      <c r="C229" s="335"/>
    </row>
    <row r="230" spans="2:3">
      <c r="B230" s="334"/>
      <c r="C230" s="335"/>
    </row>
    <row r="231" spans="2:3">
      <c r="B231" s="334"/>
      <c r="C231" s="335"/>
    </row>
    <row r="232" spans="2:3">
      <c r="B232" s="334"/>
      <c r="C232" s="335"/>
    </row>
    <row r="233" spans="2:3">
      <c r="B233" s="334"/>
      <c r="C233" s="335"/>
    </row>
    <row r="234" spans="2:3">
      <c r="B234" s="334"/>
      <c r="C234" s="335"/>
    </row>
    <row r="235" spans="2:3">
      <c r="B235" s="334"/>
      <c r="C235" s="335"/>
    </row>
    <row r="236" spans="2:3">
      <c r="B236" s="334"/>
      <c r="C236" s="335"/>
    </row>
    <row r="237" spans="2:3">
      <c r="B237" s="334"/>
      <c r="C237" s="335"/>
    </row>
    <row r="238" spans="2:3">
      <c r="B238" s="334"/>
      <c r="C238" s="335"/>
    </row>
    <row r="239" spans="2:3">
      <c r="B239" s="334"/>
      <c r="C239" s="335"/>
    </row>
    <row r="240" spans="2:3">
      <c r="B240" s="334"/>
      <c r="C240" s="335"/>
    </row>
    <row r="241" spans="2:3">
      <c r="B241" s="334"/>
      <c r="C241" s="335"/>
    </row>
    <row r="242" spans="2:3">
      <c r="B242" s="334"/>
      <c r="C242" s="335"/>
    </row>
    <row r="243" spans="2:3">
      <c r="B243" s="334"/>
      <c r="C243" s="335"/>
    </row>
    <row r="244" spans="2:3">
      <c r="B244" s="334"/>
      <c r="C244" s="335"/>
    </row>
    <row r="245" spans="2:3">
      <c r="B245" s="334"/>
      <c r="C245" s="335"/>
    </row>
    <row r="246" spans="2:3">
      <c r="B246" s="334"/>
      <c r="C246" s="335"/>
    </row>
    <row r="247" spans="2:3">
      <c r="B247" s="334"/>
      <c r="C247" s="335"/>
    </row>
    <row r="248" spans="2:3">
      <c r="B248" s="334"/>
      <c r="C248" s="335"/>
    </row>
    <row r="249" spans="2:3">
      <c r="B249" s="334"/>
      <c r="C249" s="335"/>
    </row>
    <row r="250" spans="2:3">
      <c r="B250" s="334"/>
      <c r="C250" s="335"/>
    </row>
    <row r="251" spans="2:3">
      <c r="B251" s="334"/>
      <c r="C251" s="335"/>
    </row>
    <row r="252" spans="2:3">
      <c r="B252" s="334"/>
      <c r="C252" s="335"/>
    </row>
    <row r="253" spans="2:3">
      <c r="B253" s="334"/>
      <c r="C253" s="335"/>
    </row>
    <row r="254" spans="2:3">
      <c r="B254" s="334"/>
      <c r="C254" s="335"/>
    </row>
    <row r="255" spans="2:3">
      <c r="B255" s="334"/>
      <c r="C255" s="335"/>
    </row>
    <row r="256" spans="2:3">
      <c r="B256" s="334"/>
      <c r="C256" s="335"/>
    </row>
    <row r="257" spans="2:3">
      <c r="B257" s="334"/>
      <c r="C257" s="335"/>
    </row>
    <row r="258" spans="2:3">
      <c r="B258" s="334"/>
      <c r="C258" s="335"/>
    </row>
    <row r="259" spans="2:3">
      <c r="B259" s="334"/>
      <c r="C259" s="335"/>
    </row>
    <row r="260" spans="2:3">
      <c r="B260" s="334"/>
      <c r="C260" s="335"/>
    </row>
    <row r="261" spans="2:3">
      <c r="B261" s="334"/>
      <c r="C261" s="335"/>
    </row>
    <row r="262" spans="2:3">
      <c r="B262" s="334"/>
      <c r="C262" s="335"/>
    </row>
    <row r="263" spans="2:3">
      <c r="B263" s="334"/>
      <c r="C263" s="335"/>
    </row>
    <row r="264" spans="2:3">
      <c r="B264" s="334"/>
      <c r="C264" s="335"/>
    </row>
    <row r="265" spans="2:3">
      <c r="B265" s="334"/>
      <c r="C265" s="335"/>
    </row>
    <row r="266" spans="2:3">
      <c r="B266" s="334"/>
      <c r="C266" s="335"/>
    </row>
    <row r="267" spans="2:3">
      <c r="B267" s="334"/>
      <c r="C267" s="335"/>
    </row>
    <row r="268" spans="2:3">
      <c r="B268" s="334"/>
      <c r="C268" s="335"/>
    </row>
    <row r="269" spans="2:3">
      <c r="B269" s="334"/>
      <c r="C269" s="335"/>
    </row>
    <row r="270" spans="2:3">
      <c r="B270" s="334"/>
      <c r="C270" s="335"/>
    </row>
    <row r="271" spans="2:3">
      <c r="B271" s="334"/>
      <c r="C271" s="335"/>
    </row>
    <row r="272" spans="2:3">
      <c r="B272" s="334"/>
      <c r="C272" s="335"/>
    </row>
    <row r="273" spans="2:3">
      <c r="B273" s="334"/>
      <c r="C273" s="335"/>
    </row>
    <row r="274" spans="2:3">
      <c r="B274" s="334"/>
      <c r="C274" s="335"/>
    </row>
    <row r="275" spans="2:3">
      <c r="B275" s="334"/>
      <c r="C275" s="335"/>
    </row>
    <row r="276" spans="2:3">
      <c r="B276" s="334"/>
      <c r="C276" s="335"/>
    </row>
    <row r="277" spans="2:3">
      <c r="B277" s="334"/>
      <c r="C277" s="335"/>
    </row>
    <row r="278" spans="2:3">
      <c r="B278" s="334"/>
      <c r="C278" s="335"/>
    </row>
    <row r="279" spans="2:3">
      <c r="B279" s="334"/>
      <c r="C279" s="335"/>
    </row>
    <row r="280" spans="2:3">
      <c r="B280" s="334"/>
      <c r="C280" s="335"/>
    </row>
    <row r="281" spans="2:3">
      <c r="B281" s="334"/>
      <c r="C281" s="335"/>
    </row>
    <row r="282" spans="2:3">
      <c r="B282" s="334"/>
      <c r="C282" s="335"/>
    </row>
    <row r="283" spans="2:3">
      <c r="B283" s="334"/>
      <c r="C283" s="335"/>
    </row>
    <row r="284" spans="2:3">
      <c r="B284" s="334"/>
      <c r="C284" s="335"/>
    </row>
    <row r="285" spans="2:3">
      <c r="B285" s="334"/>
      <c r="C285" s="335"/>
    </row>
    <row r="286" spans="2:3">
      <c r="B286" s="334"/>
      <c r="C286" s="335"/>
    </row>
    <row r="287" spans="2:3">
      <c r="B287" s="334"/>
      <c r="C287" s="335"/>
    </row>
    <row r="288" spans="2:3">
      <c r="B288" s="334"/>
      <c r="C288" s="335"/>
    </row>
    <row r="289" spans="2:3">
      <c r="B289" s="334"/>
      <c r="C289" s="335"/>
    </row>
    <row r="290" spans="2:3">
      <c r="B290" s="334"/>
      <c r="C290" s="335"/>
    </row>
    <row r="291" spans="2:3">
      <c r="B291" s="334"/>
      <c r="C291" s="335"/>
    </row>
    <row r="292" spans="2:3">
      <c r="B292" s="334"/>
      <c r="C292" s="335"/>
    </row>
    <row r="293" spans="2:3">
      <c r="B293" s="334"/>
      <c r="C293" s="335"/>
    </row>
    <row r="294" spans="2:3">
      <c r="B294" s="334"/>
      <c r="C294" s="335"/>
    </row>
    <row r="295" spans="2:3">
      <c r="B295" s="334"/>
      <c r="C295" s="335"/>
    </row>
    <row r="296" spans="2:3">
      <c r="B296" s="334"/>
      <c r="C296" s="335"/>
    </row>
    <row r="297" spans="2:3">
      <c r="B297" s="334"/>
      <c r="C297" s="335"/>
    </row>
    <row r="298" spans="2:3">
      <c r="B298" s="334"/>
      <c r="C298" s="335"/>
    </row>
    <row r="299" spans="2:3">
      <c r="B299" s="334"/>
      <c r="C299" s="335"/>
    </row>
    <row r="300" spans="2:3">
      <c r="B300" s="334"/>
      <c r="C300" s="335"/>
    </row>
    <row r="301" spans="2:3">
      <c r="B301" s="334"/>
      <c r="C301" s="335"/>
    </row>
    <row r="302" spans="2:3">
      <c r="B302" s="334"/>
      <c r="C302" s="335"/>
    </row>
    <row r="303" spans="2:3">
      <c r="B303" s="334"/>
      <c r="C303" s="335"/>
    </row>
    <row r="304" spans="2:3">
      <c r="B304" s="334"/>
      <c r="C304" s="335"/>
    </row>
    <row r="305" spans="2:3">
      <c r="B305" s="334"/>
      <c r="C305" s="335"/>
    </row>
    <row r="306" spans="2:3">
      <c r="B306" s="334"/>
      <c r="C306" s="335"/>
    </row>
    <row r="307" spans="2:3">
      <c r="B307" s="334"/>
      <c r="C307" s="335"/>
    </row>
    <row r="308" spans="2:3">
      <c r="B308" s="334"/>
      <c r="C308" s="335"/>
    </row>
    <row r="309" spans="2:3">
      <c r="B309" s="334"/>
      <c r="C309" s="335"/>
    </row>
    <row r="310" spans="2:3">
      <c r="B310" s="334"/>
      <c r="C310" s="335"/>
    </row>
    <row r="311" spans="2:3">
      <c r="B311" s="334"/>
      <c r="C311" s="335"/>
    </row>
    <row r="312" spans="2:3">
      <c r="B312" s="334"/>
      <c r="C312" s="335"/>
    </row>
    <row r="313" spans="2:3">
      <c r="B313" s="334"/>
      <c r="C313" s="335"/>
    </row>
    <row r="314" spans="2:3">
      <c r="B314" s="334"/>
      <c r="C314" s="335"/>
    </row>
    <row r="315" spans="2:3">
      <c r="B315" s="334"/>
      <c r="C315" s="335"/>
    </row>
    <row r="316" spans="2:3">
      <c r="B316" s="334"/>
      <c r="C316" s="335"/>
    </row>
    <row r="317" spans="2:3">
      <c r="B317" s="334"/>
      <c r="C317" s="335"/>
    </row>
    <row r="318" spans="2:3">
      <c r="B318" s="334"/>
      <c r="C318" s="335"/>
    </row>
    <row r="319" spans="2:3">
      <c r="B319" s="334"/>
      <c r="C319" s="335"/>
    </row>
    <row r="320" spans="2:3">
      <c r="B320" s="334"/>
      <c r="C320" s="335"/>
    </row>
    <row r="321" spans="2:3">
      <c r="B321" s="334"/>
      <c r="C321" s="335"/>
    </row>
    <row r="322" spans="2:3">
      <c r="B322" s="334"/>
      <c r="C322" s="335"/>
    </row>
    <row r="323" spans="2:3">
      <c r="B323" s="334"/>
      <c r="C323" s="335"/>
    </row>
    <row r="324" spans="2:3">
      <c r="B324" s="334"/>
      <c r="C324" s="335"/>
    </row>
    <row r="325" spans="2:3">
      <c r="B325" s="334"/>
      <c r="C325" s="335"/>
    </row>
    <row r="326" spans="2:3">
      <c r="B326" s="334"/>
      <c r="C326" s="335"/>
    </row>
    <row r="327" spans="2:3">
      <c r="B327" s="334"/>
      <c r="C327" s="335"/>
    </row>
    <row r="328" spans="2:3">
      <c r="B328" s="334"/>
      <c r="C328" s="335"/>
    </row>
    <row r="329" spans="2:3">
      <c r="B329" s="334"/>
      <c r="C329" s="335"/>
    </row>
    <row r="330" spans="2:3">
      <c r="B330" s="334"/>
      <c r="C330" s="335"/>
    </row>
    <row r="331" spans="2:3">
      <c r="B331" s="334"/>
      <c r="C331" s="335"/>
    </row>
    <row r="332" spans="2:3">
      <c r="B332" s="334"/>
      <c r="C332" s="335"/>
    </row>
    <row r="333" spans="2:3">
      <c r="B333" s="334"/>
      <c r="C333" s="335"/>
    </row>
    <row r="334" spans="2:3">
      <c r="B334" s="334"/>
      <c r="C334" s="335"/>
    </row>
    <row r="335" spans="2:3">
      <c r="B335" s="334"/>
      <c r="C335" s="335"/>
    </row>
    <row r="336" spans="2:3">
      <c r="B336" s="334"/>
      <c r="C336" s="335"/>
    </row>
    <row r="337" spans="2:3">
      <c r="B337" s="334"/>
      <c r="C337" s="335"/>
    </row>
    <row r="338" spans="2:3">
      <c r="B338" s="334"/>
      <c r="C338" s="335"/>
    </row>
    <row r="339" spans="2:3">
      <c r="B339" s="334"/>
      <c r="C339" s="335"/>
    </row>
    <row r="340" spans="2:3">
      <c r="B340" s="334"/>
      <c r="C340" s="335"/>
    </row>
    <row r="341" spans="2:3">
      <c r="B341" s="334"/>
      <c r="C341" s="335"/>
    </row>
    <row r="342" spans="2:3">
      <c r="B342" s="334"/>
      <c r="C342" s="335"/>
    </row>
    <row r="343" spans="2:3">
      <c r="B343" s="334"/>
      <c r="C343" s="335"/>
    </row>
    <row r="344" spans="2:3">
      <c r="B344" s="334"/>
      <c r="C344" s="335"/>
    </row>
    <row r="345" spans="2:3">
      <c r="B345" s="334"/>
      <c r="C345" s="335"/>
    </row>
    <row r="346" spans="2:3">
      <c r="B346" s="334"/>
      <c r="C346" s="335"/>
    </row>
    <row r="347" spans="2:3">
      <c r="B347" s="334"/>
      <c r="C347" s="335"/>
    </row>
    <row r="348" spans="2:3">
      <c r="B348" s="334"/>
      <c r="C348" s="335"/>
    </row>
    <row r="349" spans="2:3">
      <c r="B349" s="334"/>
      <c r="C349" s="335"/>
    </row>
    <row r="350" spans="2:3">
      <c r="B350" s="334"/>
      <c r="C350" s="335"/>
    </row>
    <row r="351" spans="2:3">
      <c r="B351" s="334"/>
      <c r="C351" s="335"/>
    </row>
    <row r="352" spans="2:3">
      <c r="B352" s="334"/>
      <c r="C352" s="335"/>
    </row>
    <row r="353" spans="2:3">
      <c r="B353" s="334"/>
      <c r="C353" s="335"/>
    </row>
    <row r="354" spans="2:3">
      <c r="B354" s="334"/>
      <c r="C354" s="335"/>
    </row>
    <row r="355" spans="2:3">
      <c r="B355" s="334"/>
      <c r="C355" s="335"/>
    </row>
    <row r="356" spans="2:3">
      <c r="B356" s="334"/>
      <c r="C356" s="335"/>
    </row>
    <row r="357" spans="2:3">
      <c r="B357" s="334"/>
      <c r="C357" s="335"/>
    </row>
    <row r="358" spans="2:3">
      <c r="B358" s="334"/>
      <c r="C358" s="335"/>
    </row>
    <row r="359" spans="2:3">
      <c r="B359" s="334"/>
      <c r="C359" s="335"/>
    </row>
    <row r="360" spans="2:3">
      <c r="B360" s="334"/>
      <c r="C360" s="335"/>
    </row>
    <row r="361" spans="2:3">
      <c r="B361" s="334"/>
      <c r="C361" s="335"/>
    </row>
    <row r="362" spans="2:3">
      <c r="B362" s="334"/>
      <c r="C362" s="335"/>
    </row>
    <row r="363" spans="2:3">
      <c r="B363" s="334"/>
      <c r="C363" s="335"/>
    </row>
    <row r="364" spans="2:3">
      <c r="B364" s="334"/>
      <c r="C364" s="335"/>
    </row>
    <row r="365" spans="2:3">
      <c r="B365" s="334"/>
      <c r="C365" s="335"/>
    </row>
    <row r="366" spans="2:3">
      <c r="B366" s="334"/>
      <c r="C366" s="335"/>
    </row>
    <row r="367" spans="2:3">
      <c r="B367" s="334"/>
      <c r="C367" s="335"/>
    </row>
    <row r="368" spans="2:3">
      <c r="B368" s="334"/>
      <c r="C368" s="335"/>
    </row>
    <row r="369" spans="2:3">
      <c r="B369" s="334"/>
      <c r="C369" s="335"/>
    </row>
    <row r="370" spans="2:3">
      <c r="B370" s="334"/>
      <c r="C370" s="335"/>
    </row>
    <row r="371" spans="2:3">
      <c r="B371" s="334"/>
      <c r="C371" s="335"/>
    </row>
    <row r="372" spans="2:3">
      <c r="B372" s="334"/>
      <c r="C372" s="335"/>
    </row>
    <row r="373" spans="2:3">
      <c r="B373" s="334"/>
      <c r="C373" s="335"/>
    </row>
    <row r="374" spans="2:3">
      <c r="B374" s="334"/>
      <c r="C374" s="335"/>
    </row>
    <row r="375" spans="2:3">
      <c r="B375" s="334"/>
      <c r="C375" s="335"/>
    </row>
    <row r="376" spans="2:3">
      <c r="B376" s="334"/>
      <c r="C376" s="335"/>
    </row>
    <row r="377" spans="2:3">
      <c r="B377" s="334"/>
      <c r="C377" s="335"/>
    </row>
    <row r="378" spans="2:3">
      <c r="B378" s="334"/>
      <c r="C378" s="335"/>
    </row>
    <row r="379" spans="2:3">
      <c r="B379" s="334"/>
      <c r="C379" s="335"/>
    </row>
    <row r="380" spans="2:3">
      <c r="B380" s="334"/>
      <c r="C380" s="335"/>
    </row>
    <row r="381" spans="2:3">
      <c r="B381" s="334"/>
      <c r="C381" s="335"/>
    </row>
    <row r="382" spans="2:3">
      <c r="B382" s="334"/>
      <c r="C382" s="335"/>
    </row>
    <row r="383" spans="2:3">
      <c r="B383" s="334"/>
      <c r="C383" s="335"/>
    </row>
    <row r="384" spans="2:3">
      <c r="B384" s="334"/>
      <c r="C384" s="335"/>
    </row>
    <row r="385" spans="2:3">
      <c r="B385" s="334"/>
      <c r="C385" s="335"/>
    </row>
    <row r="386" spans="2:3">
      <c r="B386" s="334"/>
      <c r="C386" s="335"/>
    </row>
    <row r="387" spans="2:3">
      <c r="B387" s="334"/>
      <c r="C387" s="335"/>
    </row>
    <row r="388" spans="2:3">
      <c r="B388" s="334"/>
      <c r="C388" s="335"/>
    </row>
    <row r="389" spans="2:3">
      <c r="B389" s="334"/>
      <c r="C389" s="335"/>
    </row>
    <row r="390" spans="2:3">
      <c r="B390" s="334"/>
      <c r="C390" s="335"/>
    </row>
    <row r="391" spans="2:3">
      <c r="B391" s="334"/>
      <c r="C391" s="335"/>
    </row>
    <row r="392" spans="2:3">
      <c r="B392" s="334"/>
      <c r="C392" s="335"/>
    </row>
    <row r="393" spans="2:3">
      <c r="B393" s="334"/>
      <c r="C393" s="335"/>
    </row>
    <row r="394" spans="2:3">
      <c r="B394" s="334"/>
      <c r="C394" s="335"/>
    </row>
    <row r="395" spans="2:3">
      <c r="B395" s="334"/>
      <c r="C395" s="335"/>
    </row>
    <row r="396" spans="2:3">
      <c r="B396" s="334"/>
      <c r="C396" s="335"/>
    </row>
    <row r="397" spans="2:3">
      <c r="B397" s="334"/>
      <c r="C397" s="335"/>
    </row>
    <row r="398" spans="2:3">
      <c r="B398" s="334"/>
      <c r="C398" s="335"/>
    </row>
    <row r="399" spans="2:3">
      <c r="B399" s="334"/>
      <c r="C399" s="335"/>
    </row>
    <row r="400" spans="2:3">
      <c r="B400" s="334"/>
      <c r="C400" s="335"/>
    </row>
    <row r="401" spans="2:3">
      <c r="B401" s="334"/>
      <c r="C401" s="335"/>
    </row>
    <row r="402" spans="2:3">
      <c r="B402" s="334"/>
      <c r="C402" s="335"/>
    </row>
    <row r="403" spans="2:3">
      <c r="B403" s="334"/>
      <c r="C403" s="335"/>
    </row>
    <row r="404" spans="2:3">
      <c r="B404" s="334"/>
      <c r="C404" s="335"/>
    </row>
    <row r="405" spans="2:3">
      <c r="B405" s="334"/>
      <c r="C405" s="335"/>
    </row>
    <row r="406" spans="2:3">
      <c r="B406" s="334"/>
      <c r="C406" s="335"/>
    </row>
    <row r="407" spans="2:3">
      <c r="B407" s="334"/>
      <c r="C407" s="335"/>
    </row>
    <row r="408" spans="2:3">
      <c r="B408" s="334"/>
      <c r="C408" s="335"/>
    </row>
    <row r="409" spans="2:3">
      <c r="B409" s="334"/>
      <c r="C409" s="335"/>
    </row>
    <row r="410" spans="2:3">
      <c r="B410" s="334"/>
      <c r="C410" s="335"/>
    </row>
    <row r="411" spans="2:3">
      <c r="B411" s="334"/>
      <c r="C411" s="335"/>
    </row>
    <row r="412" spans="2:3">
      <c r="B412" s="334"/>
      <c r="C412" s="335"/>
    </row>
    <row r="413" spans="2:3">
      <c r="B413" s="334"/>
      <c r="C413" s="335"/>
    </row>
    <row r="414" spans="2:3">
      <c r="B414" s="334"/>
      <c r="C414" s="335"/>
    </row>
    <row r="415" spans="2:3">
      <c r="B415" s="334"/>
      <c r="C415" s="335"/>
    </row>
    <row r="416" spans="2:3">
      <c r="B416" s="334"/>
      <c r="C416" s="335"/>
    </row>
    <row r="417" spans="2:3">
      <c r="B417" s="334"/>
      <c r="C417" s="335"/>
    </row>
    <row r="418" spans="2:3">
      <c r="B418" s="334"/>
      <c r="C418" s="335"/>
    </row>
    <row r="419" spans="2:3">
      <c r="B419" s="334"/>
      <c r="C419" s="335"/>
    </row>
    <row r="420" spans="2:3">
      <c r="B420" s="334"/>
      <c r="C420" s="335"/>
    </row>
    <row r="421" spans="2:3">
      <c r="B421" s="334"/>
      <c r="C421" s="335"/>
    </row>
    <row r="422" spans="2:3">
      <c r="B422" s="334"/>
      <c r="C422" s="335"/>
    </row>
    <row r="423" spans="2:3">
      <c r="B423" s="334"/>
      <c r="C423" s="335"/>
    </row>
    <row r="424" spans="2:3">
      <c r="B424" s="334"/>
      <c r="C424" s="335"/>
    </row>
    <row r="425" spans="2:3">
      <c r="B425" s="334"/>
      <c r="C425" s="335"/>
    </row>
    <row r="426" spans="2:3">
      <c r="B426" s="334"/>
      <c r="C426" s="335"/>
    </row>
    <row r="427" spans="2:3">
      <c r="B427" s="334"/>
      <c r="C427" s="335"/>
    </row>
    <row r="428" spans="2:3">
      <c r="B428" s="334"/>
      <c r="C428" s="335"/>
    </row>
    <row r="429" spans="2:3">
      <c r="B429" s="334"/>
      <c r="C429" s="335"/>
    </row>
    <row r="430" spans="2:3">
      <c r="B430" s="334"/>
      <c r="C430" s="335"/>
    </row>
    <row r="431" spans="2:3">
      <c r="B431" s="334"/>
      <c r="C431" s="335"/>
    </row>
    <row r="432" spans="2:3">
      <c r="B432" s="334"/>
      <c r="C432" s="335"/>
    </row>
    <row r="433" spans="2:3">
      <c r="B433" s="334"/>
      <c r="C433" s="335"/>
    </row>
    <row r="434" spans="2:3">
      <c r="B434" s="334"/>
      <c r="C434" s="335"/>
    </row>
    <row r="435" spans="2:3">
      <c r="B435" s="334"/>
      <c r="C435" s="335"/>
    </row>
    <row r="436" spans="2:3">
      <c r="B436" s="334"/>
      <c r="C436" s="335"/>
    </row>
    <row r="437" spans="2:3">
      <c r="B437" s="334"/>
      <c r="C437" s="335"/>
    </row>
    <row r="438" spans="2:3">
      <c r="B438" s="334"/>
      <c r="C438" s="335"/>
    </row>
    <row r="439" spans="2:3">
      <c r="B439" s="334"/>
      <c r="C439" s="335"/>
    </row>
    <row r="440" spans="2:3">
      <c r="B440" s="334"/>
      <c r="C440" s="335"/>
    </row>
    <row r="441" spans="2:3">
      <c r="B441" s="334"/>
      <c r="C441" s="335"/>
    </row>
    <row r="442" spans="2:3">
      <c r="B442" s="334"/>
      <c r="C442" s="335"/>
    </row>
    <row r="443" spans="2:3">
      <c r="B443" s="334"/>
      <c r="C443" s="335"/>
    </row>
    <row r="444" spans="2:3">
      <c r="B444" s="334"/>
      <c r="C444" s="335"/>
    </row>
    <row r="445" spans="2:3">
      <c r="B445" s="334"/>
      <c r="C445" s="335"/>
    </row>
    <row r="446" spans="2:3">
      <c r="B446" s="334"/>
      <c r="C446" s="335"/>
    </row>
    <row r="447" spans="2:3">
      <c r="B447" s="334"/>
      <c r="C447" s="335"/>
    </row>
    <row r="448" spans="2:3">
      <c r="B448" s="334"/>
      <c r="C448" s="335"/>
    </row>
    <row r="449" spans="2:3">
      <c r="B449" s="334"/>
      <c r="C449" s="335"/>
    </row>
    <row r="450" spans="2:3">
      <c r="B450" s="334"/>
      <c r="C450" s="335"/>
    </row>
    <row r="451" spans="2:3">
      <c r="B451" s="334"/>
      <c r="C451" s="335"/>
    </row>
    <row r="452" spans="2:3">
      <c r="B452" s="334"/>
      <c r="C452" s="335"/>
    </row>
    <row r="453" spans="2:3">
      <c r="B453" s="334"/>
      <c r="C453" s="335"/>
    </row>
    <row r="454" spans="2:3">
      <c r="B454" s="334"/>
      <c r="C454" s="335"/>
    </row>
    <row r="455" spans="2:3">
      <c r="B455" s="334"/>
      <c r="C455" s="335"/>
    </row>
    <row r="456" spans="2:3">
      <c r="B456" s="334"/>
      <c r="C456" s="335"/>
    </row>
    <row r="457" spans="2:3">
      <c r="B457" s="334"/>
      <c r="C457" s="335"/>
    </row>
    <row r="458" spans="2:3">
      <c r="B458" s="334"/>
      <c r="C458" s="335"/>
    </row>
    <row r="459" spans="2:3">
      <c r="B459" s="334"/>
      <c r="C459" s="335"/>
    </row>
    <row r="460" spans="2:3">
      <c r="B460" s="334"/>
      <c r="C460" s="335"/>
    </row>
    <row r="461" spans="2:3">
      <c r="B461" s="334"/>
      <c r="C461" s="335"/>
    </row>
    <row r="462" spans="2:3">
      <c r="B462" s="334"/>
      <c r="C462" s="335"/>
    </row>
    <row r="463" spans="2:3">
      <c r="B463" s="334"/>
      <c r="C463" s="335"/>
    </row>
    <row r="464" spans="2:3">
      <c r="B464" s="334"/>
      <c r="C464" s="335"/>
    </row>
    <row r="465" spans="2:3">
      <c r="B465" s="334"/>
      <c r="C465" s="335"/>
    </row>
    <row r="466" spans="2:3">
      <c r="B466" s="334"/>
      <c r="C466" s="335"/>
    </row>
    <row r="467" spans="2:3">
      <c r="B467" s="334"/>
      <c r="C467" s="335"/>
    </row>
    <row r="468" spans="2:3">
      <c r="B468" s="334"/>
      <c r="C468" s="335"/>
    </row>
    <row r="469" spans="2:3">
      <c r="B469" s="334"/>
      <c r="C469" s="335"/>
    </row>
    <row r="470" spans="2:3">
      <c r="B470" s="334"/>
      <c r="C470" s="335"/>
    </row>
    <row r="471" spans="2:3">
      <c r="B471" s="334"/>
      <c r="C471" s="335"/>
    </row>
    <row r="472" spans="2:3">
      <c r="B472" s="334"/>
      <c r="C472" s="335"/>
    </row>
    <row r="473" spans="2:3">
      <c r="B473" s="334"/>
      <c r="C473" s="335"/>
    </row>
    <row r="474" spans="2:3">
      <c r="B474" s="334"/>
      <c r="C474" s="335"/>
    </row>
    <row r="475" spans="2:3">
      <c r="B475" s="334"/>
      <c r="C475" s="335"/>
    </row>
    <row r="476" spans="2:3">
      <c r="B476" s="334"/>
      <c r="C476" s="335"/>
    </row>
    <row r="477" spans="2:3">
      <c r="B477" s="334"/>
      <c r="C477" s="335"/>
    </row>
    <row r="478" spans="2:3">
      <c r="B478" s="334"/>
      <c r="C478" s="335"/>
    </row>
    <row r="479" spans="2:3">
      <c r="B479" s="334"/>
      <c r="C479" s="335"/>
    </row>
    <row r="480" spans="2:3">
      <c r="B480" s="334"/>
      <c r="C480" s="335"/>
    </row>
    <row r="481" spans="2:3">
      <c r="B481" s="334"/>
      <c r="C481" s="335"/>
    </row>
    <row r="482" spans="2:3">
      <c r="B482" s="334"/>
      <c r="C482" s="335"/>
    </row>
    <row r="483" spans="2:3">
      <c r="B483" s="334"/>
      <c r="C483" s="335"/>
    </row>
    <row r="484" spans="2:3">
      <c r="B484" s="334"/>
      <c r="C484" s="335"/>
    </row>
    <row r="485" spans="2:3">
      <c r="B485" s="334"/>
      <c r="C485" s="335"/>
    </row>
    <row r="486" spans="2:3">
      <c r="B486" s="334"/>
      <c r="C486" s="335"/>
    </row>
    <row r="487" spans="2:3">
      <c r="B487" s="334"/>
      <c r="C487" s="335"/>
    </row>
    <row r="488" spans="2:3">
      <c r="B488" s="334"/>
      <c r="C488" s="335"/>
    </row>
    <row r="489" spans="2:3">
      <c r="B489" s="334"/>
      <c r="C489" s="335"/>
    </row>
    <row r="490" spans="2:3">
      <c r="B490" s="334"/>
      <c r="C490" s="335"/>
    </row>
    <row r="491" spans="2:3">
      <c r="B491" s="334"/>
      <c r="C491" s="335"/>
    </row>
    <row r="492" spans="2:3">
      <c r="B492" s="334"/>
      <c r="C492" s="335"/>
    </row>
    <row r="493" spans="2:3">
      <c r="B493" s="334"/>
      <c r="C493" s="335"/>
    </row>
    <row r="494" spans="2:3">
      <c r="B494" s="334"/>
      <c r="C494" s="335"/>
    </row>
    <row r="495" spans="2:3">
      <c r="B495" s="334"/>
      <c r="C495" s="335"/>
    </row>
    <row r="496" spans="2:3">
      <c r="B496" s="334"/>
      <c r="C496" s="335"/>
    </row>
    <row r="497" spans="2:3">
      <c r="B497" s="334"/>
      <c r="C497" s="335"/>
    </row>
    <row r="498" spans="2:3">
      <c r="B498" s="334"/>
      <c r="C498" s="335"/>
    </row>
    <row r="499" spans="2:3">
      <c r="B499" s="334"/>
      <c r="C499" s="335"/>
    </row>
    <row r="500" spans="2:3">
      <c r="B500" s="334"/>
      <c r="C500" s="335"/>
    </row>
    <row r="501" spans="2:3">
      <c r="B501" s="334"/>
      <c r="C501" s="335"/>
    </row>
    <row r="502" spans="2:3">
      <c r="B502" s="334"/>
      <c r="C502" s="335"/>
    </row>
    <row r="503" spans="2:3">
      <c r="B503" s="334"/>
      <c r="C503" s="335"/>
    </row>
    <row r="504" spans="2:3">
      <c r="B504" s="334"/>
      <c r="C504" s="335"/>
    </row>
    <row r="505" spans="2:3">
      <c r="B505" s="334"/>
      <c r="C505" s="335"/>
    </row>
    <row r="506" spans="2:3">
      <c r="B506" s="334"/>
      <c r="C506" s="335"/>
    </row>
    <row r="507" spans="2:3">
      <c r="B507" s="334"/>
      <c r="C507" s="335"/>
    </row>
    <row r="508" spans="2:3">
      <c r="B508" s="334"/>
      <c r="C508" s="335"/>
    </row>
    <row r="509" spans="2:3">
      <c r="B509" s="334"/>
      <c r="C509" s="335"/>
    </row>
    <row r="510" spans="2:3">
      <c r="B510" s="334"/>
      <c r="C510" s="335"/>
    </row>
    <row r="511" spans="2:3">
      <c r="B511" s="334"/>
      <c r="C511" s="335"/>
    </row>
    <row r="512" spans="2:3">
      <c r="B512" s="334"/>
      <c r="C512" s="335"/>
    </row>
    <row r="513" spans="2:3">
      <c r="B513" s="334"/>
      <c r="C513" s="335"/>
    </row>
    <row r="514" spans="2:3">
      <c r="B514" s="334"/>
      <c r="C514" s="335"/>
    </row>
    <row r="515" spans="2:3">
      <c r="B515" s="334"/>
      <c r="C515" s="335"/>
    </row>
    <row r="516" spans="2:3">
      <c r="B516" s="334"/>
      <c r="C516" s="335"/>
    </row>
    <row r="517" spans="2:3">
      <c r="B517" s="334"/>
      <c r="C517" s="335"/>
    </row>
    <row r="518" spans="2:3">
      <c r="B518" s="334"/>
      <c r="C518" s="335"/>
    </row>
    <row r="519" spans="2:3">
      <c r="B519" s="334"/>
      <c r="C519" s="335"/>
    </row>
    <row r="520" spans="2:3">
      <c r="B520" s="334"/>
      <c r="C520" s="335"/>
    </row>
    <row r="521" spans="2:3">
      <c r="B521" s="334"/>
      <c r="C521" s="335"/>
    </row>
    <row r="522" spans="2:3">
      <c r="B522" s="334"/>
      <c r="C522" s="335"/>
    </row>
    <row r="523" spans="2:3">
      <c r="B523" s="334"/>
      <c r="C523" s="335"/>
    </row>
    <row r="524" spans="2:3">
      <c r="B524" s="334"/>
      <c r="C524" s="335"/>
    </row>
    <row r="525" spans="2:3">
      <c r="B525" s="334"/>
      <c r="C525" s="335"/>
    </row>
    <row r="526" spans="2:3">
      <c r="B526" s="334"/>
      <c r="C526" s="335"/>
    </row>
    <row r="527" spans="2:3">
      <c r="B527" s="334"/>
      <c r="C527" s="335"/>
    </row>
    <row r="528" spans="2:3">
      <c r="B528" s="334"/>
      <c r="C528" s="335"/>
    </row>
    <row r="529" spans="2:3">
      <c r="B529" s="334"/>
      <c r="C529" s="335"/>
    </row>
    <row r="530" spans="2:3">
      <c r="B530" s="334"/>
      <c r="C530" s="335"/>
    </row>
    <row r="531" spans="2:3">
      <c r="B531" s="334"/>
      <c r="C531" s="335"/>
    </row>
    <row r="532" spans="2:3">
      <c r="B532" s="334"/>
      <c r="C532" s="335"/>
    </row>
    <row r="533" spans="2:3">
      <c r="B533" s="334"/>
      <c r="C533" s="335"/>
    </row>
    <row r="534" spans="2:3">
      <c r="B534" s="334"/>
      <c r="C534" s="335"/>
    </row>
    <row r="535" spans="2:3">
      <c r="B535" s="334"/>
      <c r="C535" s="335"/>
    </row>
    <row r="536" spans="2:3">
      <c r="B536" s="334"/>
      <c r="C536" s="335"/>
    </row>
    <row r="537" spans="2:3">
      <c r="B537" s="334"/>
      <c r="C537" s="335"/>
    </row>
    <row r="538" spans="2:3">
      <c r="B538" s="334"/>
      <c r="C538" s="335"/>
    </row>
    <row r="539" spans="2:3">
      <c r="B539" s="334"/>
      <c r="C539" s="335"/>
    </row>
    <row r="540" spans="2:3">
      <c r="B540" s="334"/>
      <c r="C540" s="335"/>
    </row>
    <row r="541" spans="2:3">
      <c r="B541" s="334"/>
      <c r="C541" s="335"/>
    </row>
    <row r="542" spans="2:3">
      <c r="B542" s="334"/>
      <c r="C542" s="335"/>
    </row>
    <row r="543" spans="2:3">
      <c r="B543" s="334"/>
      <c r="C543" s="335"/>
    </row>
    <row r="544" spans="2:3">
      <c r="B544" s="334"/>
      <c r="C544" s="335"/>
    </row>
    <row r="545" spans="2:3">
      <c r="B545" s="334"/>
      <c r="C545" s="335"/>
    </row>
    <row r="546" spans="2:3">
      <c r="B546" s="334"/>
      <c r="C546" s="335"/>
    </row>
    <row r="547" spans="2:3">
      <c r="B547" s="334"/>
      <c r="C547" s="335"/>
    </row>
    <row r="548" spans="2:3">
      <c r="B548" s="334"/>
      <c r="C548" s="335"/>
    </row>
    <row r="549" spans="2:3">
      <c r="B549" s="334"/>
      <c r="C549" s="335"/>
    </row>
    <row r="550" spans="2:3">
      <c r="B550" s="334"/>
      <c r="C550" s="335"/>
    </row>
    <row r="551" spans="2:3">
      <c r="B551" s="334"/>
      <c r="C551" s="335"/>
    </row>
    <row r="552" spans="2:3">
      <c r="B552" s="334"/>
      <c r="C552" s="335"/>
    </row>
    <row r="553" spans="2:3">
      <c r="B553" s="334"/>
      <c r="C553" s="335"/>
    </row>
    <row r="554" spans="2:3">
      <c r="B554" s="334"/>
      <c r="C554" s="335"/>
    </row>
    <row r="555" spans="2:3">
      <c r="B555" s="334"/>
      <c r="C555" s="335"/>
    </row>
    <row r="556" spans="2:3">
      <c r="B556" s="334"/>
      <c r="C556" s="335"/>
    </row>
    <row r="557" spans="2:3">
      <c r="B557" s="334"/>
      <c r="C557" s="335"/>
    </row>
    <row r="558" spans="2:3">
      <c r="B558" s="334"/>
      <c r="C558" s="335"/>
    </row>
    <row r="559" spans="2:3">
      <c r="B559" s="334"/>
      <c r="C559" s="335"/>
    </row>
    <row r="560" spans="2:3">
      <c r="B560" s="334"/>
      <c r="C560" s="335"/>
    </row>
    <row r="561" spans="2:3">
      <c r="B561" s="334"/>
      <c r="C561" s="335"/>
    </row>
    <row r="562" spans="2:3">
      <c r="B562" s="334"/>
      <c r="C562" s="335"/>
    </row>
    <row r="563" spans="2:3">
      <c r="B563" s="334"/>
      <c r="C563" s="335"/>
    </row>
    <row r="564" spans="2:3">
      <c r="B564" s="334"/>
      <c r="C564" s="335"/>
    </row>
    <row r="565" spans="2:3">
      <c r="B565" s="334"/>
      <c r="C565" s="335"/>
    </row>
    <row r="566" spans="2:3">
      <c r="B566" s="334"/>
      <c r="C566" s="335"/>
    </row>
    <row r="567" spans="2:3">
      <c r="B567" s="334"/>
      <c r="C567" s="335"/>
    </row>
    <row r="568" spans="2:3">
      <c r="B568" s="334"/>
      <c r="C568" s="335"/>
    </row>
    <row r="569" spans="2:3">
      <c r="B569" s="334"/>
      <c r="C569" s="335"/>
    </row>
    <row r="570" spans="2:3">
      <c r="B570" s="334"/>
      <c r="C570" s="335"/>
    </row>
    <row r="571" spans="2:3">
      <c r="B571" s="334"/>
      <c r="C571" s="335"/>
    </row>
    <row r="572" spans="2:3">
      <c r="B572" s="334"/>
      <c r="C572" s="335"/>
    </row>
    <row r="573" spans="2:3">
      <c r="B573" s="334"/>
      <c r="C573" s="335"/>
    </row>
    <row r="574" spans="2:3">
      <c r="B574" s="334"/>
      <c r="C574" s="335"/>
    </row>
    <row r="575" spans="2:3">
      <c r="B575" s="334"/>
      <c r="C575" s="335"/>
    </row>
    <row r="576" spans="2:3">
      <c r="B576" s="334"/>
      <c r="C576" s="335"/>
    </row>
    <row r="577" spans="2:3">
      <c r="B577" s="334"/>
      <c r="C577" s="335"/>
    </row>
    <row r="578" spans="2:3">
      <c r="B578" s="334"/>
      <c r="C578" s="335"/>
    </row>
    <row r="579" spans="2:3">
      <c r="B579" s="334"/>
      <c r="C579" s="335"/>
    </row>
    <row r="580" spans="2:3">
      <c r="B580" s="334"/>
      <c r="C580" s="335"/>
    </row>
    <row r="581" spans="2:3">
      <c r="B581" s="334"/>
      <c r="C581" s="335"/>
    </row>
    <row r="582" spans="2:3">
      <c r="B582" s="334"/>
      <c r="C582" s="335"/>
    </row>
    <row r="583" spans="2:3">
      <c r="B583" s="334"/>
      <c r="C583" s="335"/>
    </row>
    <row r="584" spans="2:3">
      <c r="B584" s="334"/>
      <c r="C584" s="335"/>
    </row>
    <row r="585" spans="2:3">
      <c r="B585" s="334"/>
      <c r="C585" s="335"/>
    </row>
    <row r="586" spans="2:3">
      <c r="B586" s="334"/>
      <c r="C586" s="335"/>
    </row>
    <row r="587" spans="2:3">
      <c r="B587" s="334"/>
      <c r="C587" s="335"/>
    </row>
    <row r="588" spans="2:3">
      <c r="B588" s="334"/>
      <c r="C588" s="335"/>
    </row>
    <row r="589" spans="2:3">
      <c r="B589" s="334"/>
      <c r="C589" s="335"/>
    </row>
    <row r="590" spans="2:3">
      <c r="B590" s="334"/>
      <c r="C590" s="335"/>
    </row>
    <row r="591" spans="2:3">
      <c r="B591" s="334"/>
      <c r="C591" s="335"/>
    </row>
    <row r="592" spans="2:3">
      <c r="B592" s="334"/>
      <c r="C592" s="335"/>
    </row>
    <row r="593" spans="2:3">
      <c r="B593" s="334"/>
      <c r="C593" s="335"/>
    </row>
    <row r="594" spans="2:3">
      <c r="B594" s="334"/>
      <c r="C594" s="335"/>
    </row>
    <row r="595" spans="2:3">
      <c r="B595" s="334"/>
      <c r="C595" s="335"/>
    </row>
    <row r="596" spans="2:3">
      <c r="B596" s="334"/>
      <c r="C596" s="335"/>
    </row>
    <row r="597" spans="2:3">
      <c r="B597" s="334"/>
      <c r="C597" s="335"/>
    </row>
    <row r="598" spans="2:3">
      <c r="B598" s="334"/>
      <c r="C598" s="335"/>
    </row>
    <row r="599" spans="2:3">
      <c r="B599" s="334"/>
      <c r="C599" s="335"/>
    </row>
    <row r="600" spans="2:3">
      <c r="B600" s="334"/>
      <c r="C600" s="335"/>
    </row>
    <row r="601" spans="2:3">
      <c r="B601" s="334"/>
      <c r="C601" s="335"/>
    </row>
    <row r="602" spans="2:3">
      <c r="B602" s="334"/>
      <c r="C602" s="335"/>
    </row>
    <row r="603" spans="2:3">
      <c r="B603" s="334"/>
      <c r="C603" s="335"/>
    </row>
    <row r="604" spans="2:3">
      <c r="B604" s="334"/>
      <c r="C604" s="335"/>
    </row>
    <row r="605" spans="2:3">
      <c r="B605" s="334"/>
      <c r="C605" s="335"/>
    </row>
    <row r="606" spans="2:3">
      <c r="B606" s="334"/>
      <c r="C606" s="335"/>
    </row>
    <row r="607" spans="2:3">
      <c r="B607" s="334"/>
      <c r="C607" s="335"/>
    </row>
    <row r="608" spans="2:3">
      <c r="B608" s="334"/>
      <c r="C608" s="335"/>
    </row>
    <row r="609" spans="2:3">
      <c r="B609" s="334"/>
      <c r="C609" s="335"/>
    </row>
    <row r="610" spans="2:3">
      <c r="B610" s="334"/>
      <c r="C610" s="335"/>
    </row>
    <row r="611" spans="2:3">
      <c r="B611" s="334"/>
      <c r="C611" s="335"/>
    </row>
    <row r="612" spans="2:3">
      <c r="B612" s="334"/>
      <c r="C612" s="335"/>
    </row>
    <row r="613" spans="2:3">
      <c r="B613" s="334"/>
      <c r="C613" s="335"/>
    </row>
    <row r="614" spans="2:3">
      <c r="B614" s="334"/>
      <c r="C614" s="335"/>
    </row>
    <row r="615" spans="2:3">
      <c r="B615" s="334"/>
      <c r="C615" s="335"/>
    </row>
    <row r="616" spans="2:3">
      <c r="B616" s="334"/>
      <c r="C616" s="335"/>
    </row>
    <row r="617" spans="2:3">
      <c r="B617" s="334"/>
      <c r="C617" s="335"/>
    </row>
    <row r="618" spans="2:3">
      <c r="B618" s="334"/>
      <c r="C618" s="335"/>
    </row>
    <row r="619" spans="2:3">
      <c r="B619" s="334"/>
      <c r="C619" s="335"/>
    </row>
    <row r="620" spans="2:3">
      <c r="B620" s="334"/>
      <c r="C620" s="335"/>
    </row>
    <row r="621" spans="2:3">
      <c r="B621" s="334"/>
      <c r="C621" s="335"/>
    </row>
    <row r="622" spans="2:3">
      <c r="B622" s="334"/>
      <c r="C622" s="335"/>
    </row>
    <row r="623" spans="2:3">
      <c r="B623" s="334"/>
      <c r="C623" s="335"/>
    </row>
    <row r="624" spans="2:3">
      <c r="B624" s="334"/>
      <c r="C624" s="335"/>
    </row>
    <row r="625" spans="2:3">
      <c r="B625" s="334"/>
      <c r="C625" s="335"/>
    </row>
    <row r="626" spans="2:3">
      <c r="B626" s="334"/>
      <c r="C626" s="335"/>
    </row>
    <row r="627" spans="2:3">
      <c r="B627" s="334"/>
      <c r="C627" s="335"/>
    </row>
    <row r="628" spans="2:3">
      <c r="B628" s="334"/>
      <c r="C628" s="335"/>
    </row>
    <row r="629" spans="2:3">
      <c r="B629" s="334"/>
      <c r="C629" s="335"/>
    </row>
    <row r="630" spans="2:3">
      <c r="B630" s="334"/>
      <c r="C630" s="335"/>
    </row>
    <row r="631" spans="2:3">
      <c r="B631" s="334"/>
      <c r="C631" s="335"/>
    </row>
    <row r="632" spans="2:3">
      <c r="B632" s="334"/>
      <c r="C632" s="335"/>
    </row>
    <row r="633" spans="2:3">
      <c r="B633" s="334"/>
      <c r="C633" s="335"/>
    </row>
    <row r="634" spans="2:3">
      <c r="B634" s="334"/>
      <c r="C634" s="335"/>
    </row>
    <row r="635" spans="2:3">
      <c r="B635" s="334"/>
      <c r="C635" s="335"/>
    </row>
    <row r="636" spans="2:3">
      <c r="B636" s="334"/>
      <c r="C636" s="335"/>
    </row>
    <row r="637" spans="2:3">
      <c r="B637" s="334"/>
      <c r="C637" s="335"/>
    </row>
    <row r="638" spans="2:3">
      <c r="B638" s="334"/>
      <c r="C638" s="335"/>
    </row>
    <row r="639" spans="2:3">
      <c r="B639" s="334"/>
      <c r="C639" s="335"/>
    </row>
    <row r="640" spans="2:3">
      <c r="B640" s="334"/>
      <c r="C640" s="335"/>
    </row>
    <row r="641" spans="2:3">
      <c r="B641" s="334"/>
      <c r="C641" s="335"/>
    </row>
    <row r="642" spans="2:3">
      <c r="B642" s="334"/>
      <c r="C642" s="335"/>
    </row>
    <row r="643" spans="2:3">
      <c r="B643" s="334"/>
      <c r="C643" s="335"/>
    </row>
    <row r="644" spans="2:3">
      <c r="B644" s="334"/>
      <c r="C644" s="335"/>
    </row>
    <row r="645" spans="2:3">
      <c r="B645" s="334"/>
      <c r="C645" s="335"/>
    </row>
    <row r="646" spans="2:3">
      <c r="B646" s="334"/>
      <c r="C646" s="335"/>
    </row>
    <row r="647" spans="2:3">
      <c r="B647" s="334"/>
      <c r="C647" s="335"/>
    </row>
    <row r="648" spans="2:3">
      <c r="B648" s="334"/>
      <c r="C648" s="335"/>
    </row>
    <row r="649" spans="2:3">
      <c r="B649" s="334"/>
      <c r="C649" s="335"/>
    </row>
    <row r="650" spans="2:3">
      <c r="B650" s="334"/>
      <c r="C650" s="335"/>
    </row>
    <row r="651" spans="2:3">
      <c r="B651" s="334"/>
      <c r="C651" s="335"/>
    </row>
    <row r="652" spans="2:3">
      <c r="B652" s="334"/>
      <c r="C652" s="335"/>
    </row>
    <row r="653" spans="2:3">
      <c r="B653" s="334"/>
      <c r="C653" s="335"/>
    </row>
    <row r="654" spans="2:3">
      <c r="B654" s="334"/>
      <c r="C654" s="335"/>
    </row>
    <row r="655" spans="2:3">
      <c r="B655" s="334"/>
      <c r="C655" s="335"/>
    </row>
    <row r="656" spans="2:3">
      <c r="B656" s="334"/>
      <c r="C656" s="335"/>
    </row>
    <row r="657" spans="2:3">
      <c r="B657" s="334"/>
      <c r="C657" s="335"/>
    </row>
    <row r="658" spans="2:3">
      <c r="B658" s="334"/>
      <c r="C658" s="335"/>
    </row>
    <row r="659" spans="2:3">
      <c r="B659" s="334"/>
      <c r="C659" s="335"/>
    </row>
    <row r="660" spans="2:3">
      <c r="B660" s="334"/>
      <c r="C660" s="335"/>
    </row>
    <row r="661" spans="2:3">
      <c r="B661" s="334"/>
      <c r="C661" s="335"/>
    </row>
    <row r="662" spans="2:3">
      <c r="B662" s="334"/>
      <c r="C662" s="335"/>
    </row>
    <row r="663" spans="2:3">
      <c r="B663" s="334"/>
      <c r="C663" s="335"/>
    </row>
    <row r="664" spans="2:3">
      <c r="B664" s="334"/>
      <c r="C664" s="335"/>
    </row>
    <row r="665" spans="2:3">
      <c r="B665" s="334"/>
      <c r="C665" s="335"/>
    </row>
    <row r="666" spans="2:3">
      <c r="B666" s="334"/>
      <c r="C666" s="335"/>
    </row>
    <row r="667" spans="2:3">
      <c r="B667" s="334"/>
      <c r="C667" s="335"/>
    </row>
    <row r="668" spans="2:3">
      <c r="B668" s="334"/>
      <c r="C668" s="335"/>
    </row>
    <row r="669" spans="2:3">
      <c r="B669" s="334"/>
      <c r="C669" s="335"/>
    </row>
    <row r="670" spans="2:3">
      <c r="B670" s="334"/>
      <c r="C670" s="335"/>
    </row>
    <row r="671" spans="2:3">
      <c r="B671" s="334"/>
      <c r="C671" s="335"/>
    </row>
    <row r="672" spans="2:3">
      <c r="B672" s="334"/>
      <c r="C672" s="335"/>
    </row>
    <row r="673" spans="2:3">
      <c r="B673" s="334"/>
      <c r="C673" s="335"/>
    </row>
    <row r="674" spans="2:3">
      <c r="B674" s="334"/>
      <c r="C674" s="335"/>
    </row>
    <row r="675" spans="2:3">
      <c r="B675" s="334"/>
      <c r="C675" s="335"/>
    </row>
    <row r="676" spans="2:3">
      <c r="B676" s="334"/>
      <c r="C676" s="335"/>
    </row>
    <row r="677" spans="2:3">
      <c r="B677" s="334"/>
      <c r="C677" s="335"/>
    </row>
    <row r="678" spans="2:3">
      <c r="B678" s="334"/>
      <c r="C678" s="335"/>
    </row>
    <row r="679" spans="2:3">
      <c r="B679" s="334"/>
      <c r="C679" s="335"/>
    </row>
    <row r="680" spans="2:3">
      <c r="B680" s="334"/>
      <c r="C680" s="335"/>
    </row>
    <row r="681" spans="2:3">
      <c r="B681" s="334"/>
      <c r="C681" s="335"/>
    </row>
    <row r="682" spans="2:3">
      <c r="B682" s="334"/>
      <c r="C682" s="335"/>
    </row>
    <row r="683" spans="2:3">
      <c r="B683" s="334"/>
      <c r="C683" s="335"/>
    </row>
    <row r="684" spans="2:3">
      <c r="B684" s="334"/>
      <c r="C684" s="335"/>
    </row>
    <row r="685" spans="2:3">
      <c r="B685" s="334"/>
      <c r="C685" s="335"/>
    </row>
    <row r="686" spans="2:3">
      <c r="B686" s="334"/>
      <c r="C686" s="335"/>
    </row>
    <row r="687" spans="2:3">
      <c r="B687" s="334"/>
      <c r="C687" s="335"/>
    </row>
    <row r="688" spans="2:3">
      <c r="B688" s="334"/>
      <c r="C688" s="335"/>
    </row>
    <row r="689" spans="2:3">
      <c r="B689" s="334"/>
      <c r="C689" s="335"/>
    </row>
    <row r="690" spans="2:3">
      <c r="B690" s="334"/>
      <c r="C690" s="335"/>
    </row>
    <row r="691" spans="2:3">
      <c r="B691" s="334"/>
      <c r="C691" s="335"/>
    </row>
    <row r="692" spans="2:3">
      <c r="B692" s="334"/>
      <c r="C692" s="335"/>
    </row>
    <row r="693" spans="2:3">
      <c r="B693" s="334"/>
      <c r="C693" s="335"/>
    </row>
    <row r="694" spans="2:3">
      <c r="B694" s="334"/>
      <c r="C694" s="335"/>
    </row>
    <row r="695" spans="2:3">
      <c r="B695" s="334"/>
      <c r="C695" s="335"/>
    </row>
    <row r="696" spans="2:3">
      <c r="B696" s="334"/>
      <c r="C696" s="335"/>
    </row>
    <row r="697" spans="2:3">
      <c r="B697" s="334"/>
      <c r="C697" s="335"/>
    </row>
    <row r="698" spans="2:3">
      <c r="B698" s="334"/>
      <c r="C698" s="335"/>
    </row>
    <row r="699" spans="2:3">
      <c r="B699" s="334"/>
      <c r="C699" s="335"/>
    </row>
    <row r="700" spans="2:3">
      <c r="B700" s="334"/>
      <c r="C700" s="335"/>
    </row>
    <row r="701" spans="2:3">
      <c r="B701" s="334"/>
      <c r="C701" s="335"/>
    </row>
    <row r="702" spans="2:3">
      <c r="B702" s="334"/>
      <c r="C702" s="335"/>
    </row>
    <row r="703" spans="2:3">
      <c r="B703" s="334"/>
      <c r="C703" s="335"/>
    </row>
    <row r="704" spans="2:3">
      <c r="B704" s="334"/>
      <c r="C704" s="335"/>
    </row>
    <row r="705" spans="2:3">
      <c r="B705" s="334"/>
      <c r="C705" s="335"/>
    </row>
    <row r="706" spans="2:3">
      <c r="B706" s="334"/>
      <c r="C706" s="335"/>
    </row>
    <row r="707" spans="2:3">
      <c r="B707" s="334"/>
      <c r="C707" s="335"/>
    </row>
    <row r="708" spans="2:3">
      <c r="B708" s="334"/>
      <c r="C708" s="335"/>
    </row>
    <row r="709" spans="2:3">
      <c r="B709" s="334"/>
      <c r="C709" s="335"/>
    </row>
    <row r="710" spans="2:3">
      <c r="B710" s="334"/>
      <c r="C710" s="335"/>
    </row>
    <row r="711" spans="2:3">
      <c r="B711" s="334"/>
      <c r="C711" s="335"/>
    </row>
    <row r="712" spans="2:3">
      <c r="B712" s="334"/>
      <c r="C712" s="335"/>
    </row>
    <row r="713" spans="2:3">
      <c r="B713" s="334"/>
      <c r="C713" s="335"/>
    </row>
    <row r="714" spans="2:3">
      <c r="B714" s="334"/>
      <c r="C714" s="335"/>
    </row>
    <row r="715" spans="2:3">
      <c r="B715" s="334"/>
      <c r="C715" s="335"/>
    </row>
    <row r="716" spans="2:3">
      <c r="B716" s="334"/>
      <c r="C716" s="335"/>
    </row>
    <row r="717" spans="2:3">
      <c r="B717" s="334"/>
      <c r="C717" s="335"/>
    </row>
    <row r="718" spans="2:3">
      <c r="B718" s="334"/>
      <c r="C718" s="335"/>
    </row>
    <row r="719" spans="2:3">
      <c r="B719" s="334"/>
      <c r="C719" s="335"/>
    </row>
    <row r="720" spans="2:3">
      <c r="B720" s="334"/>
      <c r="C720" s="335"/>
    </row>
    <row r="721" spans="2:3">
      <c r="B721" s="334"/>
      <c r="C721" s="335"/>
    </row>
    <row r="722" spans="2:3">
      <c r="B722" s="334"/>
      <c r="C722" s="335"/>
    </row>
    <row r="723" spans="2:3">
      <c r="B723" s="334"/>
      <c r="C723" s="335"/>
    </row>
    <row r="724" spans="2:3">
      <c r="B724" s="334"/>
      <c r="C724" s="335"/>
    </row>
    <row r="725" spans="2:3">
      <c r="B725" s="334"/>
      <c r="C725" s="335"/>
    </row>
    <row r="726" spans="2:3">
      <c r="B726" s="334"/>
      <c r="C726" s="335"/>
    </row>
    <row r="727" spans="2:3">
      <c r="B727" s="334"/>
      <c r="C727" s="335"/>
    </row>
    <row r="728" spans="2:3">
      <c r="B728" s="334"/>
      <c r="C728" s="335"/>
    </row>
    <row r="729" spans="2:3">
      <c r="B729" s="334"/>
      <c r="C729" s="335"/>
    </row>
    <row r="730" spans="2:3">
      <c r="B730" s="334"/>
      <c r="C730" s="335"/>
    </row>
    <row r="731" spans="2:3">
      <c r="B731" s="334"/>
      <c r="C731" s="335"/>
    </row>
    <row r="732" spans="2:3">
      <c r="B732" s="334"/>
      <c r="C732" s="335"/>
    </row>
    <row r="733" spans="2:3">
      <c r="B733" s="334"/>
      <c r="C733" s="335"/>
    </row>
    <row r="734" spans="2:3">
      <c r="B734" s="334"/>
      <c r="C734" s="335"/>
    </row>
    <row r="735" spans="2:3">
      <c r="B735" s="334"/>
      <c r="C735" s="335"/>
    </row>
    <row r="736" spans="2:3">
      <c r="B736" s="334"/>
      <c r="C736" s="335"/>
    </row>
    <row r="737" spans="2:3">
      <c r="B737" s="334"/>
      <c r="C737" s="335"/>
    </row>
    <row r="738" spans="2:3">
      <c r="B738" s="334"/>
      <c r="C738" s="335"/>
    </row>
    <row r="739" spans="2:3">
      <c r="B739" s="334"/>
      <c r="C739" s="335"/>
    </row>
    <row r="740" spans="2:3">
      <c r="B740" s="334"/>
      <c r="C740" s="335"/>
    </row>
    <row r="741" spans="2:3">
      <c r="B741" s="334"/>
      <c r="C741" s="335"/>
    </row>
    <row r="742" spans="2:3">
      <c r="B742" s="334"/>
      <c r="C742" s="335"/>
    </row>
    <row r="743" spans="2:3">
      <c r="B743" s="334"/>
      <c r="C743" s="335"/>
    </row>
    <row r="744" spans="2:3">
      <c r="B744" s="334"/>
      <c r="C744" s="335"/>
    </row>
    <row r="745" spans="2:3">
      <c r="B745" s="334"/>
      <c r="C745" s="335"/>
    </row>
    <row r="746" spans="2:3">
      <c r="B746" s="334"/>
      <c r="C746" s="335"/>
    </row>
    <row r="747" spans="2:3">
      <c r="B747" s="334"/>
      <c r="C747" s="335"/>
    </row>
    <row r="748" spans="2:3">
      <c r="B748" s="334"/>
      <c r="C748" s="335"/>
    </row>
    <row r="749" spans="2:3">
      <c r="B749" s="334"/>
      <c r="C749" s="335"/>
    </row>
    <row r="750" spans="2:3">
      <c r="B750" s="334"/>
      <c r="C750" s="335"/>
    </row>
    <row r="751" spans="2:3">
      <c r="B751" s="334"/>
      <c r="C751" s="335"/>
    </row>
    <row r="752" spans="2:3">
      <c r="B752" s="334"/>
      <c r="C752" s="335"/>
    </row>
    <row r="753" spans="2:3">
      <c r="B753" s="334"/>
      <c r="C753" s="335"/>
    </row>
    <row r="754" spans="2:3">
      <c r="B754" s="334"/>
      <c r="C754" s="335"/>
    </row>
    <row r="755" spans="2:3">
      <c r="B755" s="334"/>
      <c r="C755" s="335"/>
    </row>
    <row r="756" spans="2:3">
      <c r="B756" s="334"/>
      <c r="C756" s="335"/>
    </row>
    <row r="757" spans="2:3">
      <c r="B757" s="334"/>
      <c r="C757" s="335"/>
    </row>
    <row r="758" spans="2:3">
      <c r="B758" s="334"/>
      <c r="C758" s="335"/>
    </row>
    <row r="759" spans="2:3">
      <c r="B759" s="334"/>
      <c r="C759" s="335"/>
    </row>
    <row r="760" spans="2:3">
      <c r="B760" s="334"/>
      <c r="C760" s="335"/>
    </row>
    <row r="761" spans="2:3">
      <c r="B761" s="334"/>
      <c r="C761" s="335"/>
    </row>
    <row r="762" spans="2:3">
      <c r="B762" s="334"/>
      <c r="C762" s="335"/>
    </row>
    <row r="763" spans="2:3">
      <c r="B763" s="334"/>
      <c r="C763" s="335"/>
    </row>
    <row r="764" spans="2:3">
      <c r="B764" s="334"/>
      <c r="C764" s="335"/>
    </row>
    <row r="765" spans="2:3">
      <c r="B765" s="334"/>
      <c r="C765" s="335"/>
    </row>
    <row r="766" spans="2:3">
      <c r="B766" s="334"/>
      <c r="C766" s="335"/>
    </row>
    <row r="767" spans="2:3">
      <c r="B767" s="334"/>
      <c r="C767" s="335"/>
    </row>
    <row r="768" spans="2:3">
      <c r="B768" s="334"/>
      <c r="C768" s="335"/>
    </row>
    <row r="769" spans="2:3">
      <c r="B769" s="334"/>
      <c r="C769" s="335"/>
    </row>
    <row r="770" spans="2:3">
      <c r="B770" s="334"/>
      <c r="C770" s="335"/>
    </row>
    <row r="771" spans="2:3">
      <c r="B771" s="334"/>
      <c r="C771" s="335"/>
    </row>
    <row r="772" spans="2:3">
      <c r="B772" s="334"/>
      <c r="C772" s="335"/>
    </row>
    <row r="773" spans="2:3">
      <c r="B773" s="334"/>
      <c r="C773" s="335"/>
    </row>
    <row r="774" spans="2:3">
      <c r="B774" s="334"/>
      <c r="C774" s="335"/>
    </row>
    <row r="775" spans="2:3">
      <c r="B775" s="334"/>
      <c r="C775" s="335"/>
    </row>
    <row r="776" spans="2:3">
      <c r="B776" s="334"/>
      <c r="C776" s="335"/>
    </row>
    <row r="777" spans="2:3">
      <c r="B777" s="334"/>
      <c r="C777" s="335"/>
    </row>
    <row r="778" spans="2:3">
      <c r="B778" s="334"/>
      <c r="C778" s="335"/>
    </row>
    <row r="779" spans="2:3">
      <c r="B779" s="334"/>
      <c r="C779" s="335"/>
    </row>
    <row r="780" spans="2:3">
      <c r="B780" s="334"/>
      <c r="C780" s="335"/>
    </row>
    <row r="781" spans="2:3">
      <c r="B781" s="334"/>
      <c r="C781" s="335"/>
    </row>
    <row r="782" spans="2:3">
      <c r="B782" s="334"/>
      <c r="C782" s="335"/>
    </row>
    <row r="783" spans="2:3">
      <c r="B783" s="334"/>
      <c r="C783" s="335"/>
    </row>
    <row r="784" spans="2:3">
      <c r="B784" s="334"/>
      <c r="C784" s="335"/>
    </row>
    <row r="785" spans="2:3">
      <c r="B785" s="334"/>
      <c r="C785" s="335"/>
    </row>
    <row r="786" spans="2:3">
      <c r="B786" s="334"/>
      <c r="C786" s="335"/>
    </row>
    <row r="787" spans="2:3">
      <c r="B787" s="334"/>
      <c r="C787" s="335"/>
    </row>
    <row r="788" spans="2:3">
      <c r="B788" s="334"/>
      <c r="C788" s="335"/>
    </row>
    <row r="789" spans="2:3">
      <c r="B789" s="334"/>
      <c r="C789" s="335"/>
    </row>
    <row r="790" spans="2:3">
      <c r="B790" s="334"/>
      <c r="C790" s="335"/>
    </row>
    <row r="791" spans="2:3">
      <c r="B791" s="334"/>
      <c r="C791" s="335"/>
    </row>
    <row r="792" spans="2:3">
      <c r="B792" s="334"/>
      <c r="C792" s="335"/>
    </row>
    <row r="793" spans="2:3">
      <c r="B793" s="334"/>
      <c r="C793" s="335"/>
    </row>
    <row r="794" spans="2:3">
      <c r="B794" s="334"/>
      <c r="C794" s="335"/>
    </row>
    <row r="795" spans="2:3">
      <c r="B795" s="334"/>
      <c r="C795" s="335"/>
    </row>
    <row r="796" spans="2:3">
      <c r="B796" s="334"/>
      <c r="C796" s="335"/>
    </row>
    <row r="797" spans="2:3">
      <c r="B797" s="334"/>
      <c r="C797" s="335"/>
    </row>
    <row r="798" spans="2:3">
      <c r="B798" s="334"/>
      <c r="C798" s="335"/>
    </row>
    <row r="799" spans="2:3">
      <c r="B799" s="334"/>
      <c r="C799" s="335"/>
    </row>
    <row r="800" spans="2:3">
      <c r="B800" s="334"/>
      <c r="C800" s="335"/>
    </row>
    <row r="801" spans="2:3">
      <c r="B801" s="334"/>
      <c r="C801" s="335"/>
    </row>
    <row r="802" spans="2:3">
      <c r="B802" s="334"/>
      <c r="C802" s="335"/>
    </row>
    <row r="803" spans="2:3">
      <c r="B803" s="334"/>
      <c r="C803" s="335"/>
    </row>
    <row r="804" spans="2:3">
      <c r="B804" s="334"/>
      <c r="C804" s="335"/>
    </row>
    <row r="805" spans="2:3">
      <c r="B805" s="334"/>
      <c r="C805" s="335"/>
    </row>
    <row r="806" spans="2:3">
      <c r="B806" s="334"/>
      <c r="C806" s="335"/>
    </row>
    <row r="807" spans="2:3">
      <c r="B807" s="334"/>
      <c r="C807" s="335"/>
    </row>
    <row r="808" spans="2:3">
      <c r="B808" s="334"/>
      <c r="C808" s="335"/>
    </row>
    <row r="809" spans="2:3">
      <c r="B809" s="334"/>
      <c r="C809" s="335"/>
    </row>
    <row r="810" spans="2:3">
      <c r="B810" s="334"/>
      <c r="C810" s="335"/>
    </row>
    <row r="811" spans="2:3">
      <c r="B811" s="334"/>
      <c r="C811" s="335"/>
    </row>
    <row r="812" spans="2:3">
      <c r="B812" s="334"/>
      <c r="C812" s="335"/>
    </row>
    <row r="813" spans="2:3">
      <c r="B813" s="334"/>
      <c r="C813" s="335"/>
    </row>
    <row r="814" spans="2:3">
      <c r="B814" s="334"/>
      <c r="C814" s="335"/>
    </row>
    <row r="815" spans="2:3">
      <c r="B815" s="334"/>
      <c r="C815" s="335"/>
    </row>
    <row r="816" spans="2:3">
      <c r="B816" s="334"/>
      <c r="C816" s="335"/>
    </row>
    <row r="817" spans="2:3">
      <c r="B817" s="334"/>
      <c r="C817" s="335"/>
    </row>
    <row r="818" spans="2:3">
      <c r="B818" s="334"/>
      <c r="C818" s="335"/>
    </row>
    <row r="819" spans="2:3">
      <c r="B819" s="334"/>
      <c r="C819" s="335"/>
    </row>
    <row r="820" spans="2:3">
      <c r="B820" s="334"/>
      <c r="C820" s="335"/>
    </row>
    <row r="821" spans="2:3">
      <c r="B821" s="334"/>
      <c r="C821" s="335"/>
    </row>
    <row r="822" spans="2:3">
      <c r="B822" s="334"/>
      <c r="C822" s="335"/>
    </row>
    <row r="823" spans="2:3">
      <c r="B823" s="334"/>
      <c r="C823" s="335"/>
    </row>
    <row r="824" spans="2:3">
      <c r="B824" s="334"/>
      <c r="C824" s="335"/>
    </row>
    <row r="825" spans="2:3">
      <c r="B825" s="334"/>
      <c r="C825" s="335"/>
    </row>
    <row r="826" spans="2:3">
      <c r="B826" s="334"/>
      <c r="C826" s="335"/>
    </row>
    <row r="827" spans="2:3">
      <c r="B827" s="334"/>
      <c r="C827" s="335"/>
    </row>
    <row r="828" spans="2:3">
      <c r="B828" s="334"/>
      <c r="C828" s="335"/>
    </row>
    <row r="829" spans="2:3">
      <c r="B829" s="334"/>
      <c r="C829" s="335"/>
    </row>
    <row r="830" spans="2:3">
      <c r="B830" s="334"/>
      <c r="C830" s="335"/>
    </row>
    <row r="831" spans="2:3">
      <c r="B831" s="334"/>
      <c r="C831" s="335"/>
    </row>
    <row r="832" spans="2:3">
      <c r="B832" s="334"/>
      <c r="C832" s="335"/>
    </row>
    <row r="833" spans="2:3">
      <c r="B833" s="334"/>
      <c r="C833" s="335"/>
    </row>
    <row r="834" spans="2:3">
      <c r="B834" s="334"/>
      <c r="C834" s="335"/>
    </row>
    <row r="835" spans="2:3">
      <c r="B835" s="334"/>
      <c r="C835" s="335"/>
    </row>
    <row r="836" spans="2:3">
      <c r="B836" s="334"/>
      <c r="C836" s="335"/>
    </row>
    <row r="837" spans="2:3">
      <c r="B837" s="334"/>
      <c r="C837" s="335"/>
    </row>
    <row r="838" spans="2:3">
      <c r="B838" s="334"/>
      <c r="C838" s="335"/>
    </row>
    <row r="839" spans="2:3">
      <c r="B839" s="334"/>
      <c r="C839" s="335"/>
    </row>
    <row r="840" spans="2:3">
      <c r="B840" s="334"/>
      <c r="C840" s="335"/>
    </row>
    <row r="841" spans="2:3">
      <c r="B841" s="334"/>
      <c r="C841" s="335"/>
    </row>
    <row r="842" spans="2:3">
      <c r="B842" s="334"/>
      <c r="C842" s="335"/>
    </row>
    <row r="843" spans="2:3">
      <c r="B843" s="334"/>
      <c r="C843" s="335"/>
    </row>
    <row r="844" spans="2:3">
      <c r="B844" s="334"/>
      <c r="C844" s="335"/>
    </row>
    <row r="845" spans="2:3">
      <c r="B845" s="334"/>
      <c r="C845" s="335"/>
    </row>
    <row r="846" spans="2:3">
      <c r="B846" s="334"/>
      <c r="C846" s="335"/>
    </row>
    <row r="847" spans="2:3">
      <c r="B847" s="334"/>
      <c r="C847" s="335"/>
    </row>
    <row r="848" spans="2:3">
      <c r="B848" s="334"/>
      <c r="C848" s="335"/>
    </row>
    <row r="849" spans="2:3">
      <c r="B849" s="334"/>
      <c r="C849" s="335"/>
    </row>
    <row r="850" spans="2:3">
      <c r="B850" s="334"/>
      <c r="C850" s="335"/>
    </row>
    <row r="851" spans="2:3">
      <c r="B851" s="334"/>
      <c r="C851" s="335"/>
    </row>
    <row r="852" spans="2:3">
      <c r="B852" s="334"/>
      <c r="C852" s="335"/>
    </row>
    <row r="853" spans="2:3">
      <c r="B853" s="334"/>
      <c r="C853" s="335"/>
    </row>
    <row r="854" spans="2:3">
      <c r="B854" s="334"/>
      <c r="C854" s="335"/>
    </row>
    <row r="855" spans="2:3">
      <c r="B855" s="334"/>
      <c r="C855" s="335"/>
    </row>
    <row r="856" spans="2:3">
      <c r="B856" s="334"/>
      <c r="C856" s="335"/>
    </row>
    <row r="857" spans="2:3">
      <c r="B857" s="334"/>
      <c r="C857" s="335"/>
    </row>
    <row r="858" spans="2:3">
      <c r="B858" s="334"/>
      <c r="C858" s="335"/>
    </row>
    <row r="859" spans="2:3">
      <c r="B859" s="334"/>
      <c r="C859" s="335"/>
    </row>
    <row r="860" spans="2:3">
      <c r="B860" s="334"/>
      <c r="C860" s="335"/>
    </row>
    <row r="861" spans="2:3">
      <c r="B861" s="334"/>
      <c r="C861" s="335"/>
    </row>
    <row r="862" spans="2:3">
      <c r="B862" s="334"/>
      <c r="C862" s="335"/>
    </row>
    <row r="863" spans="2:3">
      <c r="B863" s="334"/>
      <c r="C863" s="335"/>
    </row>
    <row r="864" spans="2:3">
      <c r="B864" s="334"/>
      <c r="C864" s="335"/>
    </row>
    <row r="865" spans="2:3">
      <c r="B865" s="334"/>
      <c r="C865" s="335"/>
    </row>
    <row r="866" spans="2:3">
      <c r="B866" s="334"/>
      <c r="C866" s="335"/>
    </row>
    <row r="867" spans="2:3">
      <c r="B867" s="334"/>
      <c r="C867" s="335"/>
    </row>
    <row r="868" spans="2:3">
      <c r="B868" s="334"/>
      <c r="C868" s="335"/>
    </row>
    <row r="869" spans="2:3">
      <c r="B869" s="334"/>
      <c r="C869" s="335"/>
    </row>
    <row r="870" spans="2:3">
      <c r="B870" s="334"/>
      <c r="C870" s="335"/>
    </row>
    <row r="871" spans="2:3">
      <c r="B871" s="334"/>
      <c r="C871" s="335"/>
    </row>
    <row r="872" spans="2:3">
      <c r="B872" s="334"/>
      <c r="C872" s="335"/>
    </row>
    <row r="873" spans="2:3">
      <c r="B873" s="334"/>
      <c r="C873" s="335"/>
    </row>
    <row r="874" spans="2:3">
      <c r="B874" s="334"/>
      <c r="C874" s="335"/>
    </row>
    <row r="875" spans="2:3">
      <c r="B875" s="334"/>
      <c r="C875" s="335"/>
    </row>
    <row r="876" spans="2:3">
      <c r="B876" s="334"/>
      <c r="C876" s="335"/>
    </row>
    <row r="877" spans="2:3">
      <c r="B877" s="334"/>
      <c r="C877" s="335"/>
    </row>
    <row r="878" spans="2:3">
      <c r="B878" s="334"/>
      <c r="C878" s="335"/>
    </row>
    <row r="879" spans="2:3">
      <c r="B879" s="334"/>
      <c r="C879" s="335"/>
    </row>
    <row r="880" spans="2:3">
      <c r="B880" s="334"/>
      <c r="C880" s="335"/>
    </row>
    <row r="881" spans="2:3">
      <c r="B881" s="334"/>
      <c r="C881" s="335"/>
    </row>
    <row r="882" spans="2:3">
      <c r="B882" s="334"/>
      <c r="C882" s="335"/>
    </row>
    <row r="883" spans="2:3">
      <c r="B883" s="334"/>
      <c r="C883" s="335"/>
    </row>
    <row r="884" spans="2:3">
      <c r="B884" s="334"/>
      <c r="C884" s="335"/>
    </row>
    <row r="885" spans="2:3">
      <c r="B885" s="334"/>
      <c r="C885" s="335"/>
    </row>
    <row r="886" spans="2:3">
      <c r="B886" s="334"/>
      <c r="C886" s="335"/>
    </row>
    <row r="887" spans="2:3">
      <c r="B887" s="334"/>
      <c r="C887" s="335"/>
    </row>
    <row r="888" spans="2:3">
      <c r="B888" s="334"/>
      <c r="C888" s="335"/>
    </row>
    <row r="889" spans="2:3">
      <c r="B889" s="334"/>
      <c r="C889" s="335"/>
    </row>
    <row r="890" spans="2:3">
      <c r="B890" s="334"/>
      <c r="C890" s="335"/>
    </row>
    <row r="891" spans="2:3">
      <c r="B891" s="334"/>
      <c r="C891" s="335"/>
    </row>
    <row r="892" spans="2:3">
      <c r="B892" s="334"/>
      <c r="C892" s="335"/>
    </row>
    <row r="893" spans="2:3">
      <c r="B893" s="334"/>
      <c r="C893" s="335"/>
    </row>
    <row r="894" spans="2:3">
      <c r="B894" s="334"/>
      <c r="C894" s="335"/>
    </row>
    <row r="895" spans="2:3">
      <c r="B895" s="334"/>
      <c r="C895" s="335"/>
    </row>
    <row r="896" spans="2:3">
      <c r="B896" s="334"/>
      <c r="C896" s="335"/>
    </row>
    <row r="897" spans="2:3">
      <c r="B897" s="334"/>
      <c r="C897" s="335"/>
    </row>
    <row r="898" spans="2:3">
      <c r="B898" s="334"/>
      <c r="C898" s="335"/>
    </row>
    <row r="899" spans="2:3">
      <c r="B899" s="334"/>
      <c r="C899" s="335"/>
    </row>
    <row r="900" spans="2:3">
      <c r="B900" s="334"/>
      <c r="C900" s="335"/>
    </row>
    <row r="901" spans="2:3">
      <c r="B901" s="334"/>
      <c r="C901" s="335"/>
    </row>
    <row r="902" spans="2:3">
      <c r="B902" s="334"/>
      <c r="C902" s="335"/>
    </row>
    <row r="903" spans="2:3">
      <c r="B903" s="334"/>
      <c r="C903" s="335"/>
    </row>
    <row r="904" spans="2:3">
      <c r="B904" s="334"/>
      <c r="C904" s="335"/>
    </row>
    <row r="905" spans="2:3">
      <c r="B905" s="334"/>
      <c r="C905" s="335"/>
    </row>
    <row r="906" spans="2:3">
      <c r="B906" s="334"/>
      <c r="C906" s="335"/>
    </row>
    <row r="907" spans="2:3">
      <c r="B907" s="334"/>
      <c r="C907" s="335"/>
    </row>
    <row r="908" spans="2:3">
      <c r="B908" s="334"/>
      <c r="C908" s="335"/>
    </row>
    <row r="909" spans="2:3">
      <c r="B909" s="334"/>
      <c r="C909" s="335"/>
    </row>
    <row r="910" spans="2:3">
      <c r="B910" s="334"/>
      <c r="C910" s="335"/>
    </row>
    <row r="911" spans="2:3">
      <c r="B911" s="334"/>
      <c r="C911" s="335"/>
    </row>
    <row r="912" spans="2:3">
      <c r="B912" s="334"/>
      <c r="C912" s="335"/>
    </row>
    <row r="913" spans="2:3">
      <c r="B913" s="334"/>
      <c r="C913" s="335"/>
    </row>
    <row r="914" spans="2:3">
      <c r="B914" s="334"/>
      <c r="C914" s="335"/>
    </row>
    <row r="915" spans="2:3">
      <c r="B915" s="334"/>
      <c r="C915" s="335"/>
    </row>
    <row r="916" spans="2:3">
      <c r="B916" s="334"/>
      <c r="C916" s="335"/>
    </row>
    <row r="917" spans="2:3">
      <c r="B917" s="334"/>
      <c r="C917" s="335"/>
    </row>
    <row r="918" spans="2:3">
      <c r="B918" s="334"/>
      <c r="C918" s="335"/>
    </row>
    <row r="919" spans="2:3">
      <c r="B919" s="334"/>
      <c r="C919" s="335"/>
    </row>
    <row r="920" spans="2:3">
      <c r="B920" s="334"/>
      <c r="C920" s="335"/>
    </row>
    <row r="921" spans="2:3">
      <c r="B921" s="334"/>
      <c r="C921" s="335"/>
    </row>
    <row r="922" spans="2:3">
      <c r="B922" s="334"/>
      <c r="C922" s="335"/>
    </row>
    <row r="923" spans="2:3">
      <c r="B923" s="334"/>
      <c r="C923" s="335"/>
    </row>
    <row r="924" spans="2:3">
      <c r="B924" s="334"/>
      <c r="C924" s="335"/>
    </row>
    <row r="925" spans="2:3">
      <c r="B925" s="334"/>
      <c r="C925" s="335"/>
    </row>
    <row r="926" spans="2:3">
      <c r="B926" s="334"/>
      <c r="C926" s="335"/>
    </row>
    <row r="927" spans="2:3">
      <c r="B927" s="334"/>
      <c r="C927" s="335"/>
    </row>
    <row r="928" spans="2:3">
      <c r="B928" s="334"/>
      <c r="C928" s="335"/>
    </row>
    <row r="929" spans="2:3">
      <c r="B929" s="334"/>
      <c r="C929" s="335"/>
    </row>
    <row r="930" spans="2:3">
      <c r="B930" s="334"/>
      <c r="C930" s="335"/>
    </row>
    <row r="931" spans="2:3">
      <c r="B931" s="334"/>
      <c r="C931" s="335"/>
    </row>
    <row r="932" spans="2:3">
      <c r="B932" s="334"/>
      <c r="C932" s="335"/>
    </row>
    <row r="933" spans="2:3">
      <c r="B933" s="334"/>
      <c r="C933" s="335"/>
    </row>
    <row r="934" spans="2:3">
      <c r="B934" s="334"/>
      <c r="C934" s="335"/>
    </row>
    <row r="935" spans="2:3">
      <c r="B935" s="334"/>
      <c r="C935" s="335"/>
    </row>
    <row r="936" spans="2:3">
      <c r="B936" s="334"/>
      <c r="C936" s="335"/>
    </row>
    <row r="937" spans="2:3">
      <c r="B937" s="334"/>
      <c r="C937" s="335"/>
    </row>
    <row r="938" spans="2:3">
      <c r="B938" s="334"/>
      <c r="C938" s="335"/>
    </row>
    <row r="939" spans="2:3">
      <c r="B939" s="334"/>
      <c r="C939" s="335"/>
    </row>
    <row r="940" spans="2:3">
      <c r="B940" s="334"/>
      <c r="C940" s="335"/>
    </row>
    <row r="941" spans="2:3">
      <c r="B941" s="334"/>
      <c r="C941" s="335"/>
    </row>
    <row r="942" spans="2:3">
      <c r="B942" s="334"/>
      <c r="C942" s="335"/>
    </row>
    <row r="943" spans="2:3">
      <c r="B943" s="334"/>
      <c r="C943" s="335"/>
    </row>
    <row r="944" spans="2:3">
      <c r="B944" s="334"/>
      <c r="C944" s="335"/>
    </row>
    <row r="945" spans="2:3">
      <c r="B945" s="334"/>
      <c r="C945" s="335"/>
    </row>
    <row r="946" spans="2:3">
      <c r="B946" s="334"/>
      <c r="C946" s="335"/>
    </row>
    <row r="947" spans="2:3">
      <c r="B947" s="334"/>
      <c r="C947" s="335"/>
    </row>
    <row r="948" spans="2:3">
      <c r="B948" s="334"/>
      <c r="C948" s="335"/>
    </row>
    <row r="949" spans="2:3">
      <c r="B949" s="334"/>
      <c r="C949" s="335"/>
    </row>
    <row r="950" spans="2:3">
      <c r="B950" s="334"/>
      <c r="C950" s="335"/>
    </row>
    <row r="951" spans="2:3">
      <c r="B951" s="334"/>
      <c r="C951" s="335"/>
    </row>
    <row r="952" spans="2:3">
      <c r="B952" s="334"/>
      <c r="C952" s="335"/>
    </row>
    <row r="953" spans="2:3">
      <c r="B953" s="334"/>
      <c r="C953" s="335"/>
    </row>
    <row r="954" spans="2:3">
      <c r="B954" s="334"/>
      <c r="C954" s="335"/>
    </row>
    <row r="955" spans="2:3">
      <c r="B955" s="334"/>
      <c r="C955" s="335"/>
    </row>
    <row r="956" spans="2:3">
      <c r="B956" s="334"/>
      <c r="C956" s="335"/>
    </row>
    <row r="957" spans="2:3">
      <c r="B957" s="334"/>
      <c r="C957" s="335"/>
    </row>
    <row r="958" spans="2:3">
      <c r="B958" s="334"/>
      <c r="C958" s="335"/>
    </row>
    <row r="959" spans="2:3">
      <c r="B959" s="334"/>
      <c r="C959" s="335"/>
    </row>
    <row r="960" spans="2:3">
      <c r="B960" s="334"/>
      <c r="C960" s="335"/>
    </row>
    <row r="961" spans="2:3">
      <c r="B961" s="334"/>
      <c r="C961" s="335"/>
    </row>
    <row r="962" spans="2:3">
      <c r="B962" s="334"/>
      <c r="C962" s="335"/>
    </row>
    <row r="963" spans="2:3">
      <c r="B963" s="334"/>
      <c r="C963" s="335"/>
    </row>
    <row r="964" spans="2:3">
      <c r="B964" s="334"/>
      <c r="C964" s="335"/>
    </row>
    <row r="965" spans="2:3">
      <c r="B965" s="334"/>
      <c r="C965" s="335"/>
    </row>
    <row r="966" spans="2:3">
      <c r="B966" s="334"/>
      <c r="C966" s="335"/>
    </row>
    <row r="967" spans="2:3">
      <c r="B967" s="334"/>
      <c r="C967" s="335"/>
    </row>
    <row r="968" spans="2:3">
      <c r="B968" s="334"/>
      <c r="C968" s="335"/>
    </row>
    <row r="969" spans="2:3">
      <c r="B969" s="334"/>
      <c r="C969" s="335"/>
    </row>
    <row r="970" spans="2:3">
      <c r="B970" s="334"/>
      <c r="C970" s="335"/>
    </row>
    <row r="971" spans="2:3">
      <c r="B971" s="334"/>
      <c r="C971" s="335"/>
    </row>
    <row r="972" spans="2:3">
      <c r="B972" s="334"/>
      <c r="C972" s="335"/>
    </row>
    <row r="973" spans="2:3">
      <c r="B973" s="334"/>
      <c r="C973" s="335"/>
    </row>
    <row r="974" spans="2:3">
      <c r="B974" s="334"/>
      <c r="C974" s="335"/>
    </row>
    <row r="975" spans="2:3">
      <c r="B975" s="334"/>
      <c r="C975" s="335"/>
    </row>
    <row r="976" spans="2:3">
      <c r="B976" s="334"/>
      <c r="C976" s="335"/>
    </row>
    <row r="977" spans="2:3">
      <c r="B977" s="334"/>
      <c r="C977" s="335"/>
    </row>
    <row r="978" spans="2:3">
      <c r="B978" s="334"/>
      <c r="C978" s="335"/>
    </row>
    <row r="979" spans="2:3">
      <c r="B979" s="334"/>
      <c r="C979" s="335"/>
    </row>
    <row r="980" spans="2:3">
      <c r="B980" s="334"/>
      <c r="C980" s="335"/>
    </row>
    <row r="981" spans="2:3">
      <c r="B981" s="334"/>
      <c r="C981" s="335"/>
    </row>
    <row r="982" spans="2:3">
      <c r="B982" s="334"/>
      <c r="C982" s="335"/>
    </row>
    <row r="983" spans="2:3">
      <c r="B983" s="334"/>
      <c r="C983" s="335"/>
    </row>
    <row r="984" spans="2:3">
      <c r="B984" s="334"/>
      <c r="C984" s="335"/>
    </row>
    <row r="985" spans="2:3">
      <c r="B985" s="334"/>
      <c r="C985" s="335"/>
    </row>
    <row r="986" spans="2:3">
      <c r="B986" s="334"/>
      <c r="C986" s="335"/>
    </row>
    <row r="987" spans="2:3">
      <c r="B987" s="334"/>
      <c r="C987" s="335"/>
    </row>
    <row r="988" spans="2:3">
      <c r="B988" s="334"/>
      <c r="C988" s="335"/>
    </row>
    <row r="989" spans="2:3">
      <c r="B989" s="334"/>
      <c r="C989" s="335"/>
    </row>
    <row r="990" spans="2:3">
      <c r="B990" s="334"/>
      <c r="C990" s="335"/>
    </row>
    <row r="991" spans="2:3">
      <c r="B991" s="334"/>
      <c r="C991" s="335"/>
    </row>
    <row r="992" spans="2:3">
      <c r="B992" s="334"/>
      <c r="C992" s="335"/>
    </row>
    <row r="993" spans="2:3">
      <c r="B993" s="334"/>
      <c r="C993" s="335"/>
    </row>
    <row r="994" spans="2:3">
      <c r="B994" s="334"/>
      <c r="C994" s="335"/>
    </row>
    <row r="995" spans="2:3">
      <c r="B995" s="334"/>
      <c r="C995" s="335"/>
    </row>
    <row r="996" spans="2:3">
      <c r="B996" s="334"/>
      <c r="C996" s="335"/>
    </row>
    <row r="997" spans="2:3">
      <c r="B997" s="334"/>
      <c r="C997" s="335"/>
    </row>
    <row r="998" spans="2:3">
      <c r="B998" s="334"/>
      <c r="C998" s="335"/>
    </row>
    <row r="999" spans="2:3">
      <c r="B999" s="334"/>
      <c r="C999" s="335"/>
    </row>
    <row r="1000" spans="2:3">
      <c r="B1000" s="334"/>
      <c r="C1000" s="335"/>
    </row>
  </sheetData>
  <autoFilter ref="A1:AK1000"/>
  <conditionalFormatting sqref="N1">
    <cfRule type="colorScale" priority="109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09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09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09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09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09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09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09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09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8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108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108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08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8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108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08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108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08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08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07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07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07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07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07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07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07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7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107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07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06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06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106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06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106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106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06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2:O46">
    <cfRule type="colorScale" priority="1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46">
    <cfRule type="colorScale" priority="1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6">
    <cfRule type="colorScale" priority="1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46">
    <cfRule type="colorScale" priority="1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46">
    <cfRule type="colorScale" priority="1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46">
    <cfRule type="colorScale" priority="1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46">
    <cfRule type="colorScale" priority="1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46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46">
    <cfRule type="colorScale" priority="1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46">
    <cfRule type="colorScale" priority="1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46">
    <cfRule type="colorScale" priority="1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46">
    <cfRule type="colorScale" priority="1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46">
    <cfRule type="colorScale" priority="1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46">
    <cfRule type="colorScale" priority="1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46">
    <cfRule type="colorScale" priority="1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46">
    <cfRule type="colorScale" priority="1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46">
    <cfRule type="colorScale" priority="1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46">
    <cfRule type="colorScale" priority="1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L6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EZ1048576"/>
    </sheetView>
  </sheetViews>
  <sheetFormatPr defaultColWidth="8.85546875" defaultRowHeight="15"/>
  <cols>
    <col min="1" max="1" width="24.85546875" bestFit="1" customWidth="1"/>
    <col min="2" max="2" width="8.140625" bestFit="1" customWidth="1"/>
    <col min="3" max="3" width="13.7109375" bestFit="1" customWidth="1"/>
    <col min="4" max="4" width="8.42578125" bestFit="1" customWidth="1"/>
    <col min="5" max="5" width="10.85546875" bestFit="1" customWidth="1"/>
    <col min="6" max="6" width="14.140625" bestFit="1" customWidth="1"/>
    <col min="7" max="7" width="16.28515625" bestFit="1" customWidth="1"/>
    <col min="8" max="8" width="13.42578125" bestFit="1" customWidth="1"/>
    <col min="9" max="9" width="13.42578125" style="3" bestFit="1" customWidth="1"/>
    <col min="10" max="10" width="15" bestFit="1" customWidth="1"/>
    <col min="11" max="11" width="78" bestFit="1" customWidth="1"/>
    <col min="12" max="12" width="10.140625" bestFit="1" customWidth="1"/>
    <col min="13" max="14" width="9" bestFit="1" customWidth="1"/>
    <col min="15" max="18" width="8" bestFit="1" customWidth="1"/>
    <col min="19" max="22" width="7" bestFit="1" customWidth="1"/>
    <col min="23" max="23" width="8" bestFit="1" customWidth="1"/>
    <col min="24" max="24" width="22" bestFit="1" customWidth="1"/>
    <col min="25" max="25" width="11.85546875" bestFit="1" customWidth="1"/>
    <col min="26" max="26" width="25.5703125" bestFit="1" customWidth="1"/>
    <col min="27" max="27" width="12.140625" bestFit="1" customWidth="1"/>
    <col min="28" max="28" width="24.5703125" bestFit="1" customWidth="1"/>
    <col min="29" max="29" width="12.7109375" bestFit="1" customWidth="1"/>
    <col min="30" max="30" width="8" bestFit="1" customWidth="1"/>
    <col min="31" max="31" width="9" bestFit="1" customWidth="1"/>
    <col min="32" max="32" width="15.28515625" bestFit="1" customWidth="1"/>
    <col min="33" max="33" width="6.7109375" bestFit="1" customWidth="1"/>
  </cols>
  <sheetData>
    <row r="1" spans="1:38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t="s">
        <v>68</v>
      </c>
      <c r="AI1" t="s">
        <v>227</v>
      </c>
      <c r="AJ1" t="s">
        <v>228</v>
      </c>
    </row>
    <row r="2" spans="1:38">
      <c r="A2" t="s">
        <v>1331</v>
      </c>
      <c r="B2" s="1">
        <v>0.70138888888888884</v>
      </c>
      <c r="C2" t="s">
        <v>167</v>
      </c>
      <c r="D2" t="s">
        <v>660</v>
      </c>
      <c r="F2">
        <v>26106</v>
      </c>
      <c r="G2" t="s">
        <v>282</v>
      </c>
      <c r="H2" t="s">
        <v>232</v>
      </c>
      <c r="I2" t="s">
        <v>5</v>
      </c>
      <c r="J2" t="s">
        <v>662</v>
      </c>
      <c r="K2" t="s">
        <v>1330</v>
      </c>
      <c r="L2">
        <v>4</v>
      </c>
      <c r="M2">
        <v>100.8</v>
      </c>
      <c r="N2">
        <v>78.319999999999993</v>
      </c>
      <c r="O2">
        <v>33.837200000000003</v>
      </c>
      <c r="P2">
        <v>14.364599999999999</v>
      </c>
      <c r="Q2">
        <v>8.2149999999999999</v>
      </c>
      <c r="R2">
        <v>2.4350999999999998</v>
      </c>
      <c r="S2">
        <v>1.8481000000000001</v>
      </c>
      <c r="T2">
        <v>1.6358999999999999</v>
      </c>
      <c r="U2">
        <v>0</v>
      </c>
      <c r="V2">
        <v>0</v>
      </c>
      <c r="W2">
        <v>18.703600000000002</v>
      </c>
      <c r="X2" t="s">
        <v>285</v>
      </c>
      <c r="Y2">
        <v>3.4028999999999998</v>
      </c>
      <c r="Z2" t="s">
        <v>368</v>
      </c>
      <c r="AA2">
        <v>4.3777999999999997</v>
      </c>
      <c r="AB2" t="s">
        <v>1332</v>
      </c>
      <c r="AC2">
        <v>11.8</v>
      </c>
      <c r="AD2">
        <v>64.391599999999997</v>
      </c>
      <c r="AE2" s="23">
        <v>347.93430000000001</v>
      </c>
      <c r="AF2">
        <v>3</v>
      </c>
      <c r="AG2">
        <v>82</v>
      </c>
      <c r="AH2">
        <v>12</v>
      </c>
      <c r="AI2">
        <v>24</v>
      </c>
      <c r="AJ2" t="s">
        <v>240</v>
      </c>
      <c r="AL2" t="e">
        <f t="shared" ref="AL2:AL65" si="0">IF(AND(#REF!&lt;&gt;#REF!,#REF!&lt;&gt;#REF!),"Bold","")</f>
        <v>#REF!</v>
      </c>
    </row>
    <row r="3" spans="1:38">
      <c r="A3" t="s">
        <v>1356</v>
      </c>
      <c r="B3" s="1">
        <v>0.70486111111111116</v>
      </c>
      <c r="C3" t="s">
        <v>172</v>
      </c>
      <c r="D3" t="s">
        <v>1352</v>
      </c>
      <c r="E3" t="s">
        <v>562</v>
      </c>
      <c r="F3">
        <v>15475</v>
      </c>
      <c r="G3" t="s">
        <v>282</v>
      </c>
      <c r="H3" t="s">
        <v>346</v>
      </c>
      <c r="I3" t="s">
        <v>233</v>
      </c>
      <c r="J3" t="s">
        <v>347</v>
      </c>
      <c r="K3" t="s">
        <v>1353</v>
      </c>
      <c r="L3">
        <v>6</v>
      </c>
      <c r="M3">
        <v>98.454999999999998</v>
      </c>
      <c r="N3">
        <v>57.945999999999998</v>
      </c>
      <c r="O3">
        <v>31.323599999999999</v>
      </c>
      <c r="P3">
        <v>7.7880000000000003</v>
      </c>
      <c r="Q3">
        <v>3.6791999999999998</v>
      </c>
      <c r="R3">
        <v>5.1683000000000003</v>
      </c>
      <c r="S3">
        <v>3.0758999999999999</v>
      </c>
      <c r="T3">
        <v>1.4767999999999999</v>
      </c>
      <c r="U3">
        <v>1.4791000000000001</v>
      </c>
      <c r="V3">
        <v>1.6879999999999999</v>
      </c>
      <c r="W3">
        <v>11.084199999999999</v>
      </c>
      <c r="X3" t="s">
        <v>753</v>
      </c>
      <c r="Y3">
        <v>2.4296000000000002</v>
      </c>
      <c r="Z3" t="s">
        <v>754</v>
      </c>
      <c r="AA3">
        <v>2.4106999999999998</v>
      </c>
      <c r="AB3" t="s">
        <v>571</v>
      </c>
      <c r="AC3">
        <v>2.6063000000000001</v>
      </c>
      <c r="AD3">
        <v>59.766599999999997</v>
      </c>
      <c r="AE3">
        <v>290.37709999999998</v>
      </c>
      <c r="AF3">
        <v>8</v>
      </c>
      <c r="AG3">
        <v>132</v>
      </c>
      <c r="AH3">
        <v>12</v>
      </c>
      <c r="AI3">
        <v>10</v>
      </c>
      <c r="AJ3" t="s">
        <v>240</v>
      </c>
      <c r="AL3" t="e">
        <f t="shared" ref="AL3:AL66" si="1">IF(AND(#REF!&lt;&gt;#REF!,#REF!&lt;&gt;#REF!),"Bold","")</f>
        <v>#REF!</v>
      </c>
    </row>
    <row r="4" spans="1:38">
      <c r="A4" t="s">
        <v>1161</v>
      </c>
      <c r="B4" s="1">
        <v>0.67013888888888884</v>
      </c>
      <c r="C4" t="s">
        <v>163</v>
      </c>
      <c r="D4" t="s">
        <v>229</v>
      </c>
      <c r="E4" t="s">
        <v>1158</v>
      </c>
      <c r="F4">
        <v>131000</v>
      </c>
      <c r="G4" t="s">
        <v>231</v>
      </c>
      <c r="H4" t="s">
        <v>232</v>
      </c>
      <c r="I4" t="s">
        <v>233</v>
      </c>
      <c r="J4" t="s">
        <v>234</v>
      </c>
      <c r="K4" t="s">
        <v>1159</v>
      </c>
      <c r="L4">
        <v>2</v>
      </c>
      <c r="M4">
        <v>124.657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21.474299999999999</v>
      </c>
      <c r="X4" t="s">
        <v>467</v>
      </c>
      <c r="Y4">
        <v>3.1606999999999998</v>
      </c>
      <c r="Z4" t="s">
        <v>243</v>
      </c>
      <c r="AA4">
        <v>1.1143000000000001</v>
      </c>
      <c r="AB4" t="s">
        <v>256</v>
      </c>
      <c r="AC4">
        <v>3.8780999999999999</v>
      </c>
      <c r="AD4">
        <v>59</v>
      </c>
      <c r="AE4">
        <v>402.88760000000002</v>
      </c>
      <c r="AF4">
        <v>14</v>
      </c>
      <c r="AG4">
        <v>0</v>
      </c>
      <c r="AH4">
        <v>12</v>
      </c>
      <c r="AI4">
        <v>10</v>
      </c>
      <c r="AJ4" t="s">
        <v>240</v>
      </c>
      <c r="AL4" t="e">
        <f t="shared" ref="AL4:AL67" si="2">IF(AND(#REF!&lt;&gt;#REF!,#REF!&lt;&gt;#REF!),"Bold","")</f>
        <v>#REF!</v>
      </c>
    </row>
    <row r="5" spans="1:38">
      <c r="A5" t="s">
        <v>1700</v>
      </c>
      <c r="B5" s="1">
        <v>0.84375</v>
      </c>
      <c r="C5" t="s">
        <v>168</v>
      </c>
      <c r="D5" t="s">
        <v>402</v>
      </c>
      <c r="E5" t="s">
        <v>403</v>
      </c>
      <c r="F5">
        <v>9338</v>
      </c>
      <c r="G5" t="s">
        <v>1576</v>
      </c>
      <c r="H5" t="s">
        <v>1577</v>
      </c>
      <c r="I5" s="3" t="s">
        <v>5</v>
      </c>
      <c r="J5" t="s">
        <v>662</v>
      </c>
      <c r="K5" t="s">
        <v>1697</v>
      </c>
      <c r="L5">
        <v>3</v>
      </c>
      <c r="M5">
        <v>100.16500000000001</v>
      </c>
      <c r="N5">
        <v>72.534300000000002</v>
      </c>
      <c r="O5">
        <v>27.4055</v>
      </c>
      <c r="P5">
        <v>9.4385999999999992</v>
      </c>
      <c r="Q5">
        <v>3.5657999999999999</v>
      </c>
      <c r="R5">
        <v>0</v>
      </c>
      <c r="S5">
        <v>0</v>
      </c>
      <c r="T5">
        <v>0</v>
      </c>
      <c r="U5">
        <v>0</v>
      </c>
      <c r="V5">
        <v>0</v>
      </c>
      <c r="W5">
        <v>24.409300000000002</v>
      </c>
      <c r="X5" t="s">
        <v>272</v>
      </c>
      <c r="Y5">
        <v>1.0018</v>
      </c>
      <c r="Z5" t="s">
        <v>1701</v>
      </c>
      <c r="AA5">
        <v>3.6152000000000002</v>
      </c>
      <c r="AB5" t="s">
        <v>550</v>
      </c>
      <c r="AC5">
        <v>2.0697999999999999</v>
      </c>
      <c r="AD5">
        <v>56.5</v>
      </c>
      <c r="AE5">
        <v>316.16770000000002</v>
      </c>
      <c r="AF5">
        <v>6</v>
      </c>
      <c r="AG5">
        <v>90</v>
      </c>
      <c r="AH5">
        <v>12</v>
      </c>
      <c r="AI5">
        <v>24</v>
      </c>
      <c r="AJ5" t="s">
        <v>240</v>
      </c>
      <c r="AL5" t="e">
        <f t="shared" ref="AL5:AL68" si="3">IF(AND(#REF!&lt;&gt;#REF!,#REF!&lt;&gt;#REF!),"Bold","")</f>
        <v>#REF!</v>
      </c>
    </row>
    <row r="6" spans="1:38">
      <c r="A6" t="s">
        <v>1167</v>
      </c>
      <c r="B6" s="1">
        <v>0.67013888888888884</v>
      </c>
      <c r="C6" t="s">
        <v>163</v>
      </c>
      <c r="D6" t="s">
        <v>229</v>
      </c>
      <c r="E6" t="s">
        <v>1158</v>
      </c>
      <c r="F6">
        <v>131000</v>
      </c>
      <c r="G6" t="s">
        <v>231</v>
      </c>
      <c r="H6" t="s">
        <v>232</v>
      </c>
      <c r="I6" t="s">
        <v>233</v>
      </c>
      <c r="J6" t="s">
        <v>234</v>
      </c>
      <c r="K6" t="s">
        <v>1159</v>
      </c>
      <c r="L6">
        <v>2</v>
      </c>
      <c r="M6">
        <v>99.522000000000006</v>
      </c>
      <c r="N6">
        <v>78.453599999999994</v>
      </c>
      <c r="O6">
        <v>36.250700000000002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18.504999999999999</v>
      </c>
      <c r="X6" t="s">
        <v>460</v>
      </c>
      <c r="Y6">
        <v>5.2228000000000003</v>
      </c>
      <c r="Z6" t="s">
        <v>238</v>
      </c>
      <c r="AA6">
        <v>3.1208999999999998</v>
      </c>
      <c r="AB6" t="s">
        <v>1031</v>
      </c>
      <c r="AC6">
        <v>3.1949999999999998</v>
      </c>
      <c r="AD6">
        <v>56.100900000000003</v>
      </c>
      <c r="AE6">
        <v>342.73869999999999</v>
      </c>
      <c r="AF6">
        <v>4</v>
      </c>
      <c r="AG6">
        <v>101</v>
      </c>
      <c r="AH6">
        <v>12</v>
      </c>
      <c r="AJ6" t="s">
        <v>240</v>
      </c>
      <c r="AL6" t="e">
        <f t="shared" ref="AL6:AL69" si="4">IF(AND(#REF!&lt;&gt;#REF!,#REF!&lt;&gt;#REF!),"Bold","")</f>
        <v>#REF!</v>
      </c>
    </row>
    <row r="7" spans="1:38">
      <c r="A7" t="s">
        <v>1511</v>
      </c>
      <c r="B7" s="1">
        <v>0.72916666666666663</v>
      </c>
      <c r="C7" t="s">
        <v>172</v>
      </c>
      <c r="D7" t="s">
        <v>344</v>
      </c>
      <c r="E7" t="s">
        <v>562</v>
      </c>
      <c r="F7">
        <v>9285</v>
      </c>
      <c r="G7" t="s">
        <v>282</v>
      </c>
      <c r="H7" t="s">
        <v>346</v>
      </c>
      <c r="I7" s="3" t="s">
        <v>233</v>
      </c>
      <c r="J7" t="s">
        <v>1509</v>
      </c>
      <c r="K7" t="s">
        <v>1510</v>
      </c>
      <c r="L7">
        <v>4</v>
      </c>
      <c r="M7">
        <v>71.238500000000002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23.417100000000001</v>
      </c>
      <c r="X7" t="s">
        <v>610</v>
      </c>
      <c r="Y7">
        <v>3.7915000000000001</v>
      </c>
      <c r="Z7" t="s">
        <v>596</v>
      </c>
      <c r="AA7">
        <v>2.4750000000000001</v>
      </c>
      <c r="AB7" t="s">
        <v>376</v>
      </c>
      <c r="AC7">
        <v>1.6456</v>
      </c>
      <c r="AD7">
        <v>56</v>
      </c>
      <c r="AE7" s="23">
        <v>266.92140000000001</v>
      </c>
      <c r="AF7">
        <v>5</v>
      </c>
      <c r="AG7">
        <v>0</v>
      </c>
      <c r="AH7">
        <v>12</v>
      </c>
      <c r="AJ7" t="s">
        <v>240</v>
      </c>
      <c r="AL7" t="e">
        <f t="shared" ref="AL7:AL70" si="5">IF(AND(#REF!&lt;&gt;#REF!,#REF!&lt;&gt;#REF!),"Bold","")</f>
        <v>#REF!</v>
      </c>
    </row>
    <row r="8" spans="1:38">
      <c r="A8" t="s">
        <v>664</v>
      </c>
      <c r="B8" s="1">
        <v>0.59722222222222221</v>
      </c>
      <c r="C8" t="s">
        <v>188</v>
      </c>
      <c r="D8" t="s">
        <v>660</v>
      </c>
      <c r="E8" t="s">
        <v>661</v>
      </c>
      <c r="F8">
        <v>34026</v>
      </c>
      <c r="G8" t="s">
        <v>231</v>
      </c>
      <c r="H8" t="s">
        <v>232</v>
      </c>
      <c r="I8" t="s">
        <v>233</v>
      </c>
      <c r="J8" t="s">
        <v>662</v>
      </c>
      <c r="K8" t="s">
        <v>663</v>
      </c>
      <c r="L8">
        <v>3</v>
      </c>
      <c r="M8">
        <v>147.61490000000001</v>
      </c>
      <c r="N8">
        <v>94.126099999999994</v>
      </c>
      <c r="O8">
        <v>52.965899999999998</v>
      </c>
      <c r="P8">
        <v>14.47</v>
      </c>
      <c r="Q8">
        <v>5.3838999999999997</v>
      </c>
      <c r="R8">
        <v>0</v>
      </c>
      <c r="S8">
        <v>0</v>
      </c>
      <c r="T8">
        <v>0</v>
      </c>
      <c r="U8">
        <v>0</v>
      </c>
      <c r="V8">
        <v>0</v>
      </c>
      <c r="W8">
        <v>24.320699999999999</v>
      </c>
      <c r="X8" t="s">
        <v>262</v>
      </c>
      <c r="Y8">
        <v>2.7259000000000002</v>
      </c>
      <c r="Z8" t="s">
        <v>263</v>
      </c>
      <c r="AA8">
        <v>5.4436</v>
      </c>
      <c r="AB8" t="s">
        <v>665</v>
      </c>
      <c r="AC8">
        <v>3.3117000000000001</v>
      </c>
      <c r="AD8">
        <v>55.9</v>
      </c>
      <c r="AE8" s="23">
        <v>429.9359</v>
      </c>
      <c r="AF8">
        <v>2</v>
      </c>
      <c r="AG8">
        <v>116</v>
      </c>
      <c r="AH8">
        <v>12</v>
      </c>
      <c r="AJ8" t="s">
        <v>240</v>
      </c>
      <c r="AL8" t="e">
        <f t="shared" ref="AL8:AL71" si="6">IF(AND(#REF!&lt;&gt;#REF!,#REF!&lt;&gt;#REF!),"Bold","")</f>
        <v>#REF!</v>
      </c>
    </row>
    <row r="9" spans="1:38">
      <c r="A9" t="s">
        <v>776</v>
      </c>
      <c r="B9" s="1">
        <v>0.61805555555555558</v>
      </c>
      <c r="C9" t="s">
        <v>188</v>
      </c>
      <c r="D9" t="s">
        <v>281</v>
      </c>
      <c r="E9" t="s">
        <v>661</v>
      </c>
      <c r="F9">
        <v>22684</v>
      </c>
      <c r="G9" t="s">
        <v>231</v>
      </c>
      <c r="H9" t="s">
        <v>232</v>
      </c>
      <c r="I9" t="s">
        <v>233</v>
      </c>
      <c r="J9" t="s">
        <v>234</v>
      </c>
      <c r="K9" t="s">
        <v>775</v>
      </c>
      <c r="L9">
        <v>2</v>
      </c>
      <c r="M9">
        <v>117.661</v>
      </c>
      <c r="N9">
        <v>103.4121</v>
      </c>
      <c r="O9">
        <v>41.964100000000002</v>
      </c>
      <c r="P9">
        <v>13.407500000000001</v>
      </c>
      <c r="Q9">
        <v>10.6714</v>
      </c>
      <c r="R9">
        <v>6.5823</v>
      </c>
      <c r="S9">
        <v>4.5244999999999997</v>
      </c>
      <c r="T9">
        <v>0</v>
      </c>
      <c r="U9">
        <v>0</v>
      </c>
      <c r="V9">
        <v>0</v>
      </c>
      <c r="W9">
        <v>20.493600000000001</v>
      </c>
      <c r="X9" t="s">
        <v>406</v>
      </c>
      <c r="Y9">
        <v>1.1567000000000001</v>
      </c>
      <c r="Z9" t="s">
        <v>407</v>
      </c>
      <c r="AA9">
        <v>2.5676999999999999</v>
      </c>
      <c r="AB9" t="s">
        <v>462</v>
      </c>
      <c r="AC9">
        <v>1.7202</v>
      </c>
      <c r="AD9">
        <v>55.861899999999999</v>
      </c>
      <c r="AE9" s="23">
        <v>389.09519999999998</v>
      </c>
      <c r="AF9">
        <v>7</v>
      </c>
      <c r="AG9">
        <v>96</v>
      </c>
      <c r="AH9">
        <v>12</v>
      </c>
      <c r="AJ9" t="s">
        <v>240</v>
      </c>
      <c r="AL9" t="e">
        <f t="shared" ref="AL9:AL72" si="7">IF(AND(#REF!&lt;&gt;#REF!,#REF!&lt;&gt;#REF!),"Bold","")</f>
        <v>#REF!</v>
      </c>
    </row>
    <row r="10" spans="1:38">
      <c r="A10" t="s">
        <v>419</v>
      </c>
      <c r="B10" s="1">
        <v>0.56944444444444442</v>
      </c>
      <c r="C10" t="s">
        <v>188</v>
      </c>
      <c r="D10" t="s">
        <v>402</v>
      </c>
      <c r="E10" t="s">
        <v>403</v>
      </c>
      <c r="F10">
        <v>6469</v>
      </c>
      <c r="G10" t="s">
        <v>231</v>
      </c>
      <c r="H10" t="s">
        <v>232</v>
      </c>
      <c r="I10" t="s">
        <v>5</v>
      </c>
      <c r="J10" t="s">
        <v>234</v>
      </c>
      <c r="K10" t="s">
        <v>404</v>
      </c>
      <c r="L10">
        <v>2</v>
      </c>
      <c r="M10">
        <v>77.437700000000007</v>
      </c>
      <c r="N10">
        <v>78.659199999999998</v>
      </c>
      <c r="O10">
        <v>23.788499999999999</v>
      </c>
      <c r="P10">
        <v>9.4295000000000009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16.362100000000002</v>
      </c>
      <c r="X10" t="s">
        <v>242</v>
      </c>
      <c r="Y10">
        <v>1.9646999999999999</v>
      </c>
      <c r="Z10" t="s">
        <v>420</v>
      </c>
      <c r="AA10">
        <v>0.66759999999999997</v>
      </c>
      <c r="AB10" t="s">
        <v>421</v>
      </c>
      <c r="AC10">
        <v>3.2317</v>
      </c>
      <c r="AD10">
        <v>55.166600000000003</v>
      </c>
      <c r="AE10">
        <v>289.51209999999998</v>
      </c>
      <c r="AF10">
        <v>12</v>
      </c>
      <c r="AG10">
        <v>79</v>
      </c>
      <c r="AH10">
        <v>12</v>
      </c>
      <c r="AJ10" t="s">
        <v>240</v>
      </c>
      <c r="AL10" t="e">
        <f t="shared" ref="AL10:AL73" si="8">IF(AND(#REF!&lt;&gt;#REF!,#REF!&lt;&gt;#REF!),"Bold","")</f>
        <v>#REF!</v>
      </c>
    </row>
    <row r="11" spans="1:38">
      <c r="A11" t="s">
        <v>1216</v>
      </c>
      <c r="B11" s="1">
        <v>0.68402777777777779</v>
      </c>
      <c r="C11" t="s">
        <v>224</v>
      </c>
      <c r="D11" t="s">
        <v>344</v>
      </c>
      <c r="F11">
        <v>14695</v>
      </c>
      <c r="G11" t="s">
        <v>345</v>
      </c>
      <c r="H11" t="s">
        <v>346</v>
      </c>
      <c r="I11" t="s">
        <v>5</v>
      </c>
      <c r="J11" t="s">
        <v>347</v>
      </c>
      <c r="K11" t="s">
        <v>1215</v>
      </c>
      <c r="L11">
        <v>5</v>
      </c>
      <c r="M11">
        <v>113.04900000000001</v>
      </c>
      <c r="N11">
        <v>82.250699999999995</v>
      </c>
      <c r="O11">
        <v>36.071100000000001</v>
      </c>
      <c r="P11">
        <v>13.241</v>
      </c>
      <c r="Q11">
        <v>3.5539999999999998</v>
      </c>
      <c r="R11">
        <v>3.2225000000000001</v>
      </c>
      <c r="S11">
        <v>3.0289999999999999</v>
      </c>
      <c r="T11">
        <v>0</v>
      </c>
      <c r="U11">
        <v>0</v>
      </c>
      <c r="V11">
        <v>0</v>
      </c>
      <c r="W11">
        <v>11.558299999999999</v>
      </c>
      <c r="X11" t="s">
        <v>382</v>
      </c>
      <c r="Y11">
        <v>3.9089999999999998</v>
      </c>
      <c r="Z11" t="s">
        <v>1217</v>
      </c>
      <c r="AA11">
        <v>2.3607</v>
      </c>
      <c r="AB11" t="s">
        <v>383</v>
      </c>
      <c r="AC11">
        <v>1.6514</v>
      </c>
      <c r="AD11">
        <v>52.656399999999998</v>
      </c>
      <c r="AE11" s="23">
        <v>333.24700000000001</v>
      </c>
      <c r="AF11">
        <v>2.5</v>
      </c>
      <c r="AG11">
        <v>125</v>
      </c>
      <c r="AH11">
        <v>12</v>
      </c>
      <c r="AJ11" t="s">
        <v>240</v>
      </c>
      <c r="AL11" t="e">
        <f t="shared" ref="AL11:AL74" si="9">IF(AND(#REF!&lt;&gt;#REF!,#REF!&lt;&gt;#REF!),"Bold","")</f>
        <v>#REF!</v>
      </c>
    </row>
    <row r="12" spans="1:38">
      <c r="A12" t="s">
        <v>745</v>
      </c>
      <c r="B12" s="1">
        <v>0.60763888888888895</v>
      </c>
      <c r="C12" t="s">
        <v>172</v>
      </c>
      <c r="D12" t="s">
        <v>344</v>
      </c>
      <c r="E12" t="s">
        <v>562</v>
      </c>
      <c r="F12">
        <v>24760</v>
      </c>
      <c r="G12" t="s">
        <v>282</v>
      </c>
      <c r="H12" t="s">
        <v>346</v>
      </c>
      <c r="I12" t="s">
        <v>233</v>
      </c>
      <c r="J12" t="s">
        <v>743</v>
      </c>
      <c r="K12" t="s">
        <v>744</v>
      </c>
      <c r="L12">
        <v>4</v>
      </c>
      <c r="M12">
        <v>95.093699999999998</v>
      </c>
      <c r="N12">
        <v>119.2473</v>
      </c>
      <c r="O12">
        <v>43.744700000000002</v>
      </c>
      <c r="P12">
        <v>10.572699999999999</v>
      </c>
      <c r="Q12">
        <v>10.0564</v>
      </c>
      <c r="R12">
        <v>5.2032999999999996</v>
      </c>
      <c r="S12">
        <v>3.8275999999999999</v>
      </c>
      <c r="T12">
        <v>0</v>
      </c>
      <c r="U12">
        <v>0</v>
      </c>
      <c r="V12">
        <v>0</v>
      </c>
      <c r="W12">
        <v>18.750699999999998</v>
      </c>
      <c r="X12" t="s">
        <v>595</v>
      </c>
      <c r="Y12">
        <v>4.3818999999999999</v>
      </c>
      <c r="Z12" t="s">
        <v>622</v>
      </c>
      <c r="AA12">
        <v>3.9123999999999999</v>
      </c>
      <c r="AB12" t="s">
        <v>746</v>
      </c>
      <c r="AC12">
        <v>1.3951</v>
      </c>
      <c r="AD12">
        <v>50.742800000000003</v>
      </c>
      <c r="AE12" s="23">
        <v>375.32940000000002</v>
      </c>
      <c r="AF12">
        <v>2</v>
      </c>
      <c r="AG12">
        <v>148</v>
      </c>
      <c r="AH12">
        <v>12</v>
      </c>
      <c r="AJ12" t="s">
        <v>240</v>
      </c>
      <c r="AL12" t="e">
        <f t="shared" ref="AL12:AL75" si="10">IF(AND(#REF!&lt;&gt;#REF!,#REF!&lt;&gt;#REF!),"Bold","")</f>
        <v>#REF!</v>
      </c>
    </row>
    <row r="13" spans="1:38">
      <c r="A13" t="s">
        <v>931</v>
      </c>
      <c r="B13" s="1">
        <v>0.64236111111111105</v>
      </c>
      <c r="C13" t="s">
        <v>163</v>
      </c>
      <c r="D13" t="s">
        <v>925</v>
      </c>
      <c r="E13" t="s">
        <v>562</v>
      </c>
      <c r="F13">
        <v>28012</v>
      </c>
      <c r="G13" t="s">
        <v>231</v>
      </c>
      <c r="H13" t="s">
        <v>232</v>
      </c>
      <c r="I13" t="s">
        <v>5</v>
      </c>
      <c r="J13" t="s">
        <v>662</v>
      </c>
      <c r="K13" t="s">
        <v>926</v>
      </c>
      <c r="L13">
        <v>7</v>
      </c>
      <c r="M13">
        <v>134.1</v>
      </c>
      <c r="N13">
        <v>51.232900000000001</v>
      </c>
      <c r="O13">
        <v>37.3431</v>
      </c>
      <c r="P13">
        <v>12.9269</v>
      </c>
      <c r="Q13">
        <v>6.1359000000000004</v>
      </c>
      <c r="R13">
        <v>6.9494999999999996</v>
      </c>
      <c r="S13">
        <v>5.4499000000000004</v>
      </c>
      <c r="T13">
        <v>4.1734999999999998</v>
      </c>
      <c r="U13">
        <v>3.4257</v>
      </c>
      <c r="V13">
        <v>2.6124000000000001</v>
      </c>
      <c r="W13">
        <v>24.0307</v>
      </c>
      <c r="X13" t="s">
        <v>932</v>
      </c>
      <c r="Y13">
        <v>3.4817999999999998</v>
      </c>
      <c r="Z13" t="s">
        <v>933</v>
      </c>
      <c r="AA13">
        <v>2.9990999999999999</v>
      </c>
      <c r="AB13" t="s">
        <v>343</v>
      </c>
      <c r="AC13">
        <v>2.0078999999999998</v>
      </c>
      <c r="AD13">
        <v>49.923999999999999</v>
      </c>
      <c r="AE13">
        <v>346.79329999999999</v>
      </c>
      <c r="AF13">
        <v>8</v>
      </c>
      <c r="AG13">
        <v>96</v>
      </c>
      <c r="AH13">
        <v>12</v>
      </c>
      <c r="AJ13" t="s">
        <v>240</v>
      </c>
      <c r="AL13" t="e">
        <f t="shared" ref="AL13:AL76" si="11">IF(AND(#REF!&lt;&gt;#REF!,#REF!&lt;&gt;#REF!),"Bold","")</f>
        <v>#REF!</v>
      </c>
    </row>
    <row r="14" spans="1:38">
      <c r="A14" t="s">
        <v>1162</v>
      </c>
      <c r="B14" s="1">
        <v>0.67013888888888884</v>
      </c>
      <c r="C14" t="s">
        <v>163</v>
      </c>
      <c r="D14" t="s">
        <v>229</v>
      </c>
      <c r="E14" t="s">
        <v>1158</v>
      </c>
      <c r="F14">
        <v>131000</v>
      </c>
      <c r="G14" t="s">
        <v>231</v>
      </c>
      <c r="H14" t="s">
        <v>232</v>
      </c>
      <c r="I14" t="s">
        <v>233</v>
      </c>
      <c r="J14" t="s">
        <v>234</v>
      </c>
      <c r="K14" t="s">
        <v>1159</v>
      </c>
      <c r="L14">
        <v>2</v>
      </c>
      <c r="M14">
        <v>120.327</v>
      </c>
      <c r="N14">
        <v>112.3811</v>
      </c>
      <c r="O14">
        <v>33.661299999999997</v>
      </c>
      <c r="P14">
        <v>7.2530000000000001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22.4693</v>
      </c>
      <c r="X14" t="s">
        <v>457</v>
      </c>
      <c r="Y14">
        <v>2.5468000000000002</v>
      </c>
      <c r="Z14" t="s">
        <v>407</v>
      </c>
      <c r="AA14">
        <v>1.4309000000000001</v>
      </c>
      <c r="AB14" t="s">
        <v>1163</v>
      </c>
      <c r="AC14">
        <v>2.5177999999999998</v>
      </c>
      <c r="AD14">
        <v>48.9</v>
      </c>
      <c r="AE14">
        <v>381.5754</v>
      </c>
      <c r="AF14">
        <v>25</v>
      </c>
      <c r="AG14">
        <v>104</v>
      </c>
      <c r="AH14">
        <v>16</v>
      </c>
      <c r="AI14">
        <v>6</v>
      </c>
      <c r="AJ14" t="s">
        <v>288</v>
      </c>
      <c r="AL14" t="e">
        <f t="shared" ref="AL14:AL77" si="12">IF(AND(#REF!&lt;&gt;#REF!,#REF!&lt;&gt;#REF!),"Bold","")</f>
        <v>#REF!</v>
      </c>
    </row>
    <row r="15" spans="1:38">
      <c r="A15" t="s">
        <v>1201</v>
      </c>
      <c r="B15" s="1">
        <v>0.68055555555555547</v>
      </c>
      <c r="C15" t="s">
        <v>172</v>
      </c>
      <c r="D15" t="s">
        <v>1045</v>
      </c>
      <c r="E15" t="s">
        <v>562</v>
      </c>
      <c r="F15">
        <v>9285</v>
      </c>
      <c r="G15" t="s">
        <v>282</v>
      </c>
      <c r="H15" t="s">
        <v>346</v>
      </c>
      <c r="I15" t="s">
        <v>233</v>
      </c>
      <c r="J15" t="s">
        <v>347</v>
      </c>
      <c r="K15" t="s">
        <v>1200</v>
      </c>
      <c r="L15">
        <v>5</v>
      </c>
      <c r="M15">
        <v>110.6266</v>
      </c>
      <c r="N15">
        <v>86.516900000000007</v>
      </c>
      <c r="O15">
        <v>47.195900000000002</v>
      </c>
      <c r="P15">
        <v>13.729200000000001</v>
      </c>
      <c r="Q15">
        <v>5.0297999999999998</v>
      </c>
      <c r="R15">
        <v>4.4077999999999999</v>
      </c>
      <c r="S15">
        <v>3.4392</v>
      </c>
      <c r="T15">
        <v>2.0350999999999999</v>
      </c>
      <c r="U15">
        <v>1.0108999999999999</v>
      </c>
      <c r="V15">
        <v>2.0053000000000001</v>
      </c>
      <c r="W15">
        <v>18.420000000000002</v>
      </c>
      <c r="X15" t="s">
        <v>595</v>
      </c>
      <c r="Y15">
        <v>4.5083000000000002</v>
      </c>
      <c r="Z15" t="s">
        <v>351</v>
      </c>
      <c r="AA15">
        <v>4.3411</v>
      </c>
      <c r="AB15" t="s">
        <v>1202</v>
      </c>
      <c r="AC15">
        <v>3.2601</v>
      </c>
      <c r="AD15">
        <v>47.633400000000002</v>
      </c>
      <c r="AE15" s="23">
        <v>354.15969999999999</v>
      </c>
      <c r="AF15">
        <v>1.2</v>
      </c>
      <c r="AG15">
        <v>143</v>
      </c>
      <c r="AH15">
        <v>16</v>
      </c>
      <c r="AI15">
        <v>7</v>
      </c>
      <c r="AJ15" t="s">
        <v>288</v>
      </c>
      <c r="AL15" t="e">
        <f t="shared" ref="AL15:AL78" si="13">IF(AND(#REF!&lt;&gt;#REF!,#REF!&lt;&gt;#REF!),"Bold","")</f>
        <v>#REF!</v>
      </c>
    </row>
    <row r="16" spans="1:38">
      <c r="A16" t="s">
        <v>666</v>
      </c>
      <c r="B16" s="1">
        <v>0.59722222222222221</v>
      </c>
      <c r="C16" t="s">
        <v>188</v>
      </c>
      <c r="D16" t="s">
        <v>660</v>
      </c>
      <c r="E16" t="s">
        <v>661</v>
      </c>
      <c r="F16">
        <v>34026</v>
      </c>
      <c r="G16" t="s">
        <v>231</v>
      </c>
      <c r="H16" t="s">
        <v>232</v>
      </c>
      <c r="I16" t="s">
        <v>233</v>
      </c>
      <c r="J16" t="s">
        <v>662</v>
      </c>
      <c r="K16" t="s">
        <v>663</v>
      </c>
      <c r="L16">
        <v>3</v>
      </c>
      <c r="M16">
        <v>110.363</v>
      </c>
      <c r="N16">
        <v>111.3616</v>
      </c>
      <c r="O16">
        <v>51.857599999999998</v>
      </c>
      <c r="P16">
        <v>11.7216</v>
      </c>
      <c r="Q16">
        <v>10.903600000000001</v>
      </c>
      <c r="R16">
        <v>6.9470999999999998</v>
      </c>
      <c r="S16">
        <v>7.5785</v>
      </c>
      <c r="T16">
        <v>5.0190000000000001</v>
      </c>
      <c r="U16">
        <v>1.8127</v>
      </c>
      <c r="V16">
        <v>1.9245000000000001</v>
      </c>
      <c r="W16">
        <v>23.7986</v>
      </c>
      <c r="X16" t="s">
        <v>442</v>
      </c>
      <c r="Y16">
        <v>1.4739</v>
      </c>
      <c r="Z16" t="s">
        <v>667</v>
      </c>
      <c r="AA16">
        <v>2.9801000000000002</v>
      </c>
      <c r="AB16" t="s">
        <v>558</v>
      </c>
      <c r="AC16">
        <v>1.5924</v>
      </c>
      <c r="AD16">
        <v>46.554600000000001</v>
      </c>
      <c r="AE16">
        <v>395.88869999999997</v>
      </c>
      <c r="AF16">
        <v>5</v>
      </c>
      <c r="AG16">
        <v>109</v>
      </c>
      <c r="AH16">
        <v>16</v>
      </c>
      <c r="AI16">
        <v>27</v>
      </c>
      <c r="AJ16" t="s">
        <v>288</v>
      </c>
      <c r="AL16" t="e">
        <f t="shared" ref="AL16:AL79" si="14">IF(AND(#REF!&lt;&gt;#REF!,#REF!&lt;&gt;#REF!),"Bold","")</f>
        <v>#REF!</v>
      </c>
    </row>
    <row r="17" spans="1:38">
      <c r="A17" t="s">
        <v>1354</v>
      </c>
      <c r="B17" s="1">
        <v>0.70486111111111116</v>
      </c>
      <c r="C17" t="s">
        <v>172</v>
      </c>
      <c r="D17" t="s">
        <v>1352</v>
      </c>
      <c r="E17" t="s">
        <v>562</v>
      </c>
      <c r="F17">
        <v>15475</v>
      </c>
      <c r="G17" t="s">
        <v>282</v>
      </c>
      <c r="H17" t="s">
        <v>346</v>
      </c>
      <c r="I17" t="s">
        <v>233</v>
      </c>
      <c r="J17" t="s">
        <v>347</v>
      </c>
      <c r="K17" t="s">
        <v>1353</v>
      </c>
      <c r="L17">
        <v>8</v>
      </c>
      <c r="M17">
        <v>96.031499999999994</v>
      </c>
      <c r="N17">
        <v>99.638400000000004</v>
      </c>
      <c r="O17">
        <v>45.185099999999998</v>
      </c>
      <c r="P17">
        <v>12.821</v>
      </c>
      <c r="Q17">
        <v>10.6845</v>
      </c>
      <c r="R17">
        <v>3.6686000000000001</v>
      </c>
      <c r="S17">
        <v>3.7747000000000002</v>
      </c>
      <c r="T17">
        <v>2.9361999999999999</v>
      </c>
      <c r="U17">
        <v>2.1535000000000002</v>
      </c>
      <c r="V17">
        <v>1.9419</v>
      </c>
      <c r="W17">
        <v>24.004300000000001</v>
      </c>
      <c r="X17" t="s">
        <v>587</v>
      </c>
      <c r="Y17">
        <v>4.7263000000000002</v>
      </c>
      <c r="Z17" t="s">
        <v>588</v>
      </c>
      <c r="AA17">
        <v>6.0541</v>
      </c>
      <c r="AB17" t="s">
        <v>840</v>
      </c>
      <c r="AC17">
        <v>2.3233000000000001</v>
      </c>
      <c r="AD17">
        <v>46.357100000000003</v>
      </c>
      <c r="AE17" s="23">
        <v>362.30040000000002</v>
      </c>
      <c r="AF17">
        <v>1.88</v>
      </c>
      <c r="AG17">
        <v>147</v>
      </c>
      <c r="AH17">
        <v>16</v>
      </c>
      <c r="AI17">
        <v>122</v>
      </c>
      <c r="AJ17" t="s">
        <v>288</v>
      </c>
      <c r="AL17" t="e">
        <f t="shared" ref="AL17:AL80" si="15">IF(AND(#REF!&lt;&gt;#REF!,#REF!&lt;&gt;#REF!),"Bold","")</f>
        <v>#REF!</v>
      </c>
    </row>
    <row r="18" spans="1:38">
      <c r="A18" t="s">
        <v>1148</v>
      </c>
      <c r="B18" s="1">
        <v>0.66319444444444442</v>
      </c>
      <c r="C18" t="s">
        <v>188</v>
      </c>
      <c r="D18" t="s">
        <v>281</v>
      </c>
      <c r="E18" t="s">
        <v>447</v>
      </c>
      <c r="F18">
        <v>17013</v>
      </c>
      <c r="G18" t="s">
        <v>231</v>
      </c>
      <c r="H18" t="s">
        <v>232</v>
      </c>
      <c r="I18" t="s">
        <v>233</v>
      </c>
      <c r="J18" t="s">
        <v>234</v>
      </c>
      <c r="K18" t="s">
        <v>1142</v>
      </c>
      <c r="L18">
        <v>2</v>
      </c>
      <c r="M18">
        <v>90.489400000000003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19.68</v>
      </c>
      <c r="X18" t="s">
        <v>237</v>
      </c>
      <c r="Y18">
        <v>3.4681000000000002</v>
      </c>
      <c r="Z18" t="s">
        <v>1149</v>
      </c>
      <c r="AA18">
        <v>2.9365999999999999</v>
      </c>
      <c r="AB18" t="s">
        <v>433</v>
      </c>
      <c r="AC18">
        <v>1.9216</v>
      </c>
      <c r="AD18">
        <v>46</v>
      </c>
      <c r="AE18">
        <v>302.13</v>
      </c>
      <c r="AF18">
        <v>2.25</v>
      </c>
      <c r="AG18">
        <v>0</v>
      </c>
      <c r="AH18">
        <v>16</v>
      </c>
      <c r="AI18">
        <v>24</v>
      </c>
      <c r="AJ18" t="s">
        <v>288</v>
      </c>
      <c r="AL18" t="e">
        <f t="shared" ref="AL18:AL81" si="16">IF(AND(#REF!&lt;&gt;#REF!,#REF!&lt;&gt;#REF!),"Bold","")</f>
        <v>#REF!</v>
      </c>
    </row>
    <row r="19" spans="1:38">
      <c r="A19" t="s">
        <v>1157</v>
      </c>
      <c r="B19" s="1">
        <v>0.66319444444444442</v>
      </c>
      <c r="C19" t="s">
        <v>188</v>
      </c>
      <c r="D19" t="s">
        <v>281</v>
      </c>
      <c r="E19" t="s">
        <v>447</v>
      </c>
      <c r="F19">
        <v>17013</v>
      </c>
      <c r="G19" t="s">
        <v>231</v>
      </c>
      <c r="H19" t="s">
        <v>232</v>
      </c>
      <c r="I19" t="s">
        <v>233</v>
      </c>
      <c r="J19" t="s">
        <v>234</v>
      </c>
      <c r="K19" t="s">
        <v>1142</v>
      </c>
      <c r="L19">
        <v>2</v>
      </c>
      <c r="M19">
        <v>82.368499999999997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17.531400000000001</v>
      </c>
      <c r="X19" t="s">
        <v>262</v>
      </c>
      <c r="Y19">
        <v>2.2679</v>
      </c>
      <c r="Z19" t="s">
        <v>789</v>
      </c>
      <c r="AA19">
        <v>2.7902</v>
      </c>
      <c r="AB19" t="s">
        <v>324</v>
      </c>
      <c r="AC19">
        <v>1.5952999999999999</v>
      </c>
      <c r="AD19">
        <v>46</v>
      </c>
      <c r="AE19">
        <v>277.83589999999998</v>
      </c>
      <c r="AF19">
        <v>5</v>
      </c>
      <c r="AG19">
        <v>0</v>
      </c>
      <c r="AH19">
        <v>16</v>
      </c>
      <c r="AI19">
        <v>4</v>
      </c>
      <c r="AJ19" t="s">
        <v>288</v>
      </c>
      <c r="AL19" t="e">
        <f t="shared" ref="AL19:AL82" si="17">IF(AND(#REF!&lt;&gt;#REF!,#REF!&lt;&gt;#REF!),"Bold","")</f>
        <v>#REF!</v>
      </c>
    </row>
    <row r="20" spans="1:38">
      <c r="A20" t="s">
        <v>627</v>
      </c>
      <c r="B20" s="1">
        <v>0.58680555555555558</v>
      </c>
      <c r="C20" t="s">
        <v>224</v>
      </c>
      <c r="D20" t="s">
        <v>623</v>
      </c>
      <c r="F20">
        <v>10085</v>
      </c>
      <c r="G20" t="s">
        <v>345</v>
      </c>
      <c r="H20" t="s">
        <v>346</v>
      </c>
      <c r="I20" t="s">
        <v>233</v>
      </c>
      <c r="J20" t="s">
        <v>347</v>
      </c>
      <c r="K20" t="s">
        <v>624</v>
      </c>
      <c r="L20">
        <v>7</v>
      </c>
      <c r="M20">
        <v>124.4</v>
      </c>
      <c r="N20">
        <v>77.882499999999993</v>
      </c>
      <c r="O20">
        <v>14.717700000000001</v>
      </c>
      <c r="P20">
        <v>6.2244999999999999</v>
      </c>
      <c r="Q20">
        <v>6.5015000000000001</v>
      </c>
      <c r="R20">
        <v>4.0366</v>
      </c>
      <c r="S20">
        <v>1.9016999999999999</v>
      </c>
      <c r="T20">
        <v>1.3179000000000001</v>
      </c>
      <c r="U20">
        <v>0</v>
      </c>
      <c r="V20">
        <v>0</v>
      </c>
      <c r="W20">
        <v>20.39</v>
      </c>
      <c r="X20" t="s">
        <v>628</v>
      </c>
      <c r="Y20">
        <v>4.5186999999999999</v>
      </c>
      <c r="Z20" t="s">
        <v>629</v>
      </c>
      <c r="AA20">
        <v>2.1393</v>
      </c>
      <c r="AB20" t="s">
        <v>630</v>
      </c>
      <c r="AC20">
        <v>1.3776999999999999</v>
      </c>
      <c r="AD20">
        <v>45.357199999999999</v>
      </c>
      <c r="AE20">
        <v>314.00639999999999</v>
      </c>
      <c r="AF20">
        <v>1.88</v>
      </c>
      <c r="AG20">
        <v>130</v>
      </c>
      <c r="AH20">
        <v>16</v>
      </c>
      <c r="AI20">
        <v>7</v>
      </c>
      <c r="AJ20" t="s">
        <v>288</v>
      </c>
      <c r="AL20" t="e">
        <f t="shared" ref="AL20:AL83" si="18">IF(AND(#REF!&lt;&gt;#REF!,#REF!&lt;&gt;#REF!),"Bold","")</f>
        <v>#REF!</v>
      </c>
    </row>
    <row r="21" spans="1:38">
      <c r="A21" t="s">
        <v>851</v>
      </c>
      <c r="B21" s="1">
        <v>0.62847222222222221</v>
      </c>
      <c r="C21" t="s">
        <v>167</v>
      </c>
      <c r="D21" t="s">
        <v>281</v>
      </c>
      <c r="E21" t="s">
        <v>447</v>
      </c>
      <c r="F21">
        <v>24540</v>
      </c>
      <c r="G21" t="s">
        <v>282</v>
      </c>
      <c r="H21" t="s">
        <v>232</v>
      </c>
      <c r="I21" t="s">
        <v>233</v>
      </c>
      <c r="J21" t="s">
        <v>662</v>
      </c>
      <c r="K21" t="s">
        <v>845</v>
      </c>
      <c r="L21">
        <v>3</v>
      </c>
      <c r="M21">
        <v>70.631</v>
      </c>
      <c r="N21">
        <v>94.159899999999993</v>
      </c>
      <c r="O21">
        <v>41.476999999999997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24.0886</v>
      </c>
      <c r="X21" t="s">
        <v>341</v>
      </c>
      <c r="Y21">
        <v>0.61829999999999996</v>
      </c>
      <c r="Z21" t="s">
        <v>286</v>
      </c>
      <c r="AA21">
        <v>2.8153000000000001</v>
      </c>
      <c r="AB21" t="s">
        <v>537</v>
      </c>
      <c r="AC21">
        <v>2.3502999999999998</v>
      </c>
      <c r="AD21">
        <v>44.933100000000003</v>
      </c>
      <c r="AE21">
        <v>324.0009</v>
      </c>
      <c r="AF21">
        <v>7</v>
      </c>
      <c r="AG21">
        <v>100</v>
      </c>
      <c r="AH21">
        <v>16</v>
      </c>
      <c r="AI21">
        <v>7</v>
      </c>
      <c r="AJ21" t="s">
        <v>288</v>
      </c>
      <c r="AL21" t="e">
        <f t="shared" ref="AL21:AL84" si="19">IF(AND(#REF!&lt;&gt;#REF!,#REF!&lt;&gt;#REF!),"Bold","")</f>
        <v>#REF!</v>
      </c>
    </row>
    <row r="22" spans="1:38">
      <c r="A22" t="s">
        <v>1698</v>
      </c>
      <c r="B22" s="1">
        <v>0.84375</v>
      </c>
      <c r="C22" t="s">
        <v>168</v>
      </c>
      <c r="D22" t="s">
        <v>402</v>
      </c>
      <c r="E22" t="s">
        <v>403</v>
      </c>
      <c r="F22">
        <v>9338</v>
      </c>
      <c r="G22" t="s">
        <v>1576</v>
      </c>
      <c r="H22" t="s">
        <v>1577</v>
      </c>
      <c r="I22" s="3" t="s">
        <v>5</v>
      </c>
      <c r="J22" t="s">
        <v>662</v>
      </c>
      <c r="K22" t="s">
        <v>1697</v>
      </c>
      <c r="L22">
        <v>7</v>
      </c>
      <c r="M22">
        <v>88.38</v>
      </c>
      <c r="N22">
        <v>77.616</v>
      </c>
      <c r="O22">
        <v>48.72</v>
      </c>
      <c r="P22">
        <v>15.4138</v>
      </c>
      <c r="Q22">
        <v>10.3607</v>
      </c>
      <c r="R22">
        <v>7.5945</v>
      </c>
      <c r="S22">
        <v>3.7387000000000001</v>
      </c>
      <c r="T22">
        <v>3.137</v>
      </c>
      <c r="U22">
        <v>2.9127000000000001</v>
      </c>
      <c r="V22">
        <v>1.8372999999999999</v>
      </c>
      <c r="W22">
        <v>17.6571</v>
      </c>
      <c r="X22" t="s">
        <v>473</v>
      </c>
      <c r="Y22">
        <v>1.9573</v>
      </c>
      <c r="Z22" t="s">
        <v>243</v>
      </c>
      <c r="AA22">
        <v>1.333</v>
      </c>
      <c r="AB22" t="s">
        <v>433</v>
      </c>
      <c r="AC22">
        <v>1.6802999999999999</v>
      </c>
      <c r="AD22">
        <v>44.885100000000001</v>
      </c>
      <c r="AE22">
        <v>327.22340000000003</v>
      </c>
      <c r="AF22">
        <v>8</v>
      </c>
      <c r="AG22">
        <v>93</v>
      </c>
      <c r="AH22">
        <v>16</v>
      </c>
      <c r="AI22">
        <v>15</v>
      </c>
      <c r="AJ22" t="s">
        <v>288</v>
      </c>
      <c r="AL22" t="e">
        <f t="shared" ref="AL22:AL85" si="20">IF(AND(#REF!&lt;&gt;#REF!,#REF!&lt;&gt;#REF!),"Bold","")</f>
        <v>#REF!</v>
      </c>
    </row>
    <row r="23" spans="1:38">
      <c r="A23" t="s">
        <v>466</v>
      </c>
      <c r="B23" s="1">
        <v>0.57291666666666663</v>
      </c>
      <c r="C23" t="s">
        <v>163</v>
      </c>
      <c r="D23" t="s">
        <v>402</v>
      </c>
      <c r="E23" t="s">
        <v>447</v>
      </c>
      <c r="F23">
        <v>17013</v>
      </c>
      <c r="G23" t="s">
        <v>231</v>
      </c>
      <c r="H23" t="s">
        <v>232</v>
      </c>
      <c r="I23" t="s">
        <v>233</v>
      </c>
      <c r="J23" t="s">
        <v>234</v>
      </c>
      <c r="K23" t="s">
        <v>448</v>
      </c>
      <c r="L23">
        <v>2</v>
      </c>
      <c r="M23">
        <v>97.290999999999997</v>
      </c>
      <c r="N23">
        <v>84.671199999999999</v>
      </c>
      <c r="O23">
        <v>25.538399999999999</v>
      </c>
      <c r="P23">
        <v>11.5235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20.185700000000001</v>
      </c>
      <c r="X23" t="s">
        <v>467</v>
      </c>
      <c r="Y23">
        <v>3.7212999999999998</v>
      </c>
      <c r="Z23" t="s">
        <v>255</v>
      </c>
      <c r="AA23">
        <v>2.4988000000000001</v>
      </c>
      <c r="AB23" t="s">
        <v>239</v>
      </c>
      <c r="AC23">
        <v>2.5186999999999999</v>
      </c>
      <c r="AD23">
        <v>44</v>
      </c>
      <c r="AE23">
        <v>318.24930000000001</v>
      </c>
      <c r="AF23">
        <v>2.5</v>
      </c>
      <c r="AG23">
        <v>96</v>
      </c>
      <c r="AH23">
        <v>16</v>
      </c>
      <c r="AI23">
        <v>12</v>
      </c>
      <c r="AJ23" t="s">
        <v>288</v>
      </c>
      <c r="AL23" t="e">
        <f t="shared" ref="AL23:AL86" si="21">IF(AND(#REF!&lt;&gt;#REF!,#REF!&lt;&gt;#REF!),"Bold","")</f>
        <v>#REF!</v>
      </c>
    </row>
    <row r="24" spans="1:38">
      <c r="A24" t="s">
        <v>1514</v>
      </c>
      <c r="B24" s="1">
        <v>0.72916666666666663</v>
      </c>
      <c r="C24" t="s">
        <v>172</v>
      </c>
      <c r="D24" t="s">
        <v>344</v>
      </c>
      <c r="E24" t="s">
        <v>562</v>
      </c>
      <c r="F24">
        <v>9285</v>
      </c>
      <c r="G24" t="s">
        <v>282</v>
      </c>
      <c r="H24" t="s">
        <v>346</v>
      </c>
      <c r="I24" s="3" t="s">
        <v>233</v>
      </c>
      <c r="J24" t="s">
        <v>1509</v>
      </c>
      <c r="K24" t="s">
        <v>1510</v>
      </c>
      <c r="L24">
        <v>4</v>
      </c>
      <c r="M24">
        <v>69.958500000000001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21.7257</v>
      </c>
      <c r="X24" t="s">
        <v>602</v>
      </c>
      <c r="Y24">
        <v>2.6227</v>
      </c>
      <c r="Z24" t="s">
        <v>1515</v>
      </c>
      <c r="AA24">
        <v>0.94620000000000004</v>
      </c>
      <c r="AB24" t="s">
        <v>376</v>
      </c>
      <c r="AC24">
        <v>1.6456</v>
      </c>
      <c r="AD24">
        <v>44</v>
      </c>
      <c r="AE24">
        <v>247.30549999999999</v>
      </c>
      <c r="AF24">
        <v>10</v>
      </c>
      <c r="AG24">
        <v>0</v>
      </c>
      <c r="AH24">
        <v>16</v>
      </c>
      <c r="AI24">
        <v>13</v>
      </c>
      <c r="AJ24" t="s">
        <v>288</v>
      </c>
      <c r="AL24" t="e">
        <f t="shared" ref="AL24:AL87" si="22">IF(AND(#REF!&lt;&gt;#REF!,#REF!&lt;&gt;#REF!),"Bold","")</f>
        <v>#REF!</v>
      </c>
    </row>
    <row r="25" spans="1:38">
      <c r="A25" t="s">
        <v>576</v>
      </c>
      <c r="B25" s="1">
        <v>0.58333333333333337</v>
      </c>
      <c r="C25" t="s">
        <v>172</v>
      </c>
      <c r="D25" t="s">
        <v>561</v>
      </c>
      <c r="E25" t="s">
        <v>562</v>
      </c>
      <c r="F25">
        <v>37140</v>
      </c>
      <c r="G25" t="s">
        <v>282</v>
      </c>
      <c r="H25" t="s">
        <v>346</v>
      </c>
      <c r="I25" t="s">
        <v>5</v>
      </c>
      <c r="J25" t="s">
        <v>347</v>
      </c>
      <c r="K25" t="s">
        <v>563</v>
      </c>
      <c r="L25">
        <v>7</v>
      </c>
      <c r="M25">
        <v>103.5033</v>
      </c>
      <c r="N25">
        <v>76.475999999999999</v>
      </c>
      <c r="O25">
        <v>42.24</v>
      </c>
      <c r="P25">
        <v>7.3296000000000001</v>
      </c>
      <c r="Q25">
        <v>7.9884000000000004</v>
      </c>
      <c r="R25">
        <v>3.9722</v>
      </c>
      <c r="S25">
        <v>4.2394999999999996</v>
      </c>
      <c r="T25">
        <v>2.6551</v>
      </c>
      <c r="U25">
        <v>1.3082</v>
      </c>
      <c r="V25">
        <v>0</v>
      </c>
      <c r="W25">
        <v>22.1736</v>
      </c>
      <c r="X25" t="s">
        <v>577</v>
      </c>
      <c r="Y25">
        <v>3.0653000000000001</v>
      </c>
      <c r="Z25" t="s">
        <v>578</v>
      </c>
      <c r="AA25">
        <v>2.6524999999999999</v>
      </c>
      <c r="AB25" t="s">
        <v>579</v>
      </c>
      <c r="AC25">
        <v>1.7695000000000001</v>
      </c>
      <c r="AD25">
        <v>43.794400000000003</v>
      </c>
      <c r="AE25">
        <v>325.15890000000002</v>
      </c>
      <c r="AF25">
        <v>14</v>
      </c>
      <c r="AG25">
        <v>133</v>
      </c>
      <c r="AH25">
        <v>16</v>
      </c>
      <c r="AJ25" t="s">
        <v>288</v>
      </c>
      <c r="AL25" t="e">
        <f t="shared" ref="AL25:AL88" si="23">IF(AND(#REF!&lt;&gt;#REF!,#REF!&lt;&gt;#REF!),"Bold","")</f>
        <v>#REF!</v>
      </c>
    </row>
    <row r="26" spans="1:38">
      <c r="A26" t="s">
        <v>449</v>
      </c>
      <c r="B26" s="1">
        <v>0.57291666666666663</v>
      </c>
      <c r="C26" t="s">
        <v>163</v>
      </c>
      <c r="D26" t="s">
        <v>402</v>
      </c>
      <c r="E26" t="s">
        <v>447</v>
      </c>
      <c r="F26">
        <v>17013</v>
      </c>
      <c r="G26" t="s">
        <v>231</v>
      </c>
      <c r="H26" t="s">
        <v>232</v>
      </c>
      <c r="I26" t="s">
        <v>233</v>
      </c>
      <c r="J26" t="s">
        <v>234</v>
      </c>
      <c r="K26" t="s">
        <v>448</v>
      </c>
      <c r="L26">
        <v>2</v>
      </c>
      <c r="M26">
        <v>116.777</v>
      </c>
      <c r="N26">
        <v>110.7578</v>
      </c>
      <c r="O26">
        <v>47.730400000000003</v>
      </c>
      <c r="P26">
        <v>14.281499999999999</v>
      </c>
      <c r="Q26">
        <v>7.0167000000000002</v>
      </c>
      <c r="R26">
        <v>5.9044999999999996</v>
      </c>
      <c r="S26">
        <v>5.1398999999999999</v>
      </c>
      <c r="T26">
        <v>0</v>
      </c>
      <c r="U26">
        <v>0</v>
      </c>
      <c r="V26">
        <v>0</v>
      </c>
      <c r="W26">
        <v>22.67</v>
      </c>
      <c r="X26" t="s">
        <v>450</v>
      </c>
      <c r="Y26">
        <v>3.5463</v>
      </c>
      <c r="Z26" t="s">
        <v>451</v>
      </c>
      <c r="AA26">
        <v>4.6035000000000004</v>
      </c>
      <c r="AB26" t="s">
        <v>452</v>
      </c>
      <c r="AC26">
        <v>1.5082</v>
      </c>
      <c r="AD26">
        <v>43.605400000000003</v>
      </c>
      <c r="AE26" s="23">
        <v>392.53359999999998</v>
      </c>
      <c r="AF26">
        <v>6</v>
      </c>
      <c r="AG26">
        <v>99</v>
      </c>
      <c r="AH26">
        <v>16</v>
      </c>
      <c r="AJ26" t="s">
        <v>288</v>
      </c>
      <c r="AL26" t="e">
        <f t="shared" ref="AL26:AL89" si="24">IF(AND(#REF!&lt;&gt;#REF!,#REF!&lt;&gt;#REF!),"Bold","")</f>
        <v>#REF!</v>
      </c>
    </row>
    <row r="27" spans="1:38">
      <c r="A27" t="s">
        <v>1513</v>
      </c>
      <c r="B27" s="1">
        <v>0.72916666666666663</v>
      </c>
      <c r="C27" t="s">
        <v>172</v>
      </c>
      <c r="D27" t="s">
        <v>344</v>
      </c>
      <c r="E27" t="s">
        <v>562</v>
      </c>
      <c r="F27">
        <v>9285</v>
      </c>
      <c r="G27" t="s">
        <v>282</v>
      </c>
      <c r="H27" t="s">
        <v>346</v>
      </c>
      <c r="I27" s="3" t="s">
        <v>233</v>
      </c>
      <c r="J27" t="s">
        <v>1509</v>
      </c>
      <c r="K27" t="s">
        <v>1510</v>
      </c>
      <c r="L27">
        <v>4</v>
      </c>
      <c r="M27">
        <v>87.033199999999994</v>
      </c>
      <c r="N27">
        <v>39.134599999999999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24.0121</v>
      </c>
      <c r="X27" t="s">
        <v>614</v>
      </c>
      <c r="Y27">
        <v>2.9243999999999999</v>
      </c>
      <c r="Z27" t="s">
        <v>574</v>
      </c>
      <c r="AA27">
        <v>3.07</v>
      </c>
      <c r="AB27" t="s">
        <v>575</v>
      </c>
      <c r="AC27">
        <v>5.2271999999999998</v>
      </c>
      <c r="AD27">
        <v>43.5</v>
      </c>
      <c r="AE27">
        <v>259.3501</v>
      </c>
      <c r="AF27">
        <v>8</v>
      </c>
      <c r="AG27">
        <v>0</v>
      </c>
      <c r="AH27">
        <v>16</v>
      </c>
      <c r="AJ27" t="s">
        <v>288</v>
      </c>
      <c r="AL27" t="e">
        <f t="shared" ref="AL27:AL90" si="25">IF(AND(#REF!&lt;&gt;#REF!,#REF!&lt;&gt;#REF!),"Bold","")</f>
        <v>#REF!</v>
      </c>
    </row>
    <row r="28" spans="1:38">
      <c r="A28" t="s">
        <v>647</v>
      </c>
      <c r="B28" s="1">
        <v>0.59375</v>
      </c>
      <c r="C28" t="s">
        <v>163</v>
      </c>
      <c r="D28" t="s">
        <v>281</v>
      </c>
      <c r="E28" t="s">
        <v>403</v>
      </c>
      <c r="F28">
        <v>7116</v>
      </c>
      <c r="G28" t="s">
        <v>231</v>
      </c>
      <c r="H28" t="s">
        <v>232</v>
      </c>
      <c r="I28" t="s">
        <v>5</v>
      </c>
      <c r="J28" t="s">
        <v>234</v>
      </c>
      <c r="K28" t="s">
        <v>644</v>
      </c>
      <c r="L28">
        <v>2</v>
      </c>
      <c r="M28">
        <v>100</v>
      </c>
      <c r="N28">
        <v>87.12</v>
      </c>
      <c r="O28">
        <v>28.468900000000001</v>
      </c>
      <c r="P28">
        <v>10.569699999999999</v>
      </c>
      <c r="Q28">
        <v>4.4829999999999997</v>
      </c>
      <c r="R28">
        <v>0</v>
      </c>
      <c r="S28">
        <v>0</v>
      </c>
      <c r="T28">
        <v>0</v>
      </c>
      <c r="U28">
        <v>0</v>
      </c>
      <c r="V28">
        <v>0</v>
      </c>
      <c r="W28">
        <v>19.6629</v>
      </c>
      <c r="X28" t="s">
        <v>648</v>
      </c>
      <c r="Y28">
        <v>1.8900999999999999</v>
      </c>
      <c r="Z28" t="s">
        <v>649</v>
      </c>
      <c r="AA28">
        <v>1.4494</v>
      </c>
      <c r="AB28" t="s">
        <v>408</v>
      </c>
      <c r="AC28">
        <v>1.3480000000000001</v>
      </c>
      <c r="AD28">
        <v>43.4</v>
      </c>
      <c r="AE28">
        <v>315.4717</v>
      </c>
      <c r="AF28">
        <v>2.75</v>
      </c>
      <c r="AG28">
        <v>89</v>
      </c>
      <c r="AH28">
        <v>16</v>
      </c>
      <c r="AJ28" t="s">
        <v>288</v>
      </c>
      <c r="AL28" t="e">
        <f t="shared" ref="AL28:AL91" si="26">IF(AND(#REF!&lt;&gt;#REF!,#REF!&lt;&gt;#REF!),"Bold","")</f>
        <v>#REF!</v>
      </c>
    </row>
    <row r="29" spans="1:38">
      <c r="A29" t="s">
        <v>1165</v>
      </c>
      <c r="B29" s="1">
        <v>0.67013888888888884</v>
      </c>
      <c r="C29" t="s">
        <v>163</v>
      </c>
      <c r="D29" t="s">
        <v>229</v>
      </c>
      <c r="E29" t="s">
        <v>1158</v>
      </c>
      <c r="F29">
        <v>131000</v>
      </c>
      <c r="G29" t="s">
        <v>231</v>
      </c>
      <c r="H29" t="s">
        <v>232</v>
      </c>
      <c r="I29" t="s">
        <v>233</v>
      </c>
      <c r="J29" t="s">
        <v>234</v>
      </c>
      <c r="K29" t="s">
        <v>1159</v>
      </c>
      <c r="L29">
        <v>2</v>
      </c>
      <c r="M29">
        <v>136.43049999999999</v>
      </c>
      <c r="N29">
        <v>74.890199999999993</v>
      </c>
      <c r="O29">
        <v>40.158000000000001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10.3142</v>
      </c>
      <c r="X29" t="s">
        <v>450</v>
      </c>
      <c r="Y29">
        <v>4.3815</v>
      </c>
      <c r="Z29" t="s">
        <v>797</v>
      </c>
      <c r="AA29">
        <v>2.3252000000000002</v>
      </c>
      <c r="AB29" t="s">
        <v>1166</v>
      </c>
      <c r="AC29">
        <v>1.8486</v>
      </c>
      <c r="AD29">
        <v>43.4</v>
      </c>
      <c r="AE29">
        <v>362.32260000000002</v>
      </c>
      <c r="AF29">
        <v>14</v>
      </c>
      <c r="AG29">
        <v>103</v>
      </c>
      <c r="AH29">
        <v>16</v>
      </c>
      <c r="AJ29" t="s">
        <v>288</v>
      </c>
      <c r="AL29" t="e">
        <f t="shared" ref="AL29:AL92" si="27">IF(AND(#REF!&lt;&gt;#REF!,#REF!&lt;&gt;#REF!),"Bold","")</f>
        <v>#REF!</v>
      </c>
    </row>
    <row r="30" spans="1:38">
      <c r="A30" t="s">
        <v>1062</v>
      </c>
      <c r="B30" s="1">
        <v>0.65625</v>
      </c>
      <c r="C30" t="s">
        <v>172</v>
      </c>
      <c r="D30" t="s">
        <v>1045</v>
      </c>
      <c r="E30" t="s">
        <v>562</v>
      </c>
      <c r="F30">
        <v>15475</v>
      </c>
      <c r="G30" t="s">
        <v>282</v>
      </c>
      <c r="H30" t="s">
        <v>346</v>
      </c>
      <c r="I30" t="s">
        <v>5</v>
      </c>
      <c r="J30" t="s">
        <v>347</v>
      </c>
      <c r="K30" t="s">
        <v>1046</v>
      </c>
      <c r="L30">
        <v>6</v>
      </c>
      <c r="M30">
        <v>93.757999999999996</v>
      </c>
      <c r="N30">
        <v>48.107999999999997</v>
      </c>
      <c r="O30">
        <v>48.695900000000002</v>
      </c>
      <c r="P30">
        <v>7.2065999999999999</v>
      </c>
      <c r="Q30">
        <v>4.3083</v>
      </c>
      <c r="R30">
        <v>3.7113</v>
      </c>
      <c r="S30">
        <v>3.9864999999999999</v>
      </c>
      <c r="T30">
        <v>1.5731999999999999</v>
      </c>
      <c r="U30">
        <v>1.9198</v>
      </c>
      <c r="V30">
        <v>2.1722000000000001</v>
      </c>
      <c r="W30">
        <v>23.7379</v>
      </c>
      <c r="X30" t="s">
        <v>1063</v>
      </c>
      <c r="Y30">
        <v>3.1444999999999999</v>
      </c>
      <c r="Z30" t="s">
        <v>1064</v>
      </c>
      <c r="AA30">
        <v>2.1009000000000002</v>
      </c>
      <c r="AB30" t="s">
        <v>1065</v>
      </c>
      <c r="AC30">
        <v>2.6911</v>
      </c>
      <c r="AD30">
        <v>43.377499999999998</v>
      </c>
      <c r="AE30">
        <v>290.49180000000001</v>
      </c>
      <c r="AF30">
        <v>16</v>
      </c>
      <c r="AG30">
        <v>129</v>
      </c>
      <c r="AH30">
        <v>14</v>
      </c>
      <c r="AI30">
        <v>185</v>
      </c>
      <c r="AJ30" t="s">
        <v>353</v>
      </c>
      <c r="AL30" t="e">
        <f t="shared" ref="AL30:AL93" si="28">IF(AND(#REF!&lt;&gt;#REF!,#REF!&lt;&gt;#REF!),"Bold","")</f>
        <v>#REF!</v>
      </c>
    </row>
    <row r="31" spans="1:38">
      <c r="A31" t="s">
        <v>721</v>
      </c>
      <c r="B31" s="1">
        <v>0.60416666666666663</v>
      </c>
      <c r="C31" t="s">
        <v>167</v>
      </c>
      <c r="D31" t="s">
        <v>281</v>
      </c>
      <c r="F31">
        <v>17688</v>
      </c>
      <c r="G31" t="s">
        <v>282</v>
      </c>
      <c r="H31" t="s">
        <v>232</v>
      </c>
      <c r="I31" t="s">
        <v>5</v>
      </c>
      <c r="J31" t="s">
        <v>234</v>
      </c>
      <c r="K31" t="s">
        <v>718</v>
      </c>
      <c r="L31">
        <v>2</v>
      </c>
      <c r="M31">
        <v>90.21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18.399999999999999</v>
      </c>
      <c r="X31" t="s">
        <v>303</v>
      </c>
      <c r="Y31">
        <v>1.2713000000000001</v>
      </c>
      <c r="Z31" t="s">
        <v>304</v>
      </c>
      <c r="AA31">
        <v>0.89870000000000005</v>
      </c>
      <c r="AB31" t="s">
        <v>312</v>
      </c>
      <c r="AC31">
        <v>0.82410000000000005</v>
      </c>
      <c r="AD31">
        <v>43.3</v>
      </c>
      <c r="AE31">
        <v>292.11349999999999</v>
      </c>
      <c r="AF31">
        <v>5</v>
      </c>
      <c r="AG31">
        <v>83</v>
      </c>
      <c r="AH31">
        <v>14</v>
      </c>
      <c r="AI31">
        <v>9</v>
      </c>
      <c r="AJ31" t="s">
        <v>353</v>
      </c>
      <c r="AL31" t="e">
        <f t="shared" ref="AL31:AL94" si="29">IF(AND(#REF!&lt;&gt;#REF!,#REF!&lt;&gt;#REF!),"Bold","")</f>
        <v>#REF!</v>
      </c>
    </row>
    <row r="32" spans="1:38">
      <c r="A32" t="s">
        <v>780</v>
      </c>
      <c r="B32" s="1">
        <v>0.61805555555555558</v>
      </c>
      <c r="C32" t="s">
        <v>188</v>
      </c>
      <c r="D32" t="s">
        <v>281</v>
      </c>
      <c r="E32" t="s">
        <v>661</v>
      </c>
      <c r="F32">
        <v>22684</v>
      </c>
      <c r="G32" t="s">
        <v>231</v>
      </c>
      <c r="H32" t="s">
        <v>232</v>
      </c>
      <c r="I32" t="s">
        <v>233</v>
      </c>
      <c r="J32" t="s">
        <v>234</v>
      </c>
      <c r="K32" t="s">
        <v>775</v>
      </c>
      <c r="L32">
        <v>2</v>
      </c>
      <c r="M32">
        <v>94.715000000000003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18.4114</v>
      </c>
      <c r="X32" t="s">
        <v>275</v>
      </c>
      <c r="Y32">
        <v>1.5964</v>
      </c>
      <c r="Z32" t="s">
        <v>443</v>
      </c>
      <c r="AA32">
        <v>1.5782</v>
      </c>
      <c r="AB32" t="s">
        <v>309</v>
      </c>
      <c r="AC32">
        <v>1.6103000000000001</v>
      </c>
      <c r="AD32">
        <v>43</v>
      </c>
      <c r="AE32">
        <v>304.97280000000001</v>
      </c>
      <c r="AF32">
        <v>1.88</v>
      </c>
      <c r="AG32">
        <v>0</v>
      </c>
      <c r="AH32">
        <v>14</v>
      </c>
      <c r="AI32">
        <v>19</v>
      </c>
      <c r="AJ32" t="s">
        <v>353</v>
      </c>
      <c r="AL32" t="e">
        <f t="shared" ref="AL32:AL95" si="30">IF(AND(#REF!&lt;&gt;#REF!,#REF!&lt;&gt;#REF!),"Bold","")</f>
        <v>#REF!</v>
      </c>
    </row>
    <row r="33" spans="1:38">
      <c r="A33" t="s">
        <v>1171</v>
      </c>
      <c r="B33" s="1">
        <v>0.67013888888888884</v>
      </c>
      <c r="C33" t="s">
        <v>163</v>
      </c>
      <c r="D33" t="s">
        <v>229</v>
      </c>
      <c r="E33" t="s">
        <v>1158</v>
      </c>
      <c r="F33">
        <v>131000</v>
      </c>
      <c r="G33" t="s">
        <v>231</v>
      </c>
      <c r="H33" t="s">
        <v>232</v>
      </c>
      <c r="I33" t="s">
        <v>233</v>
      </c>
      <c r="J33" t="s">
        <v>234</v>
      </c>
      <c r="K33" t="s">
        <v>1159</v>
      </c>
      <c r="L33">
        <v>2</v>
      </c>
      <c r="M33">
        <v>97.759500000000003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19.851400000000002</v>
      </c>
      <c r="X33" t="s">
        <v>813</v>
      </c>
      <c r="Y33">
        <v>1.7747999999999999</v>
      </c>
      <c r="Z33" t="s">
        <v>1172</v>
      </c>
      <c r="AA33">
        <v>1.1339999999999999</v>
      </c>
      <c r="AB33" t="s">
        <v>874</v>
      </c>
      <c r="AC33">
        <v>1.7806999999999999</v>
      </c>
      <c r="AD33">
        <v>43</v>
      </c>
      <c r="AE33">
        <v>313.99270000000001</v>
      </c>
      <c r="AF33">
        <v>20</v>
      </c>
      <c r="AG33">
        <v>0</v>
      </c>
      <c r="AH33">
        <v>14</v>
      </c>
      <c r="AI33">
        <v>46</v>
      </c>
      <c r="AJ33" t="s">
        <v>353</v>
      </c>
      <c r="AL33" t="e">
        <f t="shared" ref="AL33:AL96" si="31">IF(AND(#REF!&lt;&gt;#REF!,#REF!&lt;&gt;#REF!),"Bold","")</f>
        <v>#REF!</v>
      </c>
    </row>
    <row r="34" spans="1:38">
      <c r="A34" t="s">
        <v>1143</v>
      </c>
      <c r="B34" s="1">
        <v>0.66319444444444442</v>
      </c>
      <c r="C34" t="s">
        <v>188</v>
      </c>
      <c r="D34" t="s">
        <v>281</v>
      </c>
      <c r="E34" t="s">
        <v>447</v>
      </c>
      <c r="F34">
        <v>17013</v>
      </c>
      <c r="G34" t="s">
        <v>231</v>
      </c>
      <c r="H34" t="s">
        <v>232</v>
      </c>
      <c r="I34" t="s">
        <v>233</v>
      </c>
      <c r="J34" t="s">
        <v>234</v>
      </c>
      <c r="K34" t="s">
        <v>1142</v>
      </c>
      <c r="L34">
        <v>2</v>
      </c>
      <c r="M34">
        <v>110.3</v>
      </c>
      <c r="N34">
        <v>73.061599999999999</v>
      </c>
      <c r="O34">
        <v>37.523099999999999</v>
      </c>
      <c r="P34">
        <v>13.9529</v>
      </c>
      <c r="Q34">
        <v>5.5621999999999998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22.024999999999999</v>
      </c>
      <c r="X34" t="s">
        <v>406</v>
      </c>
      <c r="Y34">
        <v>3.6855000000000002</v>
      </c>
      <c r="Z34" t="s">
        <v>1144</v>
      </c>
      <c r="AA34">
        <v>4.2142999999999997</v>
      </c>
      <c r="AB34" t="s">
        <v>720</v>
      </c>
      <c r="AC34">
        <v>2.3576999999999999</v>
      </c>
      <c r="AD34">
        <v>42.0336</v>
      </c>
      <c r="AE34" s="23">
        <v>333.90010000000001</v>
      </c>
      <c r="AF34">
        <v>10</v>
      </c>
      <c r="AG34">
        <v>90</v>
      </c>
      <c r="AH34">
        <v>14</v>
      </c>
      <c r="AI34">
        <v>15</v>
      </c>
      <c r="AJ34" t="s">
        <v>353</v>
      </c>
      <c r="AL34" t="e">
        <f t="shared" ref="AL34:AL97" si="32">IF(AND(#REF!&lt;&gt;#REF!,#REF!&lt;&gt;#REF!),"Bold","")</f>
        <v>#REF!</v>
      </c>
    </row>
    <row r="35" spans="1:38">
      <c r="A35" t="s">
        <v>781</v>
      </c>
      <c r="B35" s="1">
        <v>0.61805555555555558</v>
      </c>
      <c r="C35" t="s">
        <v>188</v>
      </c>
      <c r="D35" t="s">
        <v>281</v>
      </c>
      <c r="E35" t="s">
        <v>661</v>
      </c>
      <c r="F35">
        <v>22684</v>
      </c>
      <c r="G35" t="s">
        <v>231</v>
      </c>
      <c r="H35" t="s">
        <v>232</v>
      </c>
      <c r="I35" t="s">
        <v>233</v>
      </c>
      <c r="J35" t="s">
        <v>234</v>
      </c>
      <c r="K35" t="s">
        <v>775</v>
      </c>
      <c r="L35">
        <v>2</v>
      </c>
      <c r="M35">
        <v>99.759</v>
      </c>
      <c r="N35">
        <v>64.535399999999996</v>
      </c>
      <c r="O35">
        <v>32.5623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19.255700000000001</v>
      </c>
      <c r="X35" t="s">
        <v>687</v>
      </c>
      <c r="Y35">
        <v>2.0386000000000002</v>
      </c>
      <c r="Z35" t="s">
        <v>470</v>
      </c>
      <c r="AA35">
        <v>1.9377</v>
      </c>
      <c r="AB35" t="s">
        <v>335</v>
      </c>
      <c r="AC35">
        <v>2.1019999999999999</v>
      </c>
      <c r="AD35">
        <v>41.932499999999997</v>
      </c>
      <c r="AE35">
        <v>302.61290000000002</v>
      </c>
      <c r="AF35">
        <v>14</v>
      </c>
      <c r="AG35">
        <v>86</v>
      </c>
      <c r="AH35">
        <v>14</v>
      </c>
      <c r="AI35">
        <v>45</v>
      </c>
      <c r="AJ35" t="s">
        <v>353</v>
      </c>
      <c r="AL35" t="e">
        <f t="shared" ref="AL35:AL98" si="33">IF(AND(#REF!&lt;&gt;#REF!,#REF!&lt;&gt;#REF!),"Bold","")</f>
        <v>#REF!</v>
      </c>
    </row>
    <row r="36" spans="1:38">
      <c r="A36" t="s">
        <v>1709</v>
      </c>
      <c r="B36" s="1">
        <v>0.84375</v>
      </c>
      <c r="C36" t="s">
        <v>168</v>
      </c>
      <c r="D36" t="s">
        <v>402</v>
      </c>
      <c r="E36" t="s">
        <v>403</v>
      </c>
      <c r="F36">
        <v>9338</v>
      </c>
      <c r="G36" t="s">
        <v>1576</v>
      </c>
      <c r="H36" t="s">
        <v>1577</v>
      </c>
      <c r="I36" s="3" t="s">
        <v>5</v>
      </c>
      <c r="J36" t="s">
        <v>662</v>
      </c>
      <c r="K36" t="s">
        <v>1697</v>
      </c>
      <c r="L36">
        <v>6</v>
      </c>
      <c r="M36">
        <v>84.2</v>
      </c>
      <c r="N36">
        <v>50.923000000000002</v>
      </c>
      <c r="O36">
        <v>36.729100000000003</v>
      </c>
      <c r="P36">
        <v>13.5586</v>
      </c>
      <c r="Q36">
        <v>6.0990000000000002</v>
      </c>
      <c r="R36">
        <v>4.3311999999999999</v>
      </c>
      <c r="S36">
        <v>4.2282000000000002</v>
      </c>
      <c r="T36">
        <v>3.3163</v>
      </c>
      <c r="U36">
        <v>2.2446000000000002</v>
      </c>
      <c r="V36">
        <v>2.5672000000000001</v>
      </c>
      <c r="W36">
        <v>21.267099999999999</v>
      </c>
      <c r="X36" t="s">
        <v>254</v>
      </c>
      <c r="Y36">
        <v>1.3079000000000001</v>
      </c>
      <c r="Z36" t="s">
        <v>787</v>
      </c>
      <c r="AA36">
        <v>1.9457</v>
      </c>
      <c r="AB36" t="s">
        <v>1426</v>
      </c>
      <c r="AC36">
        <v>0.72540000000000004</v>
      </c>
      <c r="AD36">
        <v>40.813099999999999</v>
      </c>
      <c r="AE36">
        <v>274.25670000000002</v>
      </c>
      <c r="AF36">
        <v>12</v>
      </c>
      <c r="AG36">
        <v>87</v>
      </c>
      <c r="AH36">
        <v>14</v>
      </c>
      <c r="AI36">
        <v>64</v>
      </c>
      <c r="AJ36" t="s">
        <v>353</v>
      </c>
      <c r="AL36" t="e">
        <f t="shared" ref="AL36:AL99" si="34">IF(AND(#REF!&lt;&gt;#REF!,#REF!&lt;&gt;#REF!),"Bold","")</f>
        <v>#REF!</v>
      </c>
    </row>
    <row r="37" spans="1:38">
      <c r="A37" t="s">
        <v>866</v>
      </c>
      <c r="B37" s="1">
        <v>0.63194444444444442</v>
      </c>
      <c r="C37" t="s">
        <v>172</v>
      </c>
      <c r="D37" t="s">
        <v>864</v>
      </c>
      <c r="E37" t="s">
        <v>562</v>
      </c>
      <c r="F37">
        <v>37140</v>
      </c>
      <c r="G37" t="s">
        <v>282</v>
      </c>
      <c r="H37" t="s">
        <v>346</v>
      </c>
      <c r="I37" t="s">
        <v>5</v>
      </c>
      <c r="J37" t="s">
        <v>347</v>
      </c>
      <c r="K37" t="s">
        <v>865</v>
      </c>
      <c r="L37">
        <v>7</v>
      </c>
      <c r="M37">
        <v>165.3947</v>
      </c>
      <c r="N37">
        <v>77.772800000000004</v>
      </c>
      <c r="O37">
        <v>33.639000000000003</v>
      </c>
      <c r="P37">
        <v>13.686</v>
      </c>
      <c r="Q37">
        <v>8.2210000000000001</v>
      </c>
      <c r="R37">
        <v>4.8182999999999998</v>
      </c>
      <c r="S37">
        <v>4.4682000000000004</v>
      </c>
      <c r="T37">
        <v>2.0954000000000002</v>
      </c>
      <c r="U37">
        <v>2.4420999999999999</v>
      </c>
      <c r="V37">
        <v>2.0657000000000001</v>
      </c>
      <c r="W37">
        <v>20.8843</v>
      </c>
      <c r="X37" t="s">
        <v>867</v>
      </c>
      <c r="Y37">
        <v>2.9786999999999999</v>
      </c>
      <c r="Z37" t="s">
        <v>868</v>
      </c>
      <c r="AA37">
        <v>2.7406999999999999</v>
      </c>
      <c r="AB37" t="s">
        <v>869</v>
      </c>
      <c r="AC37">
        <v>1.2109000000000001</v>
      </c>
      <c r="AD37">
        <v>39.833300000000001</v>
      </c>
      <c r="AE37" s="23">
        <v>382.25099999999998</v>
      </c>
      <c r="AF37">
        <v>3.5</v>
      </c>
      <c r="AG37">
        <v>148</v>
      </c>
      <c r="AH37">
        <v>14</v>
      </c>
      <c r="AI37">
        <v>20</v>
      </c>
      <c r="AJ37" t="s">
        <v>353</v>
      </c>
      <c r="AL37" t="e">
        <f t="shared" ref="AL37:AL100" si="35">IF(AND(#REF!&lt;&gt;#REF!,#REF!&lt;&gt;#REF!),"Bold","")</f>
        <v>#REF!</v>
      </c>
    </row>
    <row r="38" spans="1:38">
      <c r="A38" t="s">
        <v>1272</v>
      </c>
      <c r="B38" s="1">
        <v>0.69097222222222221</v>
      </c>
      <c r="C38" t="s">
        <v>163</v>
      </c>
      <c r="D38" t="s">
        <v>281</v>
      </c>
      <c r="E38" t="s">
        <v>562</v>
      </c>
      <c r="F38">
        <v>18675</v>
      </c>
      <c r="G38" t="s">
        <v>231</v>
      </c>
      <c r="H38" t="s">
        <v>232</v>
      </c>
      <c r="I38" t="s">
        <v>5</v>
      </c>
      <c r="J38" t="s">
        <v>347</v>
      </c>
      <c r="K38" t="s">
        <v>1260</v>
      </c>
      <c r="L38">
        <v>4</v>
      </c>
      <c r="M38">
        <v>99.06</v>
      </c>
      <c r="N38">
        <v>75.396000000000001</v>
      </c>
      <c r="O38">
        <v>37.688499999999998</v>
      </c>
      <c r="P38">
        <v>18.8552</v>
      </c>
      <c r="Q38">
        <v>11.135199999999999</v>
      </c>
      <c r="R38">
        <v>7.5884</v>
      </c>
      <c r="S38">
        <v>4.9221000000000004</v>
      </c>
      <c r="T38">
        <v>2.7948</v>
      </c>
      <c r="U38">
        <v>1.0330999999999999</v>
      </c>
      <c r="V38">
        <v>2.1105</v>
      </c>
      <c r="W38">
        <v>14.992100000000001</v>
      </c>
      <c r="X38" t="s">
        <v>1273</v>
      </c>
      <c r="Y38">
        <v>2.1972</v>
      </c>
      <c r="Z38" t="s">
        <v>1274</v>
      </c>
      <c r="AA38">
        <v>2.6360999999999999</v>
      </c>
      <c r="AB38" t="s">
        <v>1275</v>
      </c>
      <c r="AC38">
        <v>0.88290000000000002</v>
      </c>
      <c r="AD38">
        <v>39.688099999999999</v>
      </c>
      <c r="AE38">
        <v>320.9803</v>
      </c>
      <c r="AF38">
        <v>10</v>
      </c>
      <c r="AG38">
        <v>87</v>
      </c>
      <c r="AH38">
        <v>14</v>
      </c>
      <c r="AI38">
        <v>261</v>
      </c>
      <c r="AJ38" t="s">
        <v>353</v>
      </c>
      <c r="AL38" t="e">
        <f t="shared" ref="AL38:AL101" si="36">IF(AND(#REF!&lt;&gt;#REF!,#REF!&lt;&gt;#REF!),"Bold","")</f>
        <v>#REF!</v>
      </c>
    </row>
    <row r="39" spans="1:38">
      <c r="A39" t="s">
        <v>1715</v>
      </c>
      <c r="B39" s="1">
        <v>0.86458333333333337</v>
      </c>
      <c r="C39" t="s">
        <v>168</v>
      </c>
      <c r="D39" t="s">
        <v>660</v>
      </c>
      <c r="E39" t="s">
        <v>230</v>
      </c>
      <c r="F39">
        <v>6469</v>
      </c>
      <c r="G39" t="s">
        <v>1576</v>
      </c>
      <c r="H39" t="s">
        <v>1577</v>
      </c>
      <c r="I39" s="3" t="s">
        <v>5</v>
      </c>
      <c r="J39" t="s">
        <v>662</v>
      </c>
      <c r="K39" t="s">
        <v>1714</v>
      </c>
      <c r="L39">
        <v>5</v>
      </c>
      <c r="M39">
        <v>110</v>
      </c>
      <c r="N39">
        <v>60.4848</v>
      </c>
      <c r="O39">
        <v>38.641199999999998</v>
      </c>
      <c r="P39">
        <v>12.568199999999999</v>
      </c>
      <c r="Q39">
        <v>3.8552</v>
      </c>
      <c r="R39">
        <v>3.1764999999999999</v>
      </c>
      <c r="S39">
        <v>4.9151999999999996</v>
      </c>
      <c r="T39">
        <v>2.2955999999999999</v>
      </c>
      <c r="U39">
        <v>2.0550999999999999</v>
      </c>
      <c r="V39">
        <v>1.7605999999999999</v>
      </c>
      <c r="W39">
        <v>20.305700000000002</v>
      </c>
      <c r="X39" t="s">
        <v>268</v>
      </c>
      <c r="Y39">
        <v>4.2534000000000001</v>
      </c>
      <c r="Z39" t="s">
        <v>420</v>
      </c>
      <c r="AA39">
        <v>0.73419999999999996</v>
      </c>
      <c r="AB39" t="s">
        <v>1716</v>
      </c>
      <c r="AC39">
        <v>1.3916999999999999</v>
      </c>
      <c r="AD39">
        <v>39.5122</v>
      </c>
      <c r="AE39">
        <v>305.94959999999998</v>
      </c>
      <c r="AF39">
        <v>4.5</v>
      </c>
      <c r="AG39">
        <v>84</v>
      </c>
      <c r="AH39">
        <v>14</v>
      </c>
      <c r="AI39">
        <v>14</v>
      </c>
      <c r="AJ39" t="s">
        <v>353</v>
      </c>
      <c r="AL39" t="e">
        <f t="shared" ref="AL39:AL102" si="37">IF(AND(#REF!&lt;&gt;#REF!,#REF!&lt;&gt;#REF!),"Bold","")</f>
        <v>#REF!</v>
      </c>
    </row>
    <row r="40" spans="1:38">
      <c r="A40" t="s">
        <v>1678</v>
      </c>
      <c r="B40" s="1">
        <v>0.82291666666666663</v>
      </c>
      <c r="C40" t="s">
        <v>168</v>
      </c>
      <c r="D40" t="s">
        <v>229</v>
      </c>
      <c r="E40" t="s">
        <v>230</v>
      </c>
      <c r="F40">
        <v>6469</v>
      </c>
      <c r="G40" t="s">
        <v>1576</v>
      </c>
      <c r="H40" t="s">
        <v>1577</v>
      </c>
      <c r="I40" s="3" t="s">
        <v>5</v>
      </c>
      <c r="J40" t="s">
        <v>662</v>
      </c>
      <c r="K40" t="s">
        <v>1674</v>
      </c>
      <c r="L40">
        <v>3</v>
      </c>
      <c r="M40">
        <v>92.984099999999998</v>
      </c>
      <c r="N40">
        <v>40.738900000000001</v>
      </c>
      <c r="O40">
        <v>23.536999999999999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18.2193</v>
      </c>
      <c r="X40" t="s">
        <v>237</v>
      </c>
      <c r="Y40">
        <v>3.7584</v>
      </c>
      <c r="Z40" t="s">
        <v>1679</v>
      </c>
      <c r="AA40">
        <v>3.2993000000000001</v>
      </c>
      <c r="AB40" t="s">
        <v>1680</v>
      </c>
      <c r="AC40">
        <v>2.633</v>
      </c>
      <c r="AD40">
        <v>39.298499999999997</v>
      </c>
      <c r="AE40">
        <v>254.27279999999999</v>
      </c>
      <c r="AF40">
        <v>4</v>
      </c>
      <c r="AG40">
        <v>83</v>
      </c>
      <c r="AH40">
        <v>14</v>
      </c>
      <c r="AI40">
        <v>10</v>
      </c>
      <c r="AJ40" t="s">
        <v>353</v>
      </c>
      <c r="AL40" t="e">
        <f t="shared" ref="AL40:AL103" si="38">IF(AND(#REF!&lt;&gt;#REF!,#REF!&lt;&gt;#REF!),"Bold","")</f>
        <v>#REF!</v>
      </c>
    </row>
    <row r="41" spans="1:38">
      <c r="A41" t="s">
        <v>459</v>
      </c>
      <c r="B41" s="1">
        <v>0.57291666666666663</v>
      </c>
      <c r="C41" t="s">
        <v>163</v>
      </c>
      <c r="D41" t="s">
        <v>402</v>
      </c>
      <c r="E41" t="s">
        <v>447</v>
      </c>
      <c r="F41">
        <v>17013</v>
      </c>
      <c r="G41" t="s">
        <v>231</v>
      </c>
      <c r="H41" t="s">
        <v>232</v>
      </c>
      <c r="I41" t="s">
        <v>233</v>
      </c>
      <c r="J41" t="s">
        <v>234</v>
      </c>
      <c r="K41" t="s">
        <v>448</v>
      </c>
      <c r="L41">
        <v>2</v>
      </c>
      <c r="M41">
        <v>122.8248</v>
      </c>
      <c r="N41">
        <v>69.099699999999999</v>
      </c>
      <c r="O41">
        <v>37.159500000000001</v>
      </c>
      <c r="P41">
        <v>10.9964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20.342099999999999</v>
      </c>
      <c r="X41" t="s">
        <v>460</v>
      </c>
      <c r="Y41">
        <v>2.7145999999999999</v>
      </c>
      <c r="Z41" t="s">
        <v>461</v>
      </c>
      <c r="AA41">
        <v>1.1786000000000001</v>
      </c>
      <c r="AB41" t="s">
        <v>462</v>
      </c>
      <c r="AC41">
        <v>1.6890000000000001</v>
      </c>
      <c r="AD41">
        <v>39.25</v>
      </c>
      <c r="AE41">
        <v>333.97340000000003</v>
      </c>
      <c r="AF41">
        <v>8</v>
      </c>
      <c r="AG41">
        <v>96</v>
      </c>
      <c r="AH41">
        <v>14</v>
      </c>
      <c r="AI41">
        <v>145</v>
      </c>
      <c r="AJ41" t="s">
        <v>353</v>
      </c>
      <c r="AL41" t="e">
        <f t="shared" ref="AL41:AL104" si="39">IF(AND(#REF!&lt;&gt;#REF!,#REF!&lt;&gt;#REF!),"Bold","")</f>
        <v>#REF!</v>
      </c>
    </row>
    <row r="42" spans="1:38">
      <c r="A42" t="s">
        <v>1047</v>
      </c>
      <c r="B42" s="1">
        <v>0.65625</v>
      </c>
      <c r="C42" t="s">
        <v>172</v>
      </c>
      <c r="D42" t="s">
        <v>1045</v>
      </c>
      <c r="E42" t="s">
        <v>562</v>
      </c>
      <c r="F42">
        <v>15475</v>
      </c>
      <c r="G42" t="s">
        <v>282</v>
      </c>
      <c r="H42" t="s">
        <v>346</v>
      </c>
      <c r="I42" t="s">
        <v>5</v>
      </c>
      <c r="J42" t="s">
        <v>347</v>
      </c>
      <c r="K42" t="s">
        <v>1046</v>
      </c>
      <c r="L42">
        <v>6</v>
      </c>
      <c r="M42">
        <v>110.127</v>
      </c>
      <c r="N42">
        <v>102.9072</v>
      </c>
      <c r="O42">
        <v>37.981099999999998</v>
      </c>
      <c r="P42">
        <v>13.303699999999999</v>
      </c>
      <c r="Q42">
        <v>9.4225999999999992</v>
      </c>
      <c r="R42">
        <v>5.2500999999999998</v>
      </c>
      <c r="S42">
        <v>5.5364000000000004</v>
      </c>
      <c r="T42">
        <v>2.0905999999999998</v>
      </c>
      <c r="U42">
        <v>1.2959000000000001</v>
      </c>
      <c r="V42">
        <v>1.1059000000000001</v>
      </c>
      <c r="W42">
        <v>21.98</v>
      </c>
      <c r="X42" t="s">
        <v>569</v>
      </c>
      <c r="Y42">
        <v>1.6843999999999999</v>
      </c>
      <c r="Z42" t="s">
        <v>570</v>
      </c>
      <c r="AA42">
        <v>1.6832</v>
      </c>
      <c r="AB42" t="s">
        <v>630</v>
      </c>
      <c r="AC42">
        <v>1.8263</v>
      </c>
      <c r="AD42">
        <v>39.245600000000003</v>
      </c>
      <c r="AE42" s="23">
        <v>355.44</v>
      </c>
      <c r="AF42">
        <v>10</v>
      </c>
      <c r="AG42">
        <v>128</v>
      </c>
      <c r="AH42">
        <v>14</v>
      </c>
      <c r="AJ42" t="s">
        <v>353</v>
      </c>
      <c r="AL42" t="e">
        <f t="shared" ref="AL42:AL105" si="40">IF(AND(#REF!&lt;&gt;#REF!,#REF!&lt;&gt;#REF!),"Bold","")</f>
        <v>#REF!</v>
      </c>
    </row>
    <row r="43" spans="1:38">
      <c r="A43" t="s">
        <v>572</v>
      </c>
      <c r="B43" s="1">
        <v>0.58333333333333337</v>
      </c>
      <c r="C43" t="s">
        <v>172</v>
      </c>
      <c r="D43" t="s">
        <v>561</v>
      </c>
      <c r="E43" t="s">
        <v>562</v>
      </c>
      <c r="F43">
        <v>37140</v>
      </c>
      <c r="G43" t="s">
        <v>282</v>
      </c>
      <c r="H43" t="s">
        <v>346</v>
      </c>
      <c r="I43" t="s">
        <v>5</v>
      </c>
      <c r="J43" t="s">
        <v>347</v>
      </c>
      <c r="K43" t="s">
        <v>563</v>
      </c>
      <c r="L43">
        <v>6</v>
      </c>
      <c r="M43">
        <v>82.391499999999994</v>
      </c>
      <c r="N43">
        <v>96.383399999999995</v>
      </c>
      <c r="O43">
        <v>44.841799999999999</v>
      </c>
      <c r="P43">
        <v>14.2898</v>
      </c>
      <c r="Q43">
        <v>8.1113</v>
      </c>
      <c r="R43">
        <v>5.0011999999999999</v>
      </c>
      <c r="S43">
        <v>5.1327999999999996</v>
      </c>
      <c r="T43">
        <v>2.9087000000000001</v>
      </c>
      <c r="U43">
        <v>2.4194</v>
      </c>
      <c r="V43">
        <v>1.9852000000000001</v>
      </c>
      <c r="W43">
        <v>23.4</v>
      </c>
      <c r="X43" t="s">
        <v>573</v>
      </c>
      <c r="Y43">
        <v>4.1841999999999997</v>
      </c>
      <c r="Z43" t="s">
        <v>574</v>
      </c>
      <c r="AA43">
        <v>4.67</v>
      </c>
      <c r="AB43" t="s">
        <v>575</v>
      </c>
      <c r="AC43">
        <v>5.9272</v>
      </c>
      <c r="AD43">
        <v>38.835900000000002</v>
      </c>
      <c r="AE43">
        <v>340.48239999999998</v>
      </c>
      <c r="AF43">
        <v>8</v>
      </c>
      <c r="AG43">
        <v>142</v>
      </c>
      <c r="AH43">
        <v>14</v>
      </c>
      <c r="AJ43" t="s">
        <v>353</v>
      </c>
      <c r="AL43" t="e">
        <f t="shared" ref="AL43:AL106" si="41">IF(AND(#REF!&lt;&gt;#REF!,#REF!&lt;&gt;#REF!),"Bold","")</f>
        <v>#REF!</v>
      </c>
    </row>
    <row r="44" spans="1:38">
      <c r="A44" t="s">
        <v>650</v>
      </c>
      <c r="B44" s="1">
        <v>0.59375</v>
      </c>
      <c r="C44" t="s">
        <v>163</v>
      </c>
      <c r="D44" t="s">
        <v>281</v>
      </c>
      <c r="E44" t="s">
        <v>403</v>
      </c>
      <c r="F44">
        <v>7116</v>
      </c>
      <c r="G44" t="s">
        <v>231</v>
      </c>
      <c r="H44" t="s">
        <v>232</v>
      </c>
      <c r="I44" t="s">
        <v>5</v>
      </c>
      <c r="J44" t="s">
        <v>234</v>
      </c>
      <c r="K44" t="s">
        <v>644</v>
      </c>
      <c r="L44">
        <v>2</v>
      </c>
      <c r="M44">
        <v>90.334000000000003</v>
      </c>
      <c r="N44">
        <v>68.2911</v>
      </c>
      <c r="O44">
        <v>38.915599999999998</v>
      </c>
      <c r="P44">
        <v>5.9348000000000001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21.360700000000001</v>
      </c>
      <c r="X44" t="s">
        <v>450</v>
      </c>
      <c r="Y44">
        <v>2.9359000000000002</v>
      </c>
      <c r="Z44" t="s">
        <v>651</v>
      </c>
      <c r="AA44">
        <v>1.3726</v>
      </c>
      <c r="AB44" t="s">
        <v>652</v>
      </c>
      <c r="AC44">
        <v>1.8786</v>
      </c>
      <c r="AD44">
        <v>38.75</v>
      </c>
      <c r="AE44">
        <v>293.68360000000001</v>
      </c>
      <c r="AF44">
        <v>4</v>
      </c>
      <c r="AG44">
        <v>85</v>
      </c>
      <c r="AH44">
        <v>14</v>
      </c>
      <c r="AI44">
        <v>24</v>
      </c>
      <c r="AJ44" t="s">
        <v>409</v>
      </c>
      <c r="AL44" t="e">
        <f t="shared" ref="AL44:AL107" si="42">IF(AND(#REF!&lt;&gt;#REF!,#REF!&lt;&gt;#REF!),"Bold","")</f>
        <v>#REF!</v>
      </c>
    </row>
    <row r="45" spans="1:38">
      <c r="A45" t="s">
        <v>784</v>
      </c>
      <c r="B45" s="1">
        <v>0.61805555555555558</v>
      </c>
      <c r="C45" t="s">
        <v>188</v>
      </c>
      <c r="D45" t="s">
        <v>281</v>
      </c>
      <c r="E45" t="s">
        <v>661</v>
      </c>
      <c r="F45">
        <v>22684</v>
      </c>
      <c r="G45" t="s">
        <v>231</v>
      </c>
      <c r="H45" t="s">
        <v>232</v>
      </c>
      <c r="I45" t="s">
        <v>233</v>
      </c>
      <c r="J45" t="s">
        <v>234</v>
      </c>
      <c r="K45" t="s">
        <v>775</v>
      </c>
      <c r="L45">
        <v>2</v>
      </c>
      <c r="M45">
        <v>88.367000000000004</v>
      </c>
      <c r="N45">
        <v>67.787899999999993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20.698599999999999</v>
      </c>
      <c r="X45" t="s">
        <v>446</v>
      </c>
      <c r="Y45">
        <v>0.88660000000000005</v>
      </c>
      <c r="Z45" t="s">
        <v>785</v>
      </c>
      <c r="AA45">
        <v>0.9506</v>
      </c>
      <c r="AB45" t="s">
        <v>471</v>
      </c>
      <c r="AC45">
        <v>1.3252999999999999</v>
      </c>
      <c r="AD45">
        <v>38.5</v>
      </c>
      <c r="AE45">
        <v>287.84320000000002</v>
      </c>
      <c r="AF45">
        <v>14</v>
      </c>
      <c r="AG45">
        <v>0</v>
      </c>
      <c r="AH45">
        <v>14</v>
      </c>
      <c r="AI45">
        <v>21</v>
      </c>
      <c r="AJ45" t="s">
        <v>409</v>
      </c>
      <c r="AL45" t="e">
        <f t="shared" ref="AL45:AL108" si="43">IF(AND(#REF!&lt;&gt;#REF!,#REF!&lt;&gt;#REF!),"Bold","")</f>
        <v>#REF!</v>
      </c>
    </row>
    <row r="46" spans="1:38">
      <c r="A46" t="s">
        <v>1413</v>
      </c>
      <c r="B46" s="1">
        <v>0.71180555555555547</v>
      </c>
      <c r="C46" t="s">
        <v>188</v>
      </c>
      <c r="D46" t="s">
        <v>660</v>
      </c>
      <c r="E46" t="s">
        <v>1407</v>
      </c>
      <c r="F46">
        <v>3619</v>
      </c>
      <c r="G46" t="s">
        <v>231</v>
      </c>
      <c r="H46" t="s">
        <v>232</v>
      </c>
      <c r="I46" s="3" t="s">
        <v>5</v>
      </c>
      <c r="J46" t="s">
        <v>347</v>
      </c>
      <c r="K46" t="s">
        <v>1408</v>
      </c>
      <c r="L46">
        <v>6</v>
      </c>
      <c r="M46">
        <v>98.2</v>
      </c>
      <c r="N46">
        <v>42.8172</v>
      </c>
      <c r="O46">
        <v>22.0824</v>
      </c>
      <c r="P46">
        <v>6.2115</v>
      </c>
      <c r="Q46">
        <v>4.7453000000000003</v>
      </c>
      <c r="R46">
        <v>2.3128000000000002</v>
      </c>
      <c r="S46">
        <v>2.3414000000000001</v>
      </c>
      <c r="T46">
        <v>0</v>
      </c>
      <c r="U46">
        <v>0</v>
      </c>
      <c r="V46">
        <v>0</v>
      </c>
      <c r="W46">
        <v>19.12</v>
      </c>
      <c r="X46" t="s">
        <v>1414</v>
      </c>
      <c r="Y46">
        <v>0.3024</v>
      </c>
      <c r="Z46" t="s">
        <v>430</v>
      </c>
      <c r="AA46">
        <v>1.8309</v>
      </c>
      <c r="AB46" t="s">
        <v>1415</v>
      </c>
      <c r="AC46">
        <v>1.2252000000000001</v>
      </c>
      <c r="AD46">
        <v>38.311900000000001</v>
      </c>
      <c r="AE46">
        <v>244.17740000000001</v>
      </c>
      <c r="AF46">
        <v>4.5</v>
      </c>
      <c r="AG46">
        <v>75</v>
      </c>
      <c r="AH46">
        <v>14</v>
      </c>
      <c r="AI46">
        <v>11</v>
      </c>
      <c r="AJ46" t="s">
        <v>409</v>
      </c>
      <c r="AL46" t="e">
        <f t="shared" ref="AL46:AL109" si="44">IF(AND(#REF!&lt;&gt;#REF!,#REF!&lt;&gt;#REF!),"Bold","")</f>
        <v>#REF!</v>
      </c>
    </row>
    <row r="47" spans="1:38">
      <c r="A47" t="s">
        <v>625</v>
      </c>
      <c r="B47" s="1">
        <v>0.58680555555555558</v>
      </c>
      <c r="C47" t="s">
        <v>224</v>
      </c>
      <c r="D47" t="s">
        <v>623</v>
      </c>
      <c r="F47">
        <v>10085</v>
      </c>
      <c r="G47" t="s">
        <v>345</v>
      </c>
      <c r="H47" t="s">
        <v>346</v>
      </c>
      <c r="I47" t="s">
        <v>233</v>
      </c>
      <c r="J47" t="s">
        <v>347</v>
      </c>
      <c r="K47" t="s">
        <v>624</v>
      </c>
      <c r="L47">
        <v>5</v>
      </c>
      <c r="M47">
        <v>110.289</v>
      </c>
      <c r="N47">
        <v>99.5608</v>
      </c>
      <c r="O47">
        <v>48.452100000000002</v>
      </c>
      <c r="P47">
        <v>9.4518000000000004</v>
      </c>
      <c r="Q47">
        <v>5.8784000000000001</v>
      </c>
      <c r="R47">
        <v>6.5978000000000003</v>
      </c>
      <c r="S47">
        <v>4.9493999999999998</v>
      </c>
      <c r="T47">
        <v>2.6362999999999999</v>
      </c>
      <c r="U47">
        <v>1.1648000000000001</v>
      </c>
      <c r="V47">
        <v>1.4724999999999999</v>
      </c>
      <c r="W47">
        <v>25.49</v>
      </c>
      <c r="X47" t="s">
        <v>350</v>
      </c>
      <c r="Y47">
        <v>2.5213999999999999</v>
      </c>
      <c r="Z47" t="s">
        <v>351</v>
      </c>
      <c r="AA47">
        <v>3.9578000000000002</v>
      </c>
      <c r="AB47" t="s">
        <v>401</v>
      </c>
      <c r="AC47">
        <v>1.2132000000000001</v>
      </c>
      <c r="AD47">
        <v>38.1265</v>
      </c>
      <c r="AE47" s="23">
        <v>361.762</v>
      </c>
      <c r="AF47">
        <v>1.5</v>
      </c>
      <c r="AG47">
        <v>0</v>
      </c>
      <c r="AH47">
        <v>14</v>
      </c>
      <c r="AI47">
        <v>28</v>
      </c>
      <c r="AJ47" t="s">
        <v>409</v>
      </c>
      <c r="AL47" t="e">
        <f t="shared" ref="AL47:AL110" si="45">IF(AND(#REF!&lt;&gt;#REF!,#REF!&lt;&gt;#REF!),"Bold","")</f>
        <v>#REF!</v>
      </c>
    </row>
    <row r="48" spans="1:38">
      <c r="A48" t="s">
        <v>1160</v>
      </c>
      <c r="B48" s="1">
        <v>0.67013888888888884</v>
      </c>
      <c r="C48" t="s">
        <v>163</v>
      </c>
      <c r="D48" t="s">
        <v>229</v>
      </c>
      <c r="E48" t="s">
        <v>1158</v>
      </c>
      <c r="F48">
        <v>131000</v>
      </c>
      <c r="G48" t="s">
        <v>231</v>
      </c>
      <c r="H48" t="s">
        <v>232</v>
      </c>
      <c r="I48" t="s">
        <v>233</v>
      </c>
      <c r="J48" t="s">
        <v>234</v>
      </c>
      <c r="K48" t="s">
        <v>1159</v>
      </c>
      <c r="L48">
        <v>2</v>
      </c>
      <c r="M48">
        <v>147.98490000000001</v>
      </c>
      <c r="N48">
        <v>119.7578</v>
      </c>
      <c r="O48">
        <v>33.197299999999998</v>
      </c>
      <c r="P48">
        <v>9.2294999999999998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25.172899999999998</v>
      </c>
      <c r="X48" t="s">
        <v>473</v>
      </c>
      <c r="Y48">
        <v>2.9033000000000002</v>
      </c>
      <c r="Z48" t="s">
        <v>476</v>
      </c>
      <c r="AA48">
        <v>1.7703</v>
      </c>
      <c r="AB48" t="s">
        <v>239</v>
      </c>
      <c r="AC48">
        <v>2.3845999999999998</v>
      </c>
      <c r="AD48">
        <v>38.1</v>
      </c>
      <c r="AE48" s="23">
        <v>414.32920000000001</v>
      </c>
      <c r="AF48">
        <v>5</v>
      </c>
      <c r="AG48">
        <v>111</v>
      </c>
      <c r="AH48">
        <v>14</v>
      </c>
      <c r="AI48">
        <v>13</v>
      </c>
      <c r="AJ48" t="s">
        <v>409</v>
      </c>
      <c r="AL48" t="e">
        <f t="shared" ref="AL48:AL111" si="46">IF(AND(#REF!&lt;&gt;#REF!,#REF!&lt;&gt;#REF!),"Bold","")</f>
        <v>#REF!</v>
      </c>
    </row>
    <row r="49" spans="1:38">
      <c r="A49" t="s">
        <v>782</v>
      </c>
      <c r="B49" s="1">
        <v>0.61805555555555558</v>
      </c>
      <c r="C49" t="s">
        <v>188</v>
      </c>
      <c r="D49" t="s">
        <v>281</v>
      </c>
      <c r="E49" t="s">
        <v>661</v>
      </c>
      <c r="F49">
        <v>22684</v>
      </c>
      <c r="G49" t="s">
        <v>231</v>
      </c>
      <c r="H49" t="s">
        <v>232</v>
      </c>
      <c r="I49" t="s">
        <v>233</v>
      </c>
      <c r="J49" t="s">
        <v>234</v>
      </c>
      <c r="K49" t="s">
        <v>775</v>
      </c>
      <c r="L49">
        <v>2</v>
      </c>
      <c r="M49">
        <v>79.068600000000004</v>
      </c>
      <c r="N49">
        <v>77.831199999999995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22.965699999999998</v>
      </c>
      <c r="X49" t="s">
        <v>671</v>
      </c>
      <c r="Y49">
        <v>1.3627</v>
      </c>
      <c r="Z49" t="s">
        <v>426</v>
      </c>
      <c r="AA49">
        <v>0.8649</v>
      </c>
      <c r="AB49" t="s">
        <v>783</v>
      </c>
      <c r="AC49">
        <v>1.61</v>
      </c>
      <c r="AD49">
        <v>38</v>
      </c>
      <c r="AE49">
        <v>292.33440000000002</v>
      </c>
      <c r="AF49">
        <v>12</v>
      </c>
      <c r="AG49">
        <v>0</v>
      </c>
      <c r="AH49">
        <v>14</v>
      </c>
      <c r="AI49">
        <v>18</v>
      </c>
      <c r="AJ49" t="s">
        <v>409</v>
      </c>
      <c r="AL49" t="e">
        <f t="shared" ref="AL49:AL112" si="47">IF(AND(#REF!&lt;&gt;#REF!,#REF!&lt;&gt;#REF!),"Bold","")</f>
        <v>#REF!</v>
      </c>
    </row>
    <row r="50" spans="1:38">
      <c r="A50" t="s">
        <v>474</v>
      </c>
      <c r="B50" s="1">
        <v>0.57291666666666663</v>
      </c>
      <c r="C50" t="s">
        <v>163</v>
      </c>
      <c r="D50" t="s">
        <v>402</v>
      </c>
      <c r="E50" t="s">
        <v>447</v>
      </c>
      <c r="F50">
        <v>17013</v>
      </c>
      <c r="G50" t="s">
        <v>231</v>
      </c>
      <c r="H50" t="s">
        <v>232</v>
      </c>
      <c r="I50" t="s">
        <v>233</v>
      </c>
      <c r="J50" t="s">
        <v>234</v>
      </c>
      <c r="K50" t="s">
        <v>448</v>
      </c>
      <c r="L50">
        <v>2</v>
      </c>
      <c r="M50">
        <v>97.383200000000002</v>
      </c>
      <c r="N50">
        <v>42.959800000000001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17.738600000000002</v>
      </c>
      <c r="X50" t="s">
        <v>475</v>
      </c>
      <c r="Y50">
        <v>2.9376000000000002</v>
      </c>
      <c r="Z50" t="s">
        <v>476</v>
      </c>
      <c r="AA50">
        <v>1.7703</v>
      </c>
      <c r="AB50" t="s">
        <v>477</v>
      </c>
      <c r="AC50">
        <v>2.7309999999999999</v>
      </c>
      <c r="AD50">
        <v>37.9</v>
      </c>
      <c r="AE50">
        <v>263.92910000000001</v>
      </c>
      <c r="AF50">
        <v>5</v>
      </c>
      <c r="AG50">
        <v>0</v>
      </c>
      <c r="AH50">
        <v>14</v>
      </c>
      <c r="AI50">
        <v>110</v>
      </c>
      <c r="AJ50" t="s">
        <v>409</v>
      </c>
      <c r="AL50" t="e">
        <f t="shared" ref="AL50:AL113" si="48">IF(AND(#REF!&lt;&gt;#REF!,#REF!&lt;&gt;#REF!),"Bold","")</f>
        <v>#REF!</v>
      </c>
    </row>
    <row r="51" spans="1:38">
      <c r="A51" t="s">
        <v>1244</v>
      </c>
      <c r="B51" s="1">
        <v>0.6875</v>
      </c>
      <c r="C51" t="s">
        <v>188</v>
      </c>
      <c r="D51" t="s">
        <v>1241</v>
      </c>
      <c r="E51" t="s">
        <v>562</v>
      </c>
      <c r="F51">
        <v>12938</v>
      </c>
      <c r="G51" t="s">
        <v>231</v>
      </c>
      <c r="H51" t="s">
        <v>232</v>
      </c>
      <c r="I51" t="s">
        <v>5</v>
      </c>
      <c r="J51" t="s">
        <v>662</v>
      </c>
      <c r="K51" t="s">
        <v>1242</v>
      </c>
      <c r="L51">
        <v>5</v>
      </c>
      <c r="M51">
        <v>116.08</v>
      </c>
      <c r="N51">
        <v>47.774900000000002</v>
      </c>
      <c r="O51">
        <v>34.650599999999997</v>
      </c>
      <c r="P51">
        <v>11.833299999999999</v>
      </c>
      <c r="Q51">
        <v>7.1430999999999996</v>
      </c>
      <c r="R51">
        <v>5.782</v>
      </c>
      <c r="S51">
        <v>4.3554000000000004</v>
      </c>
      <c r="T51">
        <v>2.2277999999999998</v>
      </c>
      <c r="U51">
        <v>0.87529999999999997</v>
      </c>
      <c r="V51">
        <v>1.7801</v>
      </c>
      <c r="W51">
        <v>21.657900000000001</v>
      </c>
      <c r="X51" t="s">
        <v>671</v>
      </c>
      <c r="Y51">
        <v>1.3627</v>
      </c>
      <c r="Z51" t="s">
        <v>659</v>
      </c>
      <c r="AA51">
        <v>1.4975000000000001</v>
      </c>
      <c r="AB51" t="s">
        <v>1111</v>
      </c>
      <c r="AC51">
        <v>2.2233000000000001</v>
      </c>
      <c r="AD51">
        <v>37.890999999999998</v>
      </c>
      <c r="AE51">
        <v>297.13479999999998</v>
      </c>
      <c r="AF51">
        <v>12</v>
      </c>
      <c r="AG51">
        <v>91</v>
      </c>
      <c r="AH51">
        <v>14</v>
      </c>
      <c r="AI51">
        <v>51</v>
      </c>
      <c r="AJ51" t="s">
        <v>409</v>
      </c>
      <c r="AL51" t="e">
        <f t="shared" ref="AL51:AL114" si="49">IF(AND(#REF!&lt;&gt;#REF!,#REF!&lt;&gt;#REF!),"Bold","")</f>
        <v>#REF!</v>
      </c>
    </row>
    <row r="52" spans="1:38">
      <c r="A52" t="s">
        <v>1675</v>
      </c>
      <c r="B52" s="1">
        <v>0.82291666666666663</v>
      </c>
      <c r="C52" t="s">
        <v>168</v>
      </c>
      <c r="D52" t="s">
        <v>229</v>
      </c>
      <c r="E52" t="s">
        <v>230</v>
      </c>
      <c r="F52">
        <v>6469</v>
      </c>
      <c r="G52" t="s">
        <v>1576</v>
      </c>
      <c r="H52" t="s">
        <v>1577</v>
      </c>
      <c r="I52" s="3" t="s">
        <v>5</v>
      </c>
      <c r="J52" t="s">
        <v>662</v>
      </c>
      <c r="K52" t="s">
        <v>1674</v>
      </c>
      <c r="L52">
        <v>3</v>
      </c>
      <c r="M52">
        <v>83.679299999999998</v>
      </c>
      <c r="N52">
        <v>86.043999999999997</v>
      </c>
      <c r="O52">
        <v>30.055099999999999</v>
      </c>
      <c r="P52">
        <v>7.3292000000000002</v>
      </c>
      <c r="Q52">
        <v>8.1119000000000003</v>
      </c>
      <c r="R52">
        <v>5.2751000000000001</v>
      </c>
      <c r="S52">
        <v>2.6225999999999998</v>
      </c>
      <c r="T52">
        <v>0</v>
      </c>
      <c r="U52">
        <v>0</v>
      </c>
      <c r="V52">
        <v>0</v>
      </c>
      <c r="W52">
        <v>21.404299999999999</v>
      </c>
      <c r="X52" t="s">
        <v>687</v>
      </c>
      <c r="Y52">
        <v>3.2326999999999999</v>
      </c>
      <c r="Z52" t="s">
        <v>470</v>
      </c>
      <c r="AA52">
        <v>3.1798000000000002</v>
      </c>
      <c r="AB52" t="s">
        <v>1246</v>
      </c>
      <c r="AC52">
        <v>2.7625000000000002</v>
      </c>
      <c r="AD52">
        <v>37.851599999999998</v>
      </c>
      <c r="AE52">
        <v>298.0539</v>
      </c>
      <c r="AF52">
        <v>8</v>
      </c>
      <c r="AG52">
        <v>84</v>
      </c>
      <c r="AH52">
        <v>14</v>
      </c>
      <c r="AI52">
        <v>28</v>
      </c>
      <c r="AJ52" t="s">
        <v>409</v>
      </c>
      <c r="AL52" t="e">
        <f t="shared" ref="AL52:AL115" si="50">IF(AND(#REF!&lt;&gt;#REF!,#REF!&lt;&gt;#REF!),"Bold","")</f>
        <v>#REF!</v>
      </c>
    </row>
    <row r="53" spans="1:38">
      <c r="A53" t="s">
        <v>848</v>
      </c>
      <c r="B53" s="1">
        <v>0.62847222222222221</v>
      </c>
      <c r="C53" t="s">
        <v>167</v>
      </c>
      <c r="D53" t="s">
        <v>281</v>
      </c>
      <c r="E53" t="s">
        <v>447</v>
      </c>
      <c r="F53">
        <v>24540</v>
      </c>
      <c r="G53" t="s">
        <v>282</v>
      </c>
      <c r="H53" t="s">
        <v>232</v>
      </c>
      <c r="I53" t="s">
        <v>233</v>
      </c>
      <c r="J53" t="s">
        <v>662</v>
      </c>
      <c r="K53" t="s">
        <v>845</v>
      </c>
      <c r="L53">
        <v>3</v>
      </c>
      <c r="M53">
        <v>122.1</v>
      </c>
      <c r="N53">
        <v>79.772800000000004</v>
      </c>
      <c r="O53">
        <v>35.578400000000002</v>
      </c>
      <c r="P53">
        <v>11.437799999999999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22.104299999999999</v>
      </c>
      <c r="X53" t="s">
        <v>296</v>
      </c>
      <c r="Y53">
        <v>0.89410000000000001</v>
      </c>
      <c r="Z53" t="s">
        <v>368</v>
      </c>
      <c r="AA53">
        <v>1.9778</v>
      </c>
      <c r="AB53" t="s">
        <v>418</v>
      </c>
      <c r="AC53">
        <v>1.7495000000000001</v>
      </c>
      <c r="AD53">
        <v>37.783299999999997</v>
      </c>
      <c r="AE53">
        <v>343.00459999999998</v>
      </c>
      <c r="AF53">
        <v>14</v>
      </c>
      <c r="AG53">
        <v>92</v>
      </c>
      <c r="AH53">
        <v>14</v>
      </c>
      <c r="AI53">
        <v>21</v>
      </c>
      <c r="AJ53" t="s">
        <v>409</v>
      </c>
      <c r="AL53" t="e">
        <f t="shared" ref="AL53:AL116" si="51">IF(AND(#REF!&lt;&gt;#REF!,#REF!&lt;&gt;#REF!),"Bold","")</f>
        <v>#REF!</v>
      </c>
    </row>
    <row r="54" spans="1:38">
      <c r="A54" t="s">
        <v>405</v>
      </c>
      <c r="B54" s="1">
        <v>0.56944444444444442</v>
      </c>
      <c r="C54" t="s">
        <v>188</v>
      </c>
      <c r="D54" t="s">
        <v>402</v>
      </c>
      <c r="E54" t="s">
        <v>403</v>
      </c>
      <c r="F54">
        <v>6469</v>
      </c>
      <c r="G54" t="s">
        <v>231</v>
      </c>
      <c r="H54" t="s">
        <v>232</v>
      </c>
      <c r="I54" t="s">
        <v>5</v>
      </c>
      <c r="J54" t="s">
        <v>234</v>
      </c>
      <c r="K54" t="s">
        <v>404</v>
      </c>
      <c r="L54">
        <v>2</v>
      </c>
      <c r="M54">
        <v>127.01600000000001</v>
      </c>
      <c r="N54">
        <v>65.322699999999998</v>
      </c>
      <c r="O54">
        <v>29.200600000000001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22.316400000000002</v>
      </c>
      <c r="X54" t="s">
        <v>406</v>
      </c>
      <c r="Y54">
        <v>1.1567000000000001</v>
      </c>
      <c r="Z54" t="s">
        <v>407</v>
      </c>
      <c r="AA54">
        <v>1.4249000000000001</v>
      </c>
      <c r="AB54" t="s">
        <v>408</v>
      </c>
      <c r="AC54">
        <v>1.5382</v>
      </c>
      <c r="AD54">
        <v>37.767299999999999</v>
      </c>
      <c r="AE54" s="23">
        <v>327.14839999999998</v>
      </c>
      <c r="AF54">
        <v>10</v>
      </c>
      <c r="AG54">
        <v>91</v>
      </c>
      <c r="AH54">
        <v>14</v>
      </c>
      <c r="AI54">
        <v>63</v>
      </c>
      <c r="AJ54" t="s">
        <v>409</v>
      </c>
      <c r="AL54" t="e">
        <f t="shared" ref="AL54:AL117" si="52">IF(AND(#REF!&lt;&gt;#REF!,#REF!&lt;&gt;#REF!),"Bold","")</f>
        <v>#REF!</v>
      </c>
    </row>
    <row r="55" spans="1:38">
      <c r="A55" t="s">
        <v>1247</v>
      </c>
      <c r="B55" s="1">
        <v>0.6875</v>
      </c>
      <c r="C55" t="s">
        <v>188</v>
      </c>
      <c r="D55" t="s">
        <v>1241</v>
      </c>
      <c r="E55" t="s">
        <v>562</v>
      </c>
      <c r="F55">
        <v>12938</v>
      </c>
      <c r="G55" t="s">
        <v>231</v>
      </c>
      <c r="H55" t="s">
        <v>232</v>
      </c>
      <c r="I55" t="s">
        <v>5</v>
      </c>
      <c r="J55" t="s">
        <v>662</v>
      </c>
      <c r="K55" t="s">
        <v>1242</v>
      </c>
      <c r="L55">
        <v>7</v>
      </c>
      <c r="M55">
        <v>85.295000000000002</v>
      </c>
      <c r="N55">
        <v>84.2941</v>
      </c>
      <c r="O55">
        <v>20.007899999999999</v>
      </c>
      <c r="P55">
        <v>12.106400000000001</v>
      </c>
      <c r="Q55">
        <v>8.9504999999999999</v>
      </c>
      <c r="R55">
        <v>4.2485999999999997</v>
      </c>
      <c r="S55">
        <v>2.0192999999999999</v>
      </c>
      <c r="T55">
        <v>2.5891999999999999</v>
      </c>
      <c r="U55">
        <v>2.1516000000000002</v>
      </c>
      <c r="V55">
        <v>1.6045</v>
      </c>
      <c r="W55">
        <v>22.08</v>
      </c>
      <c r="X55" t="s">
        <v>266</v>
      </c>
      <c r="Y55">
        <v>1.6012</v>
      </c>
      <c r="Z55" t="s">
        <v>682</v>
      </c>
      <c r="AA55">
        <v>2.93</v>
      </c>
      <c r="AB55" t="s">
        <v>339</v>
      </c>
      <c r="AC55">
        <v>1.3523000000000001</v>
      </c>
      <c r="AD55">
        <v>37.712899999999998</v>
      </c>
      <c r="AE55">
        <v>288.9436</v>
      </c>
      <c r="AF55">
        <v>16</v>
      </c>
      <c r="AG55">
        <v>96</v>
      </c>
      <c r="AH55">
        <v>14</v>
      </c>
      <c r="AI55">
        <v>11</v>
      </c>
      <c r="AJ55" t="s">
        <v>409</v>
      </c>
      <c r="AL55" t="e">
        <f t="shared" ref="AL55:AL118" si="53">IF(AND(#REF!&lt;&gt;#REF!,#REF!&lt;&gt;#REF!),"Bold","")</f>
        <v>#REF!</v>
      </c>
    </row>
    <row r="56" spans="1:38">
      <c r="A56" t="s">
        <v>1168</v>
      </c>
      <c r="B56" s="1">
        <v>0.67013888888888884</v>
      </c>
      <c r="C56" t="s">
        <v>163</v>
      </c>
      <c r="D56" t="s">
        <v>229</v>
      </c>
      <c r="E56" t="s">
        <v>1158</v>
      </c>
      <c r="F56">
        <v>131000</v>
      </c>
      <c r="G56" t="s">
        <v>231</v>
      </c>
      <c r="H56" t="s">
        <v>232</v>
      </c>
      <c r="I56" t="s">
        <v>233</v>
      </c>
      <c r="J56" t="s">
        <v>234</v>
      </c>
      <c r="K56" t="s">
        <v>1159</v>
      </c>
      <c r="L56">
        <v>2</v>
      </c>
      <c r="M56">
        <v>107.372</v>
      </c>
      <c r="N56">
        <v>77.756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22.0779</v>
      </c>
      <c r="X56" t="s">
        <v>469</v>
      </c>
      <c r="Y56">
        <v>1.4111</v>
      </c>
      <c r="Z56" t="s">
        <v>259</v>
      </c>
      <c r="AA56">
        <v>1.3334999999999999</v>
      </c>
      <c r="AB56" t="s">
        <v>917</v>
      </c>
      <c r="AC56">
        <v>1.9972000000000001</v>
      </c>
      <c r="AD56">
        <v>37.5</v>
      </c>
      <c r="AE56">
        <v>331.37670000000003</v>
      </c>
      <c r="AF56">
        <v>20</v>
      </c>
      <c r="AG56">
        <v>0</v>
      </c>
      <c r="AH56">
        <v>14</v>
      </c>
      <c r="AI56">
        <v>8</v>
      </c>
      <c r="AJ56" t="s">
        <v>409</v>
      </c>
      <c r="AL56" t="e">
        <f t="shared" ref="AL56:AL119" si="54">IF(AND(#REF!&lt;&gt;#REF!,#REF!&lt;&gt;#REF!),"Bold","")</f>
        <v>#REF!</v>
      </c>
    </row>
    <row r="57" spans="1:38">
      <c r="A57" t="s">
        <v>564</v>
      </c>
      <c r="B57" s="1">
        <v>0.58333333333333337</v>
      </c>
      <c r="C57" t="s">
        <v>172</v>
      </c>
      <c r="D57" t="s">
        <v>561</v>
      </c>
      <c r="E57" t="s">
        <v>562</v>
      </c>
      <c r="F57">
        <v>37140</v>
      </c>
      <c r="G57" t="s">
        <v>282</v>
      </c>
      <c r="H57" t="s">
        <v>346</v>
      </c>
      <c r="I57" t="s">
        <v>5</v>
      </c>
      <c r="J57" t="s">
        <v>347</v>
      </c>
      <c r="K57" t="s">
        <v>563</v>
      </c>
      <c r="L57">
        <v>8</v>
      </c>
      <c r="M57">
        <v>172.78899999999999</v>
      </c>
      <c r="N57">
        <v>97.8536</v>
      </c>
      <c r="O57">
        <v>46.529299999999999</v>
      </c>
      <c r="P57">
        <v>9.7910000000000004</v>
      </c>
      <c r="Q57">
        <v>8.75</v>
      </c>
      <c r="R57">
        <v>6.4356999999999998</v>
      </c>
      <c r="S57">
        <v>4.6623999999999999</v>
      </c>
      <c r="T57">
        <v>3.6225999999999998</v>
      </c>
      <c r="U57">
        <v>2.2111999999999998</v>
      </c>
      <c r="V57">
        <v>2.1804000000000001</v>
      </c>
      <c r="W57">
        <v>23.749300000000002</v>
      </c>
      <c r="X57" t="s">
        <v>565</v>
      </c>
      <c r="Y57">
        <v>1.9716</v>
      </c>
      <c r="Z57" t="s">
        <v>566</v>
      </c>
      <c r="AA57">
        <v>3.9049999999999998</v>
      </c>
      <c r="AB57" t="s">
        <v>387</v>
      </c>
      <c r="AC57">
        <v>2.5276000000000001</v>
      </c>
      <c r="AD57">
        <v>37.420200000000001</v>
      </c>
      <c r="AE57" s="23">
        <v>424.39879999999999</v>
      </c>
      <c r="AF57">
        <v>10</v>
      </c>
      <c r="AG57">
        <v>144</v>
      </c>
      <c r="AH57">
        <v>14</v>
      </c>
      <c r="AI57">
        <v>74</v>
      </c>
      <c r="AJ57" t="s">
        <v>409</v>
      </c>
      <c r="AL57" t="e">
        <f t="shared" ref="AL57:AL120" si="55">IF(AND(#REF!&lt;&gt;#REF!,#REF!&lt;&gt;#REF!),"Bold","")</f>
        <v>#REF!</v>
      </c>
    </row>
    <row r="58" spans="1:38">
      <c r="A58" t="s">
        <v>791</v>
      </c>
      <c r="B58" s="1">
        <v>0.61805555555555558</v>
      </c>
      <c r="C58" t="s">
        <v>188</v>
      </c>
      <c r="D58" t="s">
        <v>281</v>
      </c>
      <c r="E58" t="s">
        <v>661</v>
      </c>
      <c r="F58">
        <v>22684</v>
      </c>
      <c r="G58" t="s">
        <v>231</v>
      </c>
      <c r="H58" t="s">
        <v>232</v>
      </c>
      <c r="I58" t="s">
        <v>233</v>
      </c>
      <c r="J58" t="s">
        <v>234</v>
      </c>
      <c r="K58" t="s">
        <v>775</v>
      </c>
      <c r="L58">
        <v>2</v>
      </c>
      <c r="M58">
        <v>96.655000000000001</v>
      </c>
      <c r="N58">
        <v>41.690199999999997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21.687100000000001</v>
      </c>
      <c r="X58" t="s">
        <v>272</v>
      </c>
      <c r="Y58">
        <v>1.5005999999999999</v>
      </c>
      <c r="Z58" t="s">
        <v>238</v>
      </c>
      <c r="AA58">
        <v>3.3868</v>
      </c>
      <c r="AB58" t="s">
        <v>433</v>
      </c>
      <c r="AC58">
        <v>1.9216</v>
      </c>
      <c r="AD58">
        <v>37</v>
      </c>
      <c r="AE58">
        <v>263.4228</v>
      </c>
      <c r="AF58">
        <v>4</v>
      </c>
      <c r="AG58">
        <v>0</v>
      </c>
      <c r="AH58">
        <v>10</v>
      </c>
      <c r="AI58">
        <v>14</v>
      </c>
      <c r="AJ58" t="s">
        <v>453</v>
      </c>
      <c r="AL58" t="e">
        <f t="shared" ref="AL58:AL121" si="56">IF(AND(#REF!&lt;&gt;#REF!,#REF!&lt;&gt;#REF!),"Bold","")</f>
        <v>#REF!</v>
      </c>
    </row>
    <row r="59" spans="1:38">
      <c r="A59" t="s">
        <v>568</v>
      </c>
      <c r="B59" s="1">
        <v>0.58333333333333337</v>
      </c>
      <c r="C59" t="s">
        <v>172</v>
      </c>
      <c r="D59" t="s">
        <v>561</v>
      </c>
      <c r="E59" t="s">
        <v>562</v>
      </c>
      <c r="F59">
        <v>37140</v>
      </c>
      <c r="G59" t="s">
        <v>282</v>
      </c>
      <c r="H59" t="s">
        <v>346</v>
      </c>
      <c r="I59" t="s">
        <v>5</v>
      </c>
      <c r="J59" t="s">
        <v>347</v>
      </c>
      <c r="K59" t="s">
        <v>563</v>
      </c>
      <c r="L59">
        <v>9</v>
      </c>
      <c r="M59">
        <v>171.571</v>
      </c>
      <c r="N59">
        <v>44.711500000000001</v>
      </c>
      <c r="O59">
        <v>43.484000000000002</v>
      </c>
      <c r="P59">
        <v>17.3781</v>
      </c>
      <c r="Q59">
        <v>6.1300999999999997</v>
      </c>
      <c r="R59">
        <v>7.7267999999999999</v>
      </c>
      <c r="S59">
        <v>4.0739000000000001</v>
      </c>
      <c r="T59">
        <v>1.8804000000000001</v>
      </c>
      <c r="U59">
        <v>1.6994</v>
      </c>
      <c r="V59">
        <v>1.8456999999999999</v>
      </c>
      <c r="W59">
        <v>22.633600000000001</v>
      </c>
      <c r="X59" t="s">
        <v>569</v>
      </c>
      <c r="Y59">
        <v>1.4752000000000001</v>
      </c>
      <c r="Z59" t="s">
        <v>570</v>
      </c>
      <c r="AA59">
        <v>1.2547999999999999</v>
      </c>
      <c r="AB59" t="s">
        <v>571</v>
      </c>
      <c r="AC59">
        <v>2.2231999999999998</v>
      </c>
      <c r="AD59">
        <v>36.852200000000003</v>
      </c>
      <c r="AE59">
        <v>364.93990000000002</v>
      </c>
      <c r="AF59">
        <v>12</v>
      </c>
      <c r="AG59">
        <v>142</v>
      </c>
      <c r="AH59">
        <v>10</v>
      </c>
      <c r="AI59">
        <v>15</v>
      </c>
      <c r="AJ59" t="s">
        <v>453</v>
      </c>
      <c r="AL59" t="e">
        <f t="shared" ref="AL59:AL122" si="57">IF(AND(#REF!&lt;&gt;#REF!,#REF!&lt;&gt;#REF!),"Bold","")</f>
        <v>#REF!</v>
      </c>
    </row>
    <row r="60" spans="1:38">
      <c r="A60" t="s">
        <v>580</v>
      </c>
      <c r="B60" s="1">
        <v>0.58333333333333337</v>
      </c>
      <c r="C60" t="s">
        <v>172</v>
      </c>
      <c r="D60" t="s">
        <v>561</v>
      </c>
      <c r="E60" t="s">
        <v>562</v>
      </c>
      <c r="F60">
        <v>37140</v>
      </c>
      <c r="G60" t="s">
        <v>282</v>
      </c>
      <c r="H60" t="s">
        <v>346</v>
      </c>
      <c r="I60" t="s">
        <v>5</v>
      </c>
      <c r="J60" t="s">
        <v>347</v>
      </c>
      <c r="K60" t="s">
        <v>563</v>
      </c>
      <c r="L60">
        <v>10</v>
      </c>
      <c r="M60">
        <v>135.9</v>
      </c>
      <c r="N60">
        <v>46.326999999999998</v>
      </c>
      <c r="O60">
        <v>28.817299999999999</v>
      </c>
      <c r="P60">
        <v>16.691400000000002</v>
      </c>
      <c r="Q60">
        <v>7.0449000000000002</v>
      </c>
      <c r="R60">
        <v>4.5785</v>
      </c>
      <c r="S60">
        <v>3.4449999999999998</v>
      </c>
      <c r="T60">
        <v>2.7018</v>
      </c>
      <c r="U60">
        <v>1.7369000000000001</v>
      </c>
      <c r="V60">
        <v>2.0411000000000001</v>
      </c>
      <c r="W60">
        <v>21.427900000000001</v>
      </c>
      <c r="X60" t="s">
        <v>581</v>
      </c>
      <c r="Y60">
        <v>2.1726000000000001</v>
      </c>
      <c r="Z60" t="s">
        <v>351</v>
      </c>
      <c r="AA60">
        <v>3.9175</v>
      </c>
      <c r="AB60" t="s">
        <v>401</v>
      </c>
      <c r="AC60">
        <v>1.9494</v>
      </c>
      <c r="AD60">
        <v>36.674999999999997</v>
      </c>
      <c r="AE60">
        <v>315.42630000000003</v>
      </c>
      <c r="AF60">
        <v>16</v>
      </c>
      <c r="AG60">
        <v>132</v>
      </c>
      <c r="AH60">
        <v>10</v>
      </c>
      <c r="AI60">
        <v>29</v>
      </c>
      <c r="AJ60" t="s">
        <v>453</v>
      </c>
      <c r="AL60" t="e">
        <f t="shared" ref="AL60:AL123" si="58">IF(AND(#REF!&lt;&gt;#REF!,#REF!&lt;&gt;#REF!),"Bold","")</f>
        <v>#REF!</v>
      </c>
    </row>
    <row r="61" spans="1:38">
      <c r="A61" t="s">
        <v>1189</v>
      </c>
      <c r="B61" s="1">
        <v>0.67708333333333337</v>
      </c>
      <c r="C61" t="s">
        <v>167</v>
      </c>
      <c r="D61" t="s">
        <v>1187</v>
      </c>
      <c r="E61" t="s">
        <v>661</v>
      </c>
      <c r="F61">
        <v>32894</v>
      </c>
      <c r="G61" t="s">
        <v>282</v>
      </c>
      <c r="H61" t="s">
        <v>232</v>
      </c>
      <c r="I61" t="s">
        <v>233</v>
      </c>
      <c r="J61" t="s">
        <v>234</v>
      </c>
      <c r="K61" t="s">
        <v>1188</v>
      </c>
      <c r="L61">
        <v>2</v>
      </c>
      <c r="M61">
        <v>128.22730000000001</v>
      </c>
      <c r="N61">
        <v>79.183499999999995</v>
      </c>
      <c r="O61">
        <v>36.293399999999998</v>
      </c>
      <c r="P61">
        <v>15.246700000000001</v>
      </c>
      <c r="Q61">
        <v>8.8154000000000003</v>
      </c>
      <c r="R61">
        <v>0</v>
      </c>
      <c r="S61">
        <v>0</v>
      </c>
      <c r="T61">
        <v>0</v>
      </c>
      <c r="U61">
        <v>0</v>
      </c>
      <c r="V61">
        <v>0</v>
      </c>
      <c r="W61">
        <v>24.6843</v>
      </c>
      <c r="X61" t="s">
        <v>303</v>
      </c>
      <c r="Y61">
        <v>1.7713000000000001</v>
      </c>
      <c r="Z61" t="s">
        <v>304</v>
      </c>
      <c r="AA61">
        <v>1.6987000000000001</v>
      </c>
      <c r="AB61" t="s">
        <v>531</v>
      </c>
      <c r="AC61">
        <v>1.9519</v>
      </c>
      <c r="AD61">
        <v>36.6</v>
      </c>
      <c r="AE61" s="23">
        <v>356.4067</v>
      </c>
      <c r="AF61">
        <v>4</v>
      </c>
      <c r="AG61">
        <v>103</v>
      </c>
      <c r="AH61">
        <v>10</v>
      </c>
      <c r="AI61">
        <v>35</v>
      </c>
      <c r="AJ61" t="s">
        <v>453</v>
      </c>
      <c r="AL61" t="e">
        <f t="shared" ref="AL61:AL124" si="59">IF(AND(#REF!&lt;&gt;#REF!,#REF!&lt;&gt;#REF!),"Bold","")</f>
        <v>#REF!</v>
      </c>
    </row>
    <row r="62" spans="1:38">
      <c r="A62" t="s">
        <v>1150</v>
      </c>
      <c r="B62" s="1">
        <v>0.66319444444444442</v>
      </c>
      <c r="C62" t="s">
        <v>188</v>
      </c>
      <c r="D62" t="s">
        <v>281</v>
      </c>
      <c r="E62" t="s">
        <v>447</v>
      </c>
      <c r="F62">
        <v>17013</v>
      </c>
      <c r="G62" t="s">
        <v>231</v>
      </c>
      <c r="H62" t="s">
        <v>232</v>
      </c>
      <c r="I62" t="s">
        <v>233</v>
      </c>
      <c r="J62" t="s">
        <v>234</v>
      </c>
      <c r="K62" t="s">
        <v>1142</v>
      </c>
      <c r="L62">
        <v>2</v>
      </c>
      <c r="M62">
        <v>85.972999999999999</v>
      </c>
      <c r="N62">
        <v>81.204300000000003</v>
      </c>
      <c r="O62">
        <v>30.836300000000001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21.683599999999998</v>
      </c>
      <c r="X62" t="s">
        <v>275</v>
      </c>
      <c r="Y62">
        <v>1.5964</v>
      </c>
      <c r="Z62" t="s">
        <v>443</v>
      </c>
      <c r="AA62">
        <v>1.5782</v>
      </c>
      <c r="AB62" t="s">
        <v>732</v>
      </c>
      <c r="AC62">
        <v>1.7223999999999999</v>
      </c>
      <c r="AD62">
        <v>36.533099999999997</v>
      </c>
      <c r="AE62">
        <v>300.01900000000001</v>
      </c>
      <c r="AF62">
        <v>10</v>
      </c>
      <c r="AG62">
        <v>92</v>
      </c>
      <c r="AH62">
        <v>10</v>
      </c>
      <c r="AI62">
        <v>21</v>
      </c>
      <c r="AJ62" t="s">
        <v>453</v>
      </c>
      <c r="AL62" t="e">
        <f t="shared" ref="AL62:AL125" si="60">IF(AND(#REF!&lt;&gt;#REF!,#REF!&lt;&gt;#REF!),"Bold","")</f>
        <v>#REF!</v>
      </c>
    </row>
    <row r="63" spans="1:38">
      <c r="A63" t="s">
        <v>1517</v>
      </c>
      <c r="B63" s="1">
        <v>0.72916666666666663</v>
      </c>
      <c r="C63" t="s">
        <v>172</v>
      </c>
      <c r="D63" t="s">
        <v>344</v>
      </c>
      <c r="E63" t="s">
        <v>562</v>
      </c>
      <c r="F63">
        <v>9285</v>
      </c>
      <c r="G63" t="s">
        <v>282</v>
      </c>
      <c r="H63" t="s">
        <v>346</v>
      </c>
      <c r="I63" s="3" t="s">
        <v>233</v>
      </c>
      <c r="J63" t="s">
        <v>1509</v>
      </c>
      <c r="K63" t="s">
        <v>1510</v>
      </c>
      <c r="L63">
        <v>5</v>
      </c>
      <c r="M63">
        <v>72.0715</v>
      </c>
      <c r="N63">
        <v>37.884399999999999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20.21</v>
      </c>
      <c r="X63" t="s">
        <v>1518</v>
      </c>
      <c r="Y63">
        <v>2.2039</v>
      </c>
      <c r="Z63" t="s">
        <v>618</v>
      </c>
      <c r="AA63">
        <v>1.6631</v>
      </c>
      <c r="AB63" t="s">
        <v>1519</v>
      </c>
      <c r="AC63">
        <v>2.6709000000000001</v>
      </c>
      <c r="AD63">
        <v>36.5</v>
      </c>
      <c r="AE63">
        <v>221.03440000000001</v>
      </c>
      <c r="AF63">
        <v>4.5</v>
      </c>
      <c r="AG63">
        <v>0</v>
      </c>
      <c r="AH63">
        <v>10</v>
      </c>
      <c r="AI63">
        <v>30</v>
      </c>
      <c r="AJ63" t="s">
        <v>453</v>
      </c>
      <c r="AL63" t="e">
        <f t="shared" ref="AL63:AL126" si="61">IF(AND(#REF!&lt;&gt;#REF!,#REF!&lt;&gt;#REF!),"Bold","")</f>
        <v>#REF!</v>
      </c>
    </row>
    <row r="64" spans="1:38">
      <c r="A64" t="s">
        <v>1292</v>
      </c>
      <c r="B64" s="1">
        <v>0.69097222222222221</v>
      </c>
      <c r="C64" t="s">
        <v>163</v>
      </c>
      <c r="D64" t="s">
        <v>281</v>
      </c>
      <c r="E64" t="s">
        <v>562</v>
      </c>
      <c r="F64">
        <v>18675</v>
      </c>
      <c r="G64" t="s">
        <v>231</v>
      </c>
      <c r="H64" t="s">
        <v>232</v>
      </c>
      <c r="I64" t="s">
        <v>5</v>
      </c>
      <c r="J64" t="s">
        <v>347</v>
      </c>
      <c r="K64" t="s">
        <v>1260</v>
      </c>
      <c r="L64">
        <v>4</v>
      </c>
      <c r="M64">
        <v>63.761000000000003</v>
      </c>
      <c r="N64">
        <v>79.982399999999998</v>
      </c>
      <c r="O64">
        <v>25.004100000000001</v>
      </c>
      <c r="P64">
        <v>15.483599999999999</v>
      </c>
      <c r="Q64">
        <v>6.7949999999999999</v>
      </c>
      <c r="R64">
        <v>4.9814999999999996</v>
      </c>
      <c r="S64">
        <v>5.4114000000000004</v>
      </c>
      <c r="T64">
        <v>3.5219999999999998</v>
      </c>
      <c r="U64">
        <v>2.573</v>
      </c>
      <c r="V64">
        <v>2.4502000000000002</v>
      </c>
      <c r="W64">
        <v>20.174299999999999</v>
      </c>
      <c r="X64" t="s">
        <v>813</v>
      </c>
      <c r="Y64">
        <v>2.1048</v>
      </c>
      <c r="Z64" t="s">
        <v>1263</v>
      </c>
      <c r="AA64">
        <v>2.3917999999999999</v>
      </c>
      <c r="AB64" s="5" t="s">
        <v>863</v>
      </c>
      <c r="AC64">
        <v>2.0663</v>
      </c>
      <c r="AD64">
        <v>36.259099999999997</v>
      </c>
      <c r="AE64">
        <v>272.96050000000002</v>
      </c>
      <c r="AF64">
        <v>25</v>
      </c>
      <c r="AG64">
        <v>84</v>
      </c>
      <c r="AH64">
        <v>10</v>
      </c>
      <c r="AI64">
        <v>15</v>
      </c>
      <c r="AJ64" t="s">
        <v>453</v>
      </c>
      <c r="AL64" t="e">
        <f t="shared" ref="AL64:AL127" si="62">IF(AND(#REF!&lt;&gt;#REF!,#REF!&lt;&gt;#REF!),"Bold","")</f>
        <v>#REF!</v>
      </c>
    </row>
    <row r="65" spans="1:38">
      <c r="A65" t="s">
        <v>1048</v>
      </c>
      <c r="B65" s="1">
        <v>0.65625</v>
      </c>
      <c r="C65" t="s">
        <v>172</v>
      </c>
      <c r="D65" t="s">
        <v>1045</v>
      </c>
      <c r="E65" t="s">
        <v>562</v>
      </c>
      <c r="F65">
        <v>15475</v>
      </c>
      <c r="G65" t="s">
        <v>282</v>
      </c>
      <c r="H65" t="s">
        <v>346</v>
      </c>
      <c r="I65" t="s">
        <v>5</v>
      </c>
      <c r="J65" t="s">
        <v>347</v>
      </c>
      <c r="K65" t="s">
        <v>1046</v>
      </c>
      <c r="L65">
        <v>6</v>
      </c>
      <c r="M65">
        <v>130.8434</v>
      </c>
      <c r="N65">
        <v>100.90860000000001</v>
      </c>
      <c r="O65">
        <v>37.180100000000003</v>
      </c>
      <c r="P65">
        <v>15.0763</v>
      </c>
      <c r="Q65">
        <v>5.9755000000000003</v>
      </c>
      <c r="R65">
        <v>7.2935999999999996</v>
      </c>
      <c r="S65">
        <v>4.5801999999999996</v>
      </c>
      <c r="T65">
        <v>2.8052999999999999</v>
      </c>
      <c r="U65">
        <v>1.1423000000000001</v>
      </c>
      <c r="V65">
        <v>0</v>
      </c>
      <c r="W65">
        <v>0</v>
      </c>
      <c r="X65" t="s">
        <v>1049</v>
      </c>
      <c r="Y65">
        <v>2.2343000000000002</v>
      </c>
      <c r="Z65" t="s">
        <v>603</v>
      </c>
      <c r="AA65">
        <v>2.7265999999999999</v>
      </c>
      <c r="AB65" t="s">
        <v>637</v>
      </c>
      <c r="AC65">
        <v>1.5719000000000001</v>
      </c>
      <c r="AD65">
        <v>36.229199999999999</v>
      </c>
      <c r="AE65">
        <v>350.92509999999999</v>
      </c>
      <c r="AF65">
        <v>5</v>
      </c>
      <c r="AG65">
        <v>138</v>
      </c>
      <c r="AH65">
        <v>10</v>
      </c>
      <c r="AI65">
        <v>15</v>
      </c>
      <c r="AJ65" t="s">
        <v>453</v>
      </c>
      <c r="AL65" t="e">
        <f t="shared" ref="AL65:AL128" si="63">IF(AND(#REF!&lt;&gt;#REF!,#REF!&lt;&gt;#REF!),"Bold","")</f>
        <v>#REF!</v>
      </c>
    </row>
    <row r="66" spans="1:38">
      <c r="A66" t="s">
        <v>756</v>
      </c>
      <c r="B66" s="1">
        <v>0.60763888888888895</v>
      </c>
      <c r="C66" t="s">
        <v>172</v>
      </c>
      <c r="D66" t="s">
        <v>344</v>
      </c>
      <c r="E66" t="s">
        <v>562</v>
      </c>
      <c r="F66">
        <v>24760</v>
      </c>
      <c r="G66" t="s">
        <v>282</v>
      </c>
      <c r="H66" t="s">
        <v>346</v>
      </c>
      <c r="I66" t="s">
        <v>233</v>
      </c>
      <c r="J66" t="s">
        <v>743</v>
      </c>
      <c r="K66" t="s">
        <v>744</v>
      </c>
      <c r="L66">
        <v>4</v>
      </c>
      <c r="M66">
        <v>56.832999999999998</v>
      </c>
      <c r="N66">
        <v>80.563199999999995</v>
      </c>
      <c r="O66">
        <v>53.509900000000002</v>
      </c>
      <c r="P66">
        <v>10.426</v>
      </c>
      <c r="Q66">
        <v>8.3556000000000008</v>
      </c>
      <c r="R66">
        <v>6.5407999999999999</v>
      </c>
      <c r="S66">
        <v>3.1191</v>
      </c>
      <c r="T66">
        <v>2.3332999999999999</v>
      </c>
      <c r="U66">
        <v>1.4519</v>
      </c>
      <c r="V66">
        <v>1.5134000000000001</v>
      </c>
      <c r="W66">
        <v>21.3843</v>
      </c>
      <c r="X66" t="s">
        <v>602</v>
      </c>
      <c r="Y66">
        <v>4.3522999999999996</v>
      </c>
      <c r="Z66" t="s">
        <v>682</v>
      </c>
      <c r="AA66">
        <v>3.9106000000000001</v>
      </c>
      <c r="AB66" t="s">
        <v>757</v>
      </c>
      <c r="AC66">
        <v>1.6080000000000001</v>
      </c>
      <c r="AD66">
        <v>36.225000000000001</v>
      </c>
      <c r="AE66">
        <v>292.12639999999999</v>
      </c>
      <c r="AF66">
        <v>1.1000000000000001</v>
      </c>
      <c r="AG66">
        <v>147</v>
      </c>
      <c r="AH66">
        <v>10</v>
      </c>
      <c r="AI66">
        <v>36</v>
      </c>
      <c r="AJ66" t="s">
        <v>453</v>
      </c>
      <c r="AL66" t="e">
        <f t="shared" ref="AL66:AL129" si="64">IF(AND(#REF!&lt;&gt;#REF!,#REF!&lt;&gt;#REF!),"Bold","")</f>
        <v>#REF!</v>
      </c>
    </row>
    <row r="67" spans="1:38">
      <c r="A67" t="s">
        <v>1054</v>
      </c>
      <c r="B67" s="1">
        <v>0.65625</v>
      </c>
      <c r="C67" t="s">
        <v>172</v>
      </c>
      <c r="D67" t="s">
        <v>1045</v>
      </c>
      <c r="E67" t="s">
        <v>562</v>
      </c>
      <c r="F67">
        <v>15475</v>
      </c>
      <c r="G67" t="s">
        <v>282</v>
      </c>
      <c r="H67" t="s">
        <v>346</v>
      </c>
      <c r="I67" t="s">
        <v>5</v>
      </c>
      <c r="J67" t="s">
        <v>347</v>
      </c>
      <c r="K67" t="s">
        <v>1046</v>
      </c>
      <c r="L67">
        <v>5</v>
      </c>
      <c r="M67">
        <v>84.7256</v>
      </c>
      <c r="N67">
        <v>83.942700000000002</v>
      </c>
      <c r="O67">
        <v>40.850200000000001</v>
      </c>
      <c r="P67">
        <v>12.990600000000001</v>
      </c>
      <c r="Q67">
        <v>8.1239000000000008</v>
      </c>
      <c r="R67">
        <v>8.0082000000000004</v>
      </c>
      <c r="S67">
        <v>2.3005</v>
      </c>
      <c r="T67">
        <v>1.7849999999999999</v>
      </c>
      <c r="U67">
        <v>1.7606999999999999</v>
      </c>
      <c r="V67">
        <v>1.4333</v>
      </c>
      <c r="W67">
        <v>20.922899999999998</v>
      </c>
      <c r="X67" t="s">
        <v>1055</v>
      </c>
      <c r="Y67">
        <v>1.7437</v>
      </c>
      <c r="Z67" t="s">
        <v>1056</v>
      </c>
      <c r="AA67">
        <v>4.2984</v>
      </c>
      <c r="AB67" t="s">
        <v>380</v>
      </c>
      <c r="AC67">
        <v>1.7848999999999999</v>
      </c>
      <c r="AD67">
        <v>36.1404</v>
      </c>
      <c r="AE67">
        <v>310.81079999999997</v>
      </c>
      <c r="AF67">
        <v>12</v>
      </c>
      <c r="AG67">
        <v>123</v>
      </c>
      <c r="AH67">
        <v>10</v>
      </c>
      <c r="AI67">
        <v>75</v>
      </c>
      <c r="AJ67" t="s">
        <v>453</v>
      </c>
      <c r="AL67" t="e">
        <f t="shared" ref="AL67:AL130" si="65">IF(AND(#REF!&lt;&gt;#REF!,#REF!&lt;&gt;#REF!),"Bold","")</f>
        <v>#REF!</v>
      </c>
    </row>
    <row r="68" spans="1:38">
      <c r="A68" t="s">
        <v>719</v>
      </c>
      <c r="B68" s="1">
        <v>0.60416666666666663</v>
      </c>
      <c r="C68" t="s">
        <v>167</v>
      </c>
      <c r="D68" t="s">
        <v>281</v>
      </c>
      <c r="F68">
        <v>17688</v>
      </c>
      <c r="G68" t="s">
        <v>282</v>
      </c>
      <c r="H68" t="s">
        <v>232</v>
      </c>
      <c r="I68" t="s">
        <v>5</v>
      </c>
      <c r="J68" t="s">
        <v>234</v>
      </c>
      <c r="K68" t="s">
        <v>718</v>
      </c>
      <c r="L68">
        <v>2</v>
      </c>
      <c r="M68">
        <v>112.59699999999999</v>
      </c>
      <c r="N68">
        <v>74.5976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21.33</v>
      </c>
      <c r="X68" t="s">
        <v>341</v>
      </c>
      <c r="Y68">
        <v>1.9691000000000001</v>
      </c>
      <c r="Z68" t="s">
        <v>543</v>
      </c>
      <c r="AA68">
        <v>1.4713000000000001</v>
      </c>
      <c r="AB68" t="s">
        <v>720</v>
      </c>
      <c r="AC68">
        <v>1.9209000000000001</v>
      </c>
      <c r="AD68">
        <v>36.1</v>
      </c>
      <c r="AE68" s="23">
        <v>332.4264</v>
      </c>
      <c r="AF68">
        <v>6</v>
      </c>
      <c r="AG68">
        <v>79</v>
      </c>
      <c r="AH68">
        <v>10</v>
      </c>
      <c r="AI68">
        <v>25</v>
      </c>
      <c r="AJ68" t="s">
        <v>353</v>
      </c>
      <c r="AL68" t="e">
        <f t="shared" ref="AL68:AL131" si="66">IF(AND(#REF!&lt;&gt;#REF!,#REF!&lt;&gt;#REF!),"Bold","")</f>
        <v>#REF!</v>
      </c>
    </row>
    <row r="69" spans="1:38">
      <c r="A69" t="s">
        <v>613</v>
      </c>
      <c r="B69" s="1">
        <v>0.58333333333333337</v>
      </c>
      <c r="C69" t="s">
        <v>172</v>
      </c>
      <c r="D69" t="s">
        <v>561</v>
      </c>
      <c r="E69" t="s">
        <v>562</v>
      </c>
      <c r="F69">
        <v>37140</v>
      </c>
      <c r="G69" t="s">
        <v>282</v>
      </c>
      <c r="H69" t="s">
        <v>346</v>
      </c>
      <c r="I69" t="s">
        <v>5</v>
      </c>
      <c r="J69" t="s">
        <v>347</v>
      </c>
      <c r="K69" t="s">
        <v>563</v>
      </c>
      <c r="L69">
        <v>9</v>
      </c>
      <c r="M69">
        <v>79.094999999999999</v>
      </c>
      <c r="N69">
        <v>55.854799999999997</v>
      </c>
      <c r="O69">
        <v>23.856000000000002</v>
      </c>
      <c r="P69">
        <v>7.9420000000000002</v>
      </c>
      <c r="Q69">
        <v>9.4610000000000003</v>
      </c>
      <c r="R69">
        <v>4.6814</v>
      </c>
      <c r="S69">
        <v>5.5608000000000004</v>
      </c>
      <c r="T69">
        <v>3.6608000000000001</v>
      </c>
      <c r="U69">
        <v>2.0668000000000002</v>
      </c>
      <c r="V69">
        <v>2.0813999999999999</v>
      </c>
      <c r="W69">
        <v>14.6043</v>
      </c>
      <c r="X69" t="s">
        <v>614</v>
      </c>
      <c r="Y69">
        <v>4.0355999999999996</v>
      </c>
      <c r="Z69" t="s">
        <v>574</v>
      </c>
      <c r="AA69">
        <v>3.8936000000000002</v>
      </c>
      <c r="AB69" t="s">
        <v>615</v>
      </c>
      <c r="AC69">
        <v>2.5589</v>
      </c>
      <c r="AD69">
        <v>36.081699999999998</v>
      </c>
      <c r="AE69">
        <v>255.4342</v>
      </c>
      <c r="AF69">
        <v>8</v>
      </c>
      <c r="AG69">
        <v>135</v>
      </c>
      <c r="AH69">
        <v>10</v>
      </c>
      <c r="AI69">
        <v>14</v>
      </c>
      <c r="AJ69" t="s">
        <v>353</v>
      </c>
      <c r="AL69" t="e">
        <f t="shared" ref="AL69:AL132" si="67">IF(AND(#REF!&lt;&gt;#REF!,#REF!&lt;&gt;#REF!),"Bold","")</f>
        <v>#REF!</v>
      </c>
    </row>
    <row r="70" spans="1:38">
      <c r="A70" t="s">
        <v>1193</v>
      </c>
      <c r="B70" s="1">
        <v>0.67708333333333337</v>
      </c>
      <c r="C70" t="s">
        <v>167</v>
      </c>
      <c r="D70" t="s">
        <v>1187</v>
      </c>
      <c r="E70" t="s">
        <v>661</v>
      </c>
      <c r="F70">
        <v>32894</v>
      </c>
      <c r="G70" t="s">
        <v>282</v>
      </c>
      <c r="H70" t="s">
        <v>232</v>
      </c>
      <c r="I70" t="s">
        <v>233</v>
      </c>
      <c r="J70" t="s">
        <v>234</v>
      </c>
      <c r="K70" t="s">
        <v>1188</v>
      </c>
      <c r="L70">
        <v>2</v>
      </c>
      <c r="M70">
        <v>93.7</v>
      </c>
      <c r="N70">
        <v>73.714399999999998</v>
      </c>
      <c r="O70">
        <v>45.925199999999997</v>
      </c>
      <c r="P70">
        <v>14.7631</v>
      </c>
      <c r="Q70">
        <v>5.9623999999999997</v>
      </c>
      <c r="R70">
        <v>0</v>
      </c>
      <c r="S70">
        <v>0</v>
      </c>
      <c r="T70">
        <v>0</v>
      </c>
      <c r="U70">
        <v>0</v>
      </c>
      <c r="V70">
        <v>0</v>
      </c>
      <c r="W70">
        <v>20.2743</v>
      </c>
      <c r="X70" t="s">
        <v>296</v>
      </c>
      <c r="Y70">
        <v>0.89410000000000001</v>
      </c>
      <c r="Z70" t="s">
        <v>368</v>
      </c>
      <c r="AA70">
        <v>2.7778</v>
      </c>
      <c r="AB70" t="s">
        <v>1194</v>
      </c>
      <c r="AC70">
        <v>2.2265999999999999</v>
      </c>
      <c r="AD70">
        <v>35.6</v>
      </c>
      <c r="AE70">
        <v>315.65370000000001</v>
      </c>
      <c r="AF70">
        <v>8</v>
      </c>
      <c r="AG70">
        <v>94</v>
      </c>
      <c r="AH70">
        <v>10</v>
      </c>
      <c r="AI70">
        <v>25</v>
      </c>
      <c r="AJ70" t="s">
        <v>353</v>
      </c>
      <c r="AL70" t="e">
        <f t="shared" ref="AL70:AL133" si="68">IF(AND(#REF!&lt;&gt;#REF!,#REF!&lt;&gt;#REF!),"Bold","")</f>
        <v>#REF!</v>
      </c>
    </row>
    <row r="71" spans="1:38">
      <c r="A71" t="s">
        <v>870</v>
      </c>
      <c r="B71" s="1">
        <v>0.63194444444444442</v>
      </c>
      <c r="C71" t="s">
        <v>172</v>
      </c>
      <c r="D71" t="s">
        <v>864</v>
      </c>
      <c r="E71" t="s">
        <v>562</v>
      </c>
      <c r="F71">
        <v>37140</v>
      </c>
      <c r="G71" t="s">
        <v>282</v>
      </c>
      <c r="H71" t="s">
        <v>346</v>
      </c>
      <c r="I71" t="s">
        <v>5</v>
      </c>
      <c r="J71" t="s">
        <v>347</v>
      </c>
      <c r="K71" t="s">
        <v>865</v>
      </c>
      <c r="L71">
        <v>7</v>
      </c>
      <c r="M71">
        <v>105.47499999999999</v>
      </c>
      <c r="N71">
        <v>102.4512</v>
      </c>
      <c r="O71">
        <v>47.251199999999997</v>
      </c>
      <c r="P71">
        <v>8.4517000000000007</v>
      </c>
      <c r="Q71">
        <v>7.8331999999999997</v>
      </c>
      <c r="R71">
        <v>3.363</v>
      </c>
      <c r="S71">
        <v>3.3641999999999999</v>
      </c>
      <c r="T71">
        <v>3.5655999999999999</v>
      </c>
      <c r="U71">
        <v>1.915</v>
      </c>
      <c r="V71">
        <v>1.6361000000000001</v>
      </c>
      <c r="W71">
        <v>25.0779</v>
      </c>
      <c r="X71" t="s">
        <v>591</v>
      </c>
      <c r="Y71">
        <v>1.9481999999999999</v>
      </c>
      <c r="Z71" t="s">
        <v>871</v>
      </c>
      <c r="AA71">
        <v>4.7481</v>
      </c>
      <c r="AB71" t="s">
        <v>872</v>
      </c>
      <c r="AC71">
        <v>1.5902000000000001</v>
      </c>
      <c r="AD71">
        <v>35.391599999999997</v>
      </c>
      <c r="AE71">
        <v>354.06220000000002</v>
      </c>
      <c r="AF71">
        <v>8</v>
      </c>
      <c r="AG71">
        <v>149</v>
      </c>
      <c r="AH71">
        <v>10</v>
      </c>
      <c r="AI71">
        <v>9</v>
      </c>
      <c r="AJ71" t="s">
        <v>353</v>
      </c>
      <c r="AL71" t="e">
        <f t="shared" ref="AL71:AL134" si="69">IF(AND(#REF!&lt;&gt;#REF!,#REF!&lt;&gt;#REF!),"Bold","")</f>
        <v>#REF!</v>
      </c>
    </row>
    <row r="72" spans="1:38">
      <c r="A72" t="s">
        <v>1261</v>
      </c>
      <c r="B72" s="1">
        <v>0.69097222222222221</v>
      </c>
      <c r="C72" t="s">
        <v>163</v>
      </c>
      <c r="D72" t="s">
        <v>281</v>
      </c>
      <c r="E72" t="s">
        <v>562</v>
      </c>
      <c r="F72">
        <v>18675</v>
      </c>
      <c r="G72" t="s">
        <v>231</v>
      </c>
      <c r="H72" t="s">
        <v>232</v>
      </c>
      <c r="I72" t="s">
        <v>5</v>
      </c>
      <c r="J72" t="s">
        <v>347</v>
      </c>
      <c r="K72" t="s">
        <v>1260</v>
      </c>
      <c r="L72">
        <v>6</v>
      </c>
      <c r="M72">
        <v>132.69999999999999</v>
      </c>
      <c r="N72">
        <v>94.447999999999993</v>
      </c>
      <c r="O72">
        <v>34.650799999999997</v>
      </c>
      <c r="P72">
        <v>19.8</v>
      </c>
      <c r="Q72">
        <v>6.2648999999999999</v>
      </c>
      <c r="R72">
        <v>5.6780999999999997</v>
      </c>
      <c r="S72">
        <v>5.8208000000000002</v>
      </c>
      <c r="T72">
        <v>3.8496999999999999</v>
      </c>
      <c r="U72">
        <v>1.8843000000000001</v>
      </c>
      <c r="V72">
        <v>3.077</v>
      </c>
      <c r="W72">
        <v>24.332899999999999</v>
      </c>
      <c r="X72" t="s">
        <v>1262</v>
      </c>
      <c r="Y72">
        <v>3.8567</v>
      </c>
      <c r="Z72" t="s">
        <v>1263</v>
      </c>
      <c r="AA72">
        <v>2.0182000000000002</v>
      </c>
      <c r="AB72" t="s">
        <v>863</v>
      </c>
      <c r="AC72">
        <v>1.9292</v>
      </c>
      <c r="AD72">
        <v>34.889299999999999</v>
      </c>
      <c r="AE72" s="23">
        <v>375.19990000000001</v>
      </c>
      <c r="AF72">
        <v>7</v>
      </c>
      <c r="AG72">
        <v>103</v>
      </c>
      <c r="AH72">
        <v>10</v>
      </c>
      <c r="AI72">
        <v>30</v>
      </c>
      <c r="AJ72" t="s">
        <v>353</v>
      </c>
      <c r="AL72" t="e">
        <f t="shared" ref="AL72:AL135" si="70">IF(AND(#REF!&lt;&gt;#REF!,#REF!&lt;&gt;#REF!),"Bold","")</f>
        <v>#REF!</v>
      </c>
    </row>
    <row r="73" spans="1:38">
      <c r="A73" t="s">
        <v>668</v>
      </c>
      <c r="B73" s="1">
        <v>0.59722222222222221</v>
      </c>
      <c r="C73" t="s">
        <v>188</v>
      </c>
      <c r="D73" t="s">
        <v>660</v>
      </c>
      <c r="E73" t="s">
        <v>661</v>
      </c>
      <c r="F73">
        <v>34026</v>
      </c>
      <c r="G73" t="s">
        <v>231</v>
      </c>
      <c r="H73" t="s">
        <v>232</v>
      </c>
      <c r="I73" t="s">
        <v>233</v>
      </c>
      <c r="J73" t="s">
        <v>662</v>
      </c>
      <c r="K73" t="s">
        <v>663</v>
      </c>
      <c r="L73">
        <v>4</v>
      </c>
      <c r="M73">
        <v>142.29179999999999</v>
      </c>
      <c r="N73">
        <v>95.78</v>
      </c>
      <c r="O73">
        <v>40.5274</v>
      </c>
      <c r="P73">
        <v>14.8597</v>
      </c>
      <c r="Q73">
        <v>11.090199999999999</v>
      </c>
      <c r="R73">
        <v>5.7187000000000001</v>
      </c>
      <c r="S73">
        <v>4.3272000000000004</v>
      </c>
      <c r="T73">
        <v>2.9613999999999998</v>
      </c>
      <c r="U73">
        <v>1.4874000000000001</v>
      </c>
      <c r="V73">
        <v>1.8745000000000001</v>
      </c>
      <c r="W73">
        <v>23.620699999999999</v>
      </c>
      <c r="X73" t="s">
        <v>237</v>
      </c>
      <c r="Y73">
        <v>2.7221000000000002</v>
      </c>
      <c r="Z73" t="s">
        <v>238</v>
      </c>
      <c r="AA73">
        <v>4.4775999999999998</v>
      </c>
      <c r="AB73" t="s">
        <v>260</v>
      </c>
      <c r="AC73">
        <v>4.4248000000000003</v>
      </c>
      <c r="AD73">
        <v>34.519300000000001</v>
      </c>
      <c r="AE73">
        <v>390.68279999999999</v>
      </c>
      <c r="AF73">
        <v>3</v>
      </c>
      <c r="AG73">
        <v>114</v>
      </c>
      <c r="AH73">
        <v>10</v>
      </c>
      <c r="AI73">
        <v>210</v>
      </c>
      <c r="AJ73" t="s">
        <v>353</v>
      </c>
      <c r="AL73" t="e">
        <f t="shared" ref="AL73:AL136" si="71">IF(AND(#REF!&lt;&gt;#REF!,#REF!&lt;&gt;#REF!),"Bold","")</f>
        <v>#REF!</v>
      </c>
    </row>
    <row r="74" spans="1:38">
      <c r="A74" t="s">
        <v>1151</v>
      </c>
      <c r="B74" s="1">
        <v>0.66319444444444442</v>
      </c>
      <c r="C74" t="s">
        <v>188</v>
      </c>
      <c r="D74" t="s">
        <v>281</v>
      </c>
      <c r="E74" t="s">
        <v>447</v>
      </c>
      <c r="F74">
        <v>17013</v>
      </c>
      <c r="G74" t="s">
        <v>231</v>
      </c>
      <c r="H74" t="s">
        <v>232</v>
      </c>
      <c r="I74" t="s">
        <v>233</v>
      </c>
      <c r="J74" t="s">
        <v>234</v>
      </c>
      <c r="K74" t="s">
        <v>1142</v>
      </c>
      <c r="L74">
        <v>2</v>
      </c>
      <c r="M74">
        <v>97.122</v>
      </c>
      <c r="N74">
        <v>68.608099999999993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19.7957</v>
      </c>
      <c r="X74" t="s">
        <v>268</v>
      </c>
      <c r="Y74">
        <v>2.3277999999999999</v>
      </c>
      <c r="Z74" t="s">
        <v>754</v>
      </c>
      <c r="AA74">
        <v>1.1951000000000001</v>
      </c>
      <c r="AB74" t="s">
        <v>1152</v>
      </c>
      <c r="AC74">
        <v>1.5257000000000001</v>
      </c>
      <c r="AD74">
        <v>34.5</v>
      </c>
      <c r="AE74">
        <v>298.31880000000001</v>
      </c>
      <c r="AF74">
        <v>16</v>
      </c>
      <c r="AG74">
        <v>0</v>
      </c>
      <c r="AH74">
        <v>10</v>
      </c>
      <c r="AI74">
        <v>171</v>
      </c>
      <c r="AJ74" t="s">
        <v>353</v>
      </c>
      <c r="AL74" t="e">
        <f t="shared" ref="AL74:AL137" si="72">IF(AND(#REF!&lt;&gt;#REF!,#REF!&lt;&gt;#REF!),"Bold","")</f>
        <v>#REF!</v>
      </c>
    </row>
    <row r="75" spans="1:38">
      <c r="A75" t="s">
        <v>1175</v>
      </c>
      <c r="B75" s="1">
        <v>0.67013888888888884</v>
      </c>
      <c r="C75" t="s">
        <v>163</v>
      </c>
      <c r="D75" t="s">
        <v>229</v>
      </c>
      <c r="E75" t="s">
        <v>1158</v>
      </c>
      <c r="F75">
        <v>131000</v>
      </c>
      <c r="G75" t="s">
        <v>231</v>
      </c>
      <c r="H75" t="s">
        <v>232</v>
      </c>
      <c r="I75" t="s">
        <v>233</v>
      </c>
      <c r="J75" t="s">
        <v>234</v>
      </c>
      <c r="K75" t="s">
        <v>1159</v>
      </c>
      <c r="L75">
        <v>2</v>
      </c>
      <c r="M75">
        <v>100.492</v>
      </c>
      <c r="N75">
        <v>62.279000000000003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20.844999999999999</v>
      </c>
      <c r="X75" t="s">
        <v>658</v>
      </c>
      <c r="Y75">
        <v>1.7414000000000001</v>
      </c>
      <c r="Z75" t="s">
        <v>238</v>
      </c>
      <c r="AA75">
        <v>3.1208999999999998</v>
      </c>
      <c r="AB75" t="s">
        <v>1176</v>
      </c>
      <c r="AC75">
        <v>1.0242</v>
      </c>
      <c r="AD75">
        <v>34.5</v>
      </c>
      <c r="AE75">
        <v>295.428</v>
      </c>
      <c r="AF75">
        <v>12</v>
      </c>
      <c r="AG75">
        <v>0</v>
      </c>
      <c r="AH75">
        <v>10</v>
      </c>
      <c r="AJ75" t="s">
        <v>353</v>
      </c>
      <c r="AL75" t="e">
        <f t="shared" ref="AL75:AL138" si="73">IF(AND(#REF!&lt;&gt;#REF!,#REF!&lt;&gt;#REF!),"Bold","")</f>
        <v>#REF!</v>
      </c>
    </row>
    <row r="76" spans="1:38">
      <c r="A76" t="s">
        <v>758</v>
      </c>
      <c r="B76" s="1">
        <v>0.60763888888888895</v>
      </c>
      <c r="C76" t="s">
        <v>172</v>
      </c>
      <c r="D76" t="s">
        <v>344</v>
      </c>
      <c r="E76" t="s">
        <v>562</v>
      </c>
      <c r="F76">
        <v>24760</v>
      </c>
      <c r="G76" t="s">
        <v>282</v>
      </c>
      <c r="H76" t="s">
        <v>346</v>
      </c>
      <c r="I76" t="s">
        <v>233</v>
      </c>
      <c r="J76" t="s">
        <v>743</v>
      </c>
      <c r="K76" t="s">
        <v>744</v>
      </c>
      <c r="L76">
        <v>4</v>
      </c>
      <c r="M76">
        <v>75.466800000000006</v>
      </c>
      <c r="N76">
        <v>41.7363</v>
      </c>
      <c r="O76">
        <v>36.845100000000002</v>
      </c>
      <c r="P76">
        <v>6.0963000000000003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16.006399999999999</v>
      </c>
      <c r="X76" t="s">
        <v>759</v>
      </c>
      <c r="Y76">
        <v>2.4114</v>
      </c>
      <c r="Z76" t="s">
        <v>760</v>
      </c>
      <c r="AA76">
        <v>1.4</v>
      </c>
      <c r="AB76" t="s">
        <v>761</v>
      </c>
      <c r="AC76">
        <v>1.2343</v>
      </c>
      <c r="AD76">
        <v>34.4499</v>
      </c>
      <c r="AE76">
        <v>235.56639999999999</v>
      </c>
      <c r="AF76">
        <v>16</v>
      </c>
      <c r="AG76">
        <v>130</v>
      </c>
      <c r="AH76">
        <v>10</v>
      </c>
      <c r="AJ76" t="s">
        <v>353</v>
      </c>
      <c r="AL76" t="e">
        <f t="shared" ref="AL76:AL139" si="74">IF(AND(#REF!&lt;&gt;#REF!,#REF!&lt;&gt;#REF!),"Bold","")</f>
        <v>#REF!</v>
      </c>
    </row>
    <row r="77" spans="1:38">
      <c r="A77" t="s">
        <v>881</v>
      </c>
      <c r="B77" s="1">
        <v>0.63194444444444442</v>
      </c>
      <c r="C77" t="s">
        <v>172</v>
      </c>
      <c r="D77" t="s">
        <v>864</v>
      </c>
      <c r="E77" t="s">
        <v>562</v>
      </c>
      <c r="F77">
        <v>37140</v>
      </c>
      <c r="G77" t="s">
        <v>282</v>
      </c>
      <c r="H77" t="s">
        <v>346</v>
      </c>
      <c r="I77" t="s">
        <v>5</v>
      </c>
      <c r="J77" t="s">
        <v>347</v>
      </c>
      <c r="K77" t="s">
        <v>865</v>
      </c>
      <c r="L77">
        <v>9</v>
      </c>
      <c r="M77">
        <v>55.680500000000002</v>
      </c>
      <c r="N77">
        <v>59.947000000000003</v>
      </c>
      <c r="O77">
        <v>18.345600000000001</v>
      </c>
      <c r="P77">
        <v>9.8634000000000004</v>
      </c>
      <c r="Q77">
        <v>7.3541999999999996</v>
      </c>
      <c r="R77">
        <v>7.6208</v>
      </c>
      <c r="S77">
        <v>6.3170999999999999</v>
      </c>
      <c r="T77">
        <v>2.2593999999999999</v>
      </c>
      <c r="U77">
        <v>1.6988000000000001</v>
      </c>
      <c r="V77">
        <v>2.9990999999999999</v>
      </c>
      <c r="W77">
        <v>16.2636</v>
      </c>
      <c r="X77" t="s">
        <v>614</v>
      </c>
      <c r="Y77">
        <v>3.3687999999999998</v>
      </c>
      <c r="Z77" t="s">
        <v>574</v>
      </c>
      <c r="AA77">
        <v>3.9792000000000001</v>
      </c>
      <c r="AB77" t="s">
        <v>882</v>
      </c>
      <c r="AC77">
        <v>1.5616000000000001</v>
      </c>
      <c r="AD77">
        <v>34.394799999999996</v>
      </c>
      <c r="AE77">
        <v>231.65389999999999</v>
      </c>
      <c r="AF77">
        <v>4</v>
      </c>
      <c r="AG77">
        <v>138</v>
      </c>
      <c r="AH77">
        <v>10</v>
      </c>
      <c r="AJ77" t="s">
        <v>353</v>
      </c>
      <c r="AL77" t="e">
        <f t="shared" ref="AL77:AL140" si="75">IF(AND(#REF!&lt;&gt;#REF!,#REF!&lt;&gt;#REF!),"Bold","")</f>
        <v>#REF!</v>
      </c>
    </row>
    <row r="78" spans="1:38">
      <c r="A78" t="s">
        <v>1248</v>
      </c>
      <c r="B78" s="1">
        <v>0.6875</v>
      </c>
      <c r="C78" t="s">
        <v>188</v>
      </c>
      <c r="D78" t="s">
        <v>1241</v>
      </c>
      <c r="E78" t="s">
        <v>562</v>
      </c>
      <c r="F78">
        <v>12938</v>
      </c>
      <c r="G78" t="s">
        <v>231</v>
      </c>
      <c r="H78" t="s">
        <v>232</v>
      </c>
      <c r="I78" t="s">
        <v>5</v>
      </c>
      <c r="J78" t="s">
        <v>662</v>
      </c>
      <c r="K78" t="s">
        <v>1242</v>
      </c>
      <c r="L78">
        <v>3</v>
      </c>
      <c r="M78">
        <v>63.220799999999997</v>
      </c>
      <c r="N78">
        <v>95.193600000000004</v>
      </c>
      <c r="O78">
        <v>33.876199999999997</v>
      </c>
      <c r="P78">
        <v>12.5395</v>
      </c>
      <c r="Q78">
        <v>6.3582000000000001</v>
      </c>
      <c r="R78">
        <v>6.4885999999999999</v>
      </c>
      <c r="S78">
        <v>3.6078999999999999</v>
      </c>
      <c r="T78">
        <v>1.2315</v>
      </c>
      <c r="U78">
        <v>0.97819999999999996</v>
      </c>
      <c r="V78">
        <v>0</v>
      </c>
      <c r="W78">
        <v>20.0886</v>
      </c>
      <c r="X78" t="s">
        <v>436</v>
      </c>
      <c r="Y78">
        <v>1.8720000000000001</v>
      </c>
      <c r="Z78" t="s">
        <v>1249</v>
      </c>
      <c r="AA78">
        <v>1.0513999999999999</v>
      </c>
      <c r="AB78" t="s">
        <v>732</v>
      </c>
      <c r="AC78">
        <v>2.0013999999999998</v>
      </c>
      <c r="AD78">
        <v>34.371200000000002</v>
      </c>
      <c r="AE78">
        <v>284.73520000000002</v>
      </c>
      <c r="AF78">
        <v>12</v>
      </c>
      <c r="AG78">
        <v>93</v>
      </c>
      <c r="AH78">
        <v>18</v>
      </c>
      <c r="AI78">
        <v>14</v>
      </c>
      <c r="AJ78" t="s">
        <v>288</v>
      </c>
      <c r="AL78" t="e">
        <f t="shared" ref="AL78:AL141" si="76">IF(AND(#REF!&lt;&gt;#REF!,#REF!&lt;&gt;#REF!),"Bold","")</f>
        <v>#REF!</v>
      </c>
    </row>
    <row r="79" spans="1:38">
      <c r="A79" t="s">
        <v>468</v>
      </c>
      <c r="B79" s="1">
        <v>0.57291666666666663</v>
      </c>
      <c r="C79" t="s">
        <v>163</v>
      </c>
      <c r="D79" t="s">
        <v>402</v>
      </c>
      <c r="E79" t="s">
        <v>447</v>
      </c>
      <c r="F79">
        <v>17013</v>
      </c>
      <c r="G79" t="s">
        <v>231</v>
      </c>
      <c r="H79" t="s">
        <v>232</v>
      </c>
      <c r="I79" t="s">
        <v>233</v>
      </c>
      <c r="J79" t="s">
        <v>234</v>
      </c>
      <c r="K79" t="s">
        <v>448</v>
      </c>
      <c r="L79">
        <v>2</v>
      </c>
      <c r="M79">
        <v>82.385000000000005</v>
      </c>
      <c r="N79">
        <v>99.280600000000007</v>
      </c>
      <c r="O79">
        <v>32.804600000000001</v>
      </c>
      <c r="P79">
        <v>10.353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21.090699999999998</v>
      </c>
      <c r="X79" t="s">
        <v>469</v>
      </c>
      <c r="Y79">
        <v>1.3658999999999999</v>
      </c>
      <c r="Z79" t="s">
        <v>470</v>
      </c>
      <c r="AA79">
        <v>2.0813000000000001</v>
      </c>
      <c r="AB79" t="s">
        <v>471</v>
      </c>
      <c r="AC79">
        <v>1.2725</v>
      </c>
      <c r="AD79">
        <v>34.049999999999997</v>
      </c>
      <c r="AE79">
        <v>312.03370000000001</v>
      </c>
      <c r="AF79">
        <v>8</v>
      </c>
      <c r="AG79">
        <v>94</v>
      </c>
      <c r="AH79">
        <v>18</v>
      </c>
      <c r="AI79">
        <v>12</v>
      </c>
      <c r="AJ79" t="s">
        <v>288</v>
      </c>
      <c r="AL79" t="e">
        <f t="shared" ref="AL79:AL142" si="77">IF(AND(#REF!&lt;&gt;#REF!,#REF!&lt;&gt;#REF!),"Bold","")</f>
        <v>#REF!</v>
      </c>
    </row>
    <row r="80" spans="1:38">
      <c r="A80" t="s">
        <v>750</v>
      </c>
      <c r="B80" s="1">
        <v>0.60763888888888895</v>
      </c>
      <c r="C80" t="s">
        <v>172</v>
      </c>
      <c r="D80" t="s">
        <v>344</v>
      </c>
      <c r="E80" t="s">
        <v>562</v>
      </c>
      <c r="F80">
        <v>24760</v>
      </c>
      <c r="G80" t="s">
        <v>282</v>
      </c>
      <c r="H80" t="s">
        <v>346</v>
      </c>
      <c r="I80" t="s">
        <v>233</v>
      </c>
      <c r="J80" t="s">
        <v>743</v>
      </c>
      <c r="K80" t="s">
        <v>744</v>
      </c>
      <c r="L80">
        <v>4</v>
      </c>
      <c r="M80">
        <v>84.034300000000002</v>
      </c>
      <c r="N80">
        <v>84.199100000000001</v>
      </c>
      <c r="O80">
        <v>31.8355</v>
      </c>
      <c r="P80">
        <v>12.4293</v>
      </c>
      <c r="Q80">
        <v>9.7665000000000006</v>
      </c>
      <c r="R80">
        <v>7.2121000000000004</v>
      </c>
      <c r="S80">
        <v>3.5343</v>
      </c>
      <c r="T80">
        <v>3.6303000000000001</v>
      </c>
      <c r="U80">
        <v>1.6765000000000001</v>
      </c>
      <c r="V80">
        <v>1.1877</v>
      </c>
      <c r="W80">
        <v>21.517099999999999</v>
      </c>
      <c r="X80" t="s">
        <v>591</v>
      </c>
      <c r="Y80">
        <v>2.2210000000000001</v>
      </c>
      <c r="Z80" t="s">
        <v>751</v>
      </c>
      <c r="AA80">
        <v>2.2949000000000002</v>
      </c>
      <c r="AB80" t="s">
        <v>531</v>
      </c>
      <c r="AC80">
        <v>2.0065</v>
      </c>
      <c r="AD80">
        <v>33.796900000000001</v>
      </c>
      <c r="AE80">
        <v>301.34199999999998</v>
      </c>
      <c r="AF80">
        <v>12</v>
      </c>
      <c r="AG80">
        <v>133</v>
      </c>
      <c r="AH80">
        <v>18</v>
      </c>
      <c r="AI80">
        <v>14</v>
      </c>
      <c r="AJ80" t="s">
        <v>288</v>
      </c>
      <c r="AL80" t="e">
        <f t="shared" ref="AL80:AL143" si="78">IF(AND(#REF!&lt;&gt;#REF!,#REF!&lt;&gt;#REF!),"Bold","")</f>
        <v>#REF!</v>
      </c>
    </row>
    <row r="81" spans="1:38">
      <c r="A81" t="s">
        <v>722</v>
      </c>
      <c r="B81" s="1">
        <v>0.60416666666666663</v>
      </c>
      <c r="C81" t="s">
        <v>167</v>
      </c>
      <c r="D81" t="s">
        <v>281</v>
      </c>
      <c r="F81">
        <v>17688</v>
      </c>
      <c r="G81" t="s">
        <v>282</v>
      </c>
      <c r="H81" t="s">
        <v>232</v>
      </c>
      <c r="I81" t="s">
        <v>5</v>
      </c>
      <c r="J81" t="s">
        <v>234</v>
      </c>
      <c r="K81" t="s">
        <v>718</v>
      </c>
      <c r="L81">
        <v>2</v>
      </c>
      <c r="M81">
        <v>72.62</v>
      </c>
      <c r="N81">
        <v>83.44</v>
      </c>
      <c r="O81">
        <v>36.561599999999999</v>
      </c>
      <c r="P81">
        <v>7.7112999999999996</v>
      </c>
      <c r="Q81">
        <v>4.6308999999999996</v>
      </c>
      <c r="R81">
        <v>3.4243999999999999</v>
      </c>
      <c r="S81">
        <v>2.9285999999999999</v>
      </c>
      <c r="T81">
        <v>0</v>
      </c>
      <c r="U81">
        <v>0</v>
      </c>
      <c r="V81">
        <v>0</v>
      </c>
      <c r="W81">
        <v>17.692900000000002</v>
      </c>
      <c r="X81" t="s">
        <v>723</v>
      </c>
      <c r="Y81">
        <v>2.0573999999999999</v>
      </c>
      <c r="Z81" t="s">
        <v>724</v>
      </c>
      <c r="AA81">
        <v>1.5880000000000001</v>
      </c>
      <c r="AB81" t="s">
        <v>725</v>
      </c>
      <c r="AC81">
        <v>5.7384000000000004</v>
      </c>
      <c r="AD81">
        <v>33.604300000000002</v>
      </c>
      <c r="AE81">
        <v>277.88189999999997</v>
      </c>
      <c r="AF81">
        <v>7</v>
      </c>
      <c r="AG81">
        <v>72</v>
      </c>
      <c r="AH81">
        <v>18</v>
      </c>
      <c r="AI81">
        <v>6</v>
      </c>
      <c r="AJ81" t="s">
        <v>288</v>
      </c>
      <c r="AL81" t="e">
        <f t="shared" ref="AL81:AL144" si="79">IF(AND(#REF!&lt;&gt;#REF!,#REF!&lt;&gt;#REF!),"Bold","")</f>
        <v>#REF!</v>
      </c>
    </row>
    <row r="82" spans="1:38">
      <c r="A82" t="s">
        <v>862</v>
      </c>
      <c r="B82" s="1">
        <v>0.62847222222222221</v>
      </c>
      <c r="C82" t="s">
        <v>167</v>
      </c>
      <c r="D82" t="s">
        <v>281</v>
      </c>
      <c r="E82" t="s">
        <v>447</v>
      </c>
      <c r="F82">
        <v>24540</v>
      </c>
      <c r="G82" t="s">
        <v>282</v>
      </c>
      <c r="H82" t="s">
        <v>232</v>
      </c>
      <c r="I82" t="s">
        <v>233</v>
      </c>
      <c r="J82" t="s">
        <v>662</v>
      </c>
      <c r="K82" t="s">
        <v>845</v>
      </c>
      <c r="L82">
        <v>3</v>
      </c>
      <c r="M82">
        <v>49.112400000000001</v>
      </c>
      <c r="N82">
        <v>61.1449</v>
      </c>
      <c r="O82">
        <v>31.546600000000002</v>
      </c>
      <c r="P82">
        <v>11.367100000000001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17.5943</v>
      </c>
      <c r="X82" t="s">
        <v>293</v>
      </c>
      <c r="Y82">
        <v>1.1505000000000001</v>
      </c>
      <c r="Z82" t="s">
        <v>724</v>
      </c>
      <c r="AA82">
        <v>0.44519999999999998</v>
      </c>
      <c r="AB82" t="s">
        <v>863</v>
      </c>
      <c r="AC82">
        <v>1.7625</v>
      </c>
      <c r="AD82">
        <v>33.566400000000002</v>
      </c>
      <c r="AE82">
        <v>229.12450000000001</v>
      </c>
      <c r="AF82">
        <v>25</v>
      </c>
      <c r="AG82">
        <v>83</v>
      </c>
      <c r="AH82">
        <v>18</v>
      </c>
      <c r="AI82">
        <v>4</v>
      </c>
      <c r="AJ82" t="s">
        <v>288</v>
      </c>
      <c r="AL82" t="e">
        <f t="shared" ref="AL82:AL145" si="80">IF(AND(#REF!&lt;&gt;#REF!,#REF!&lt;&gt;#REF!),"Bold","")</f>
        <v>#REF!</v>
      </c>
    </row>
    <row r="83" spans="1:38">
      <c r="A83" t="s">
        <v>472</v>
      </c>
      <c r="B83" s="1">
        <v>0.57291666666666663</v>
      </c>
      <c r="C83" t="s">
        <v>163</v>
      </c>
      <c r="D83" t="s">
        <v>402</v>
      </c>
      <c r="E83" t="s">
        <v>447</v>
      </c>
      <c r="F83">
        <v>17013</v>
      </c>
      <c r="G83" t="s">
        <v>231</v>
      </c>
      <c r="H83" t="s">
        <v>232</v>
      </c>
      <c r="I83" t="s">
        <v>233</v>
      </c>
      <c r="J83" t="s">
        <v>234</v>
      </c>
      <c r="K83" t="s">
        <v>448</v>
      </c>
      <c r="L83">
        <v>2</v>
      </c>
      <c r="M83">
        <v>72.472999999999999</v>
      </c>
      <c r="N83">
        <v>82.7239</v>
      </c>
      <c r="O83">
        <v>29.746500000000001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18.967099999999999</v>
      </c>
      <c r="X83" t="s">
        <v>473</v>
      </c>
      <c r="Y83">
        <v>1.3452999999999999</v>
      </c>
      <c r="Z83" t="s">
        <v>470</v>
      </c>
      <c r="AA83">
        <v>2.0813000000000001</v>
      </c>
      <c r="AB83" t="s">
        <v>305</v>
      </c>
      <c r="AC83">
        <v>3.0718999999999999</v>
      </c>
      <c r="AD83">
        <v>32.999699999999997</v>
      </c>
      <c r="AE83">
        <v>280.19470000000001</v>
      </c>
      <c r="AF83">
        <v>33</v>
      </c>
      <c r="AG83">
        <v>76</v>
      </c>
      <c r="AH83">
        <v>18</v>
      </c>
      <c r="AI83">
        <v>33</v>
      </c>
      <c r="AJ83" t="s">
        <v>288</v>
      </c>
      <c r="AL83" t="e">
        <f t="shared" ref="AL83:AL146" si="81">IF(AND(#REF!&lt;&gt;#REF!,#REF!&lt;&gt;#REF!),"Bold","")</f>
        <v>#REF!</v>
      </c>
    </row>
    <row r="84" spans="1:38">
      <c r="A84" t="s">
        <v>1337</v>
      </c>
      <c r="B84" s="1">
        <v>0.70138888888888884</v>
      </c>
      <c r="C84" t="s">
        <v>167</v>
      </c>
      <c r="D84" t="s">
        <v>660</v>
      </c>
      <c r="F84">
        <v>26106</v>
      </c>
      <c r="G84" t="s">
        <v>282</v>
      </c>
      <c r="H84" t="s">
        <v>232</v>
      </c>
      <c r="I84" t="s">
        <v>5</v>
      </c>
      <c r="J84" t="s">
        <v>662</v>
      </c>
      <c r="K84" t="s">
        <v>1330</v>
      </c>
      <c r="L84">
        <v>9</v>
      </c>
      <c r="M84">
        <v>86.621600000000001</v>
      </c>
      <c r="N84">
        <v>59.147199999999998</v>
      </c>
      <c r="O84">
        <v>39.636000000000003</v>
      </c>
      <c r="P84">
        <v>11.9869</v>
      </c>
      <c r="Q84">
        <v>7.2320000000000002</v>
      </c>
      <c r="R84">
        <v>5.0174000000000003</v>
      </c>
      <c r="S84">
        <v>5.2758000000000003</v>
      </c>
      <c r="T84">
        <v>2.8801000000000001</v>
      </c>
      <c r="U84">
        <v>1.9462999999999999</v>
      </c>
      <c r="V84">
        <v>2.1469</v>
      </c>
      <c r="W84">
        <v>22.677900000000001</v>
      </c>
      <c r="X84" t="s">
        <v>314</v>
      </c>
      <c r="Y84">
        <v>0.73980000000000001</v>
      </c>
      <c r="Z84" t="s">
        <v>327</v>
      </c>
      <c r="AA84">
        <v>3.3866000000000001</v>
      </c>
      <c r="AB84" t="s">
        <v>331</v>
      </c>
      <c r="AC84">
        <v>1.8199000000000001</v>
      </c>
      <c r="AD84">
        <v>32.854900000000001</v>
      </c>
      <c r="AE84">
        <v>283.36930000000001</v>
      </c>
      <c r="AF84">
        <v>16</v>
      </c>
      <c r="AG84">
        <v>97</v>
      </c>
      <c r="AH84">
        <v>18</v>
      </c>
      <c r="AI84">
        <v>12</v>
      </c>
      <c r="AJ84" t="s">
        <v>288</v>
      </c>
      <c r="AL84" t="e">
        <f t="shared" ref="AL84:AL147" si="82">IF(AND(#REF!&lt;&gt;#REF!,#REF!&lt;&gt;#REF!),"Bold","")</f>
        <v>#REF!</v>
      </c>
    </row>
    <row r="85" spans="1:38">
      <c r="A85" t="s">
        <v>779</v>
      </c>
      <c r="B85" s="1">
        <v>0.61805555555555558</v>
      </c>
      <c r="C85" t="s">
        <v>188</v>
      </c>
      <c r="D85" t="s">
        <v>281</v>
      </c>
      <c r="E85" t="s">
        <v>661</v>
      </c>
      <c r="F85">
        <v>22684</v>
      </c>
      <c r="G85" t="s">
        <v>231</v>
      </c>
      <c r="H85" t="s">
        <v>232</v>
      </c>
      <c r="I85" t="s">
        <v>233</v>
      </c>
      <c r="J85" t="s">
        <v>234</v>
      </c>
      <c r="K85" t="s">
        <v>775</v>
      </c>
      <c r="L85">
        <v>2</v>
      </c>
      <c r="M85">
        <v>106.57259999999999</v>
      </c>
      <c r="N85">
        <v>77.300899999999999</v>
      </c>
      <c r="O85">
        <v>31.025600000000001</v>
      </c>
      <c r="P85">
        <v>12.6891</v>
      </c>
      <c r="Q85">
        <v>5.8884999999999996</v>
      </c>
      <c r="R85">
        <v>0</v>
      </c>
      <c r="S85">
        <v>0</v>
      </c>
      <c r="T85">
        <v>0</v>
      </c>
      <c r="U85">
        <v>0</v>
      </c>
      <c r="V85">
        <v>0</v>
      </c>
      <c r="W85">
        <v>21.957899999999999</v>
      </c>
      <c r="X85" t="s">
        <v>262</v>
      </c>
      <c r="Y85">
        <v>3.1259000000000001</v>
      </c>
      <c r="Z85" t="s">
        <v>263</v>
      </c>
      <c r="AA85">
        <v>3.8435999999999999</v>
      </c>
      <c r="AB85" t="s">
        <v>440</v>
      </c>
      <c r="AC85">
        <v>1.8706</v>
      </c>
      <c r="AD85">
        <v>32.700000000000003</v>
      </c>
      <c r="AE85">
        <v>315.30189999999999</v>
      </c>
      <c r="AF85">
        <v>5.5</v>
      </c>
      <c r="AG85">
        <v>96</v>
      </c>
      <c r="AH85">
        <v>18</v>
      </c>
      <c r="AI85">
        <v>25</v>
      </c>
      <c r="AJ85" t="s">
        <v>288</v>
      </c>
      <c r="AL85" t="e">
        <f t="shared" ref="AL85:AL148" si="83">IF(AND(#REF!&lt;&gt;#REF!,#REF!&lt;&gt;#REF!),"Bold","")</f>
        <v>#REF!</v>
      </c>
    </row>
    <row r="86" spans="1:38">
      <c r="A86" t="s">
        <v>875</v>
      </c>
      <c r="B86" s="1">
        <v>0.63194444444444442</v>
      </c>
      <c r="C86" t="s">
        <v>172</v>
      </c>
      <c r="D86" t="s">
        <v>864</v>
      </c>
      <c r="E86" t="s">
        <v>562</v>
      </c>
      <c r="F86">
        <v>37140</v>
      </c>
      <c r="G86" t="s">
        <v>282</v>
      </c>
      <c r="H86" t="s">
        <v>346</v>
      </c>
      <c r="I86" t="s">
        <v>5</v>
      </c>
      <c r="J86" t="s">
        <v>347</v>
      </c>
      <c r="K86" t="s">
        <v>865</v>
      </c>
      <c r="L86">
        <v>6</v>
      </c>
      <c r="M86">
        <v>114</v>
      </c>
      <c r="N86">
        <v>75.004000000000005</v>
      </c>
      <c r="O86">
        <v>33.943899999999999</v>
      </c>
      <c r="P86">
        <v>7.9603000000000002</v>
      </c>
      <c r="Q86">
        <v>5.6356000000000002</v>
      </c>
      <c r="R86">
        <v>2.7987000000000002</v>
      </c>
      <c r="S86">
        <v>2.3730000000000002</v>
      </c>
      <c r="T86">
        <v>1.4089</v>
      </c>
      <c r="U86">
        <v>1.827</v>
      </c>
      <c r="V86">
        <v>1.1181000000000001</v>
      </c>
      <c r="W86">
        <v>18.765000000000001</v>
      </c>
      <c r="X86" t="s">
        <v>569</v>
      </c>
      <c r="Y86">
        <v>2.3504</v>
      </c>
      <c r="Z86" t="s">
        <v>596</v>
      </c>
      <c r="AA86">
        <v>2.9453999999999998</v>
      </c>
      <c r="AB86" t="s">
        <v>597</v>
      </c>
      <c r="AC86">
        <v>2.0350000000000001</v>
      </c>
      <c r="AD86">
        <v>32.129399999999997</v>
      </c>
      <c r="AE86">
        <v>304.29469999999998</v>
      </c>
      <c r="AF86">
        <v>6</v>
      </c>
      <c r="AG86">
        <v>123</v>
      </c>
      <c r="AH86">
        <v>18</v>
      </c>
      <c r="AI86">
        <v>14</v>
      </c>
      <c r="AJ86" t="s">
        <v>288</v>
      </c>
      <c r="AL86" t="e">
        <f t="shared" ref="AL86:AL149" si="84">IF(AND(#REF!&lt;&gt;#REF!,#REF!&lt;&gt;#REF!),"Bold","")</f>
        <v>#REF!</v>
      </c>
    </row>
    <row r="87" spans="1:38">
      <c r="A87" t="s">
        <v>601</v>
      </c>
      <c r="B87" s="1">
        <v>0.58333333333333337</v>
      </c>
      <c r="C87" t="s">
        <v>172</v>
      </c>
      <c r="D87" t="s">
        <v>561</v>
      </c>
      <c r="E87" t="s">
        <v>562</v>
      </c>
      <c r="F87">
        <v>37140</v>
      </c>
      <c r="G87" t="s">
        <v>282</v>
      </c>
      <c r="H87" t="s">
        <v>346</v>
      </c>
      <c r="I87" t="s">
        <v>5</v>
      </c>
      <c r="J87" t="s">
        <v>347</v>
      </c>
      <c r="K87" t="s">
        <v>563</v>
      </c>
      <c r="L87">
        <v>8</v>
      </c>
      <c r="M87">
        <v>77.295000000000002</v>
      </c>
      <c r="N87">
        <v>72.284000000000006</v>
      </c>
      <c r="O87">
        <v>22.918800000000001</v>
      </c>
      <c r="P87">
        <v>11.751899999999999</v>
      </c>
      <c r="Q87">
        <v>9.5754999999999999</v>
      </c>
      <c r="R87">
        <v>3.9581</v>
      </c>
      <c r="S87">
        <v>6.9238999999999997</v>
      </c>
      <c r="T87">
        <v>2.3908999999999998</v>
      </c>
      <c r="U87">
        <v>1.964</v>
      </c>
      <c r="V87">
        <v>1.9596</v>
      </c>
      <c r="W87">
        <v>23.2</v>
      </c>
      <c r="X87" t="s">
        <v>602</v>
      </c>
      <c r="Y87">
        <v>2.1118999999999999</v>
      </c>
      <c r="Z87" t="s">
        <v>603</v>
      </c>
      <c r="AA87">
        <v>1.8378000000000001</v>
      </c>
      <c r="AB87" t="s">
        <v>604</v>
      </c>
      <c r="AC87">
        <v>0.88119999999999998</v>
      </c>
      <c r="AD87">
        <v>32.000999999999998</v>
      </c>
      <c r="AE87">
        <v>271.05349999999999</v>
      </c>
      <c r="AF87">
        <v>20</v>
      </c>
      <c r="AG87">
        <v>137</v>
      </c>
      <c r="AH87">
        <v>18</v>
      </c>
      <c r="AI87">
        <v>68</v>
      </c>
      <c r="AJ87" t="s">
        <v>288</v>
      </c>
      <c r="AL87" t="e">
        <f t="shared" ref="AL87:AL150" si="85">IF(AND(#REF!&lt;&gt;#REF!,#REF!&lt;&gt;#REF!),"Bold","")</f>
        <v>#REF!</v>
      </c>
    </row>
    <row r="88" spans="1:38">
      <c r="A88" t="s">
        <v>1185</v>
      </c>
      <c r="B88" s="1">
        <v>0.67361111111111116</v>
      </c>
      <c r="C88" t="s">
        <v>171</v>
      </c>
      <c r="D88" t="s">
        <v>1177</v>
      </c>
      <c r="E88" t="s">
        <v>230</v>
      </c>
      <c r="F88">
        <v>4614</v>
      </c>
      <c r="G88" t="s">
        <v>282</v>
      </c>
      <c r="H88" t="s">
        <v>346</v>
      </c>
      <c r="I88" t="s">
        <v>5</v>
      </c>
      <c r="J88" t="s">
        <v>347</v>
      </c>
      <c r="K88" t="s">
        <v>1178</v>
      </c>
      <c r="L88">
        <v>10</v>
      </c>
      <c r="M88">
        <v>52.201799999999999</v>
      </c>
      <c r="N88">
        <v>32.578200000000002</v>
      </c>
      <c r="O88">
        <v>27.070499999999999</v>
      </c>
      <c r="P88">
        <v>15.2295</v>
      </c>
      <c r="Q88">
        <v>5.1875</v>
      </c>
      <c r="R88">
        <v>3.1015999999999999</v>
      </c>
      <c r="S88">
        <v>4.6289999999999996</v>
      </c>
      <c r="T88">
        <v>1.2463</v>
      </c>
      <c r="U88">
        <v>2.1833999999999998</v>
      </c>
      <c r="V88">
        <v>2.1732</v>
      </c>
      <c r="W88">
        <v>19.9114</v>
      </c>
      <c r="X88" t="s">
        <v>491</v>
      </c>
      <c r="Y88">
        <v>1.1294999999999999</v>
      </c>
      <c r="Z88" t="s">
        <v>492</v>
      </c>
      <c r="AA88">
        <v>2.7502</v>
      </c>
      <c r="AB88" t="s">
        <v>1186</v>
      </c>
      <c r="AC88">
        <v>0.54630000000000001</v>
      </c>
      <c r="AD88">
        <v>31.942</v>
      </c>
      <c r="AE88">
        <v>201.88040000000001</v>
      </c>
      <c r="AF88">
        <v>8</v>
      </c>
      <c r="AG88">
        <v>119</v>
      </c>
      <c r="AH88">
        <v>18</v>
      </c>
      <c r="AI88">
        <v>14</v>
      </c>
      <c r="AJ88" t="s">
        <v>288</v>
      </c>
      <c r="AL88" t="e">
        <f t="shared" ref="AL88:AL151" si="86">IF(AND(#REF!&lt;&gt;#REF!,#REF!&lt;&gt;#REF!),"Bold","")</f>
        <v>#REF!</v>
      </c>
    </row>
    <row r="89" spans="1:38">
      <c r="A89" t="s">
        <v>425</v>
      </c>
      <c r="B89" s="1">
        <v>0.56944444444444442</v>
      </c>
      <c r="C89" t="s">
        <v>188</v>
      </c>
      <c r="D89" t="s">
        <v>402</v>
      </c>
      <c r="E89" t="s">
        <v>403</v>
      </c>
      <c r="F89">
        <v>6469</v>
      </c>
      <c r="G89" t="s">
        <v>231</v>
      </c>
      <c r="H89" t="s">
        <v>232</v>
      </c>
      <c r="I89" t="s">
        <v>5</v>
      </c>
      <c r="J89" t="s">
        <v>234</v>
      </c>
      <c r="K89" t="s">
        <v>404</v>
      </c>
      <c r="L89">
        <v>2</v>
      </c>
      <c r="M89">
        <v>71.409499999999994</v>
      </c>
      <c r="N89">
        <v>74.270600000000002</v>
      </c>
      <c r="O89">
        <v>36.751600000000003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18.800699999999999</v>
      </c>
      <c r="X89" t="s">
        <v>262</v>
      </c>
      <c r="Y89">
        <v>2.4767000000000001</v>
      </c>
      <c r="Z89" t="s">
        <v>426</v>
      </c>
      <c r="AA89">
        <v>0.8649</v>
      </c>
      <c r="AB89" t="s">
        <v>427</v>
      </c>
      <c r="AC89">
        <v>1.3809</v>
      </c>
      <c r="AD89">
        <v>31.933199999999999</v>
      </c>
      <c r="AE89">
        <v>275.53879999999998</v>
      </c>
      <c r="AF89">
        <v>7</v>
      </c>
      <c r="AG89">
        <v>86</v>
      </c>
      <c r="AH89">
        <v>18</v>
      </c>
      <c r="AI89">
        <v>38</v>
      </c>
      <c r="AJ89" t="s">
        <v>288</v>
      </c>
      <c r="AL89" t="e">
        <f t="shared" ref="AL89:AL152" si="87">IF(AND(#REF!&lt;&gt;#REF!,#REF!&lt;&gt;#REF!),"Bold","")</f>
        <v>#REF!</v>
      </c>
    </row>
    <row r="90" spans="1:38">
      <c r="A90" t="s">
        <v>849</v>
      </c>
      <c r="B90" s="1">
        <v>0.62847222222222221</v>
      </c>
      <c r="C90" t="s">
        <v>167</v>
      </c>
      <c r="D90" t="s">
        <v>281</v>
      </c>
      <c r="E90" t="s">
        <v>447</v>
      </c>
      <c r="F90">
        <v>24540</v>
      </c>
      <c r="G90" t="s">
        <v>282</v>
      </c>
      <c r="H90" t="s">
        <v>232</v>
      </c>
      <c r="I90" t="s">
        <v>233</v>
      </c>
      <c r="J90" t="s">
        <v>662</v>
      </c>
      <c r="K90" t="s">
        <v>845</v>
      </c>
      <c r="L90">
        <v>3</v>
      </c>
      <c r="M90">
        <v>103.923</v>
      </c>
      <c r="N90">
        <v>98.082499999999996</v>
      </c>
      <c r="O90">
        <v>33.363700000000001</v>
      </c>
      <c r="P90">
        <v>13.9011</v>
      </c>
      <c r="Q90">
        <v>6.3175999999999997</v>
      </c>
      <c r="R90">
        <v>4.0210999999999997</v>
      </c>
      <c r="S90">
        <v>0</v>
      </c>
      <c r="T90">
        <v>0</v>
      </c>
      <c r="U90">
        <v>0</v>
      </c>
      <c r="V90">
        <v>0</v>
      </c>
      <c r="W90">
        <v>22.643599999999999</v>
      </c>
      <c r="X90" t="s">
        <v>326</v>
      </c>
      <c r="Y90">
        <v>3.145</v>
      </c>
      <c r="Z90" t="s">
        <v>327</v>
      </c>
      <c r="AA90">
        <v>4.0533999999999999</v>
      </c>
      <c r="AB90" t="s">
        <v>433</v>
      </c>
      <c r="AC90">
        <v>2.0017</v>
      </c>
      <c r="AD90">
        <v>31.8673</v>
      </c>
      <c r="AE90">
        <v>335.70510000000002</v>
      </c>
      <c r="AF90">
        <v>4.5</v>
      </c>
      <c r="AG90">
        <v>105</v>
      </c>
      <c r="AH90">
        <v>18</v>
      </c>
      <c r="AJ90" t="s">
        <v>288</v>
      </c>
      <c r="AL90" t="e">
        <f t="shared" ref="AL90:AL153" si="88">IF(AND(#REF!&lt;&gt;#REF!,#REF!&lt;&gt;#REF!),"Bold","")</f>
        <v>#REF!</v>
      </c>
    </row>
    <row r="91" spans="1:38">
      <c r="A91" t="s">
        <v>1020</v>
      </c>
      <c r="B91" s="1">
        <v>0.65277777777777779</v>
      </c>
      <c r="C91" t="s">
        <v>167</v>
      </c>
      <c r="D91" t="s">
        <v>281</v>
      </c>
      <c r="F91">
        <v>9267</v>
      </c>
      <c r="G91" t="s">
        <v>282</v>
      </c>
      <c r="H91" t="s">
        <v>232</v>
      </c>
      <c r="I91" t="s">
        <v>5</v>
      </c>
      <c r="J91" t="s">
        <v>662</v>
      </c>
      <c r="K91" t="s">
        <v>1014</v>
      </c>
      <c r="L91">
        <v>3</v>
      </c>
      <c r="M91">
        <v>60.424999999999997</v>
      </c>
      <c r="N91">
        <v>72.566400000000002</v>
      </c>
      <c r="O91">
        <v>34.942</v>
      </c>
      <c r="P91">
        <v>11.4847</v>
      </c>
      <c r="Q91">
        <v>8.9689999999999994</v>
      </c>
      <c r="R91">
        <v>5.0151000000000003</v>
      </c>
      <c r="S91">
        <v>3.7839</v>
      </c>
      <c r="T91">
        <v>1.8249</v>
      </c>
      <c r="U91">
        <v>1.6836</v>
      </c>
      <c r="V91">
        <v>0</v>
      </c>
      <c r="W91">
        <v>18.66</v>
      </c>
      <c r="X91" t="s">
        <v>326</v>
      </c>
      <c r="Y91">
        <v>2.9449999999999998</v>
      </c>
      <c r="Z91" t="s">
        <v>327</v>
      </c>
      <c r="AA91">
        <v>2.9422000000000001</v>
      </c>
      <c r="AB91" t="s">
        <v>936</v>
      </c>
      <c r="AC91">
        <v>1.9337</v>
      </c>
      <c r="AD91">
        <v>31.622</v>
      </c>
      <c r="AE91">
        <v>260.69439999999997</v>
      </c>
      <c r="AF91">
        <v>12</v>
      </c>
      <c r="AG91">
        <v>82</v>
      </c>
      <c r="AH91">
        <v>18</v>
      </c>
      <c r="AJ91" t="s">
        <v>288</v>
      </c>
      <c r="AL91" t="e">
        <f t="shared" ref="AL91:AL154" si="89">IF(AND(#REF!&lt;&gt;#REF!,#REF!&lt;&gt;#REF!),"Bold","")</f>
        <v>#REF!</v>
      </c>
    </row>
    <row r="92" spans="1:38">
      <c r="A92" t="s">
        <v>609</v>
      </c>
      <c r="B92" s="1">
        <v>0.58333333333333337</v>
      </c>
      <c r="C92" t="s">
        <v>172</v>
      </c>
      <c r="D92" t="s">
        <v>561</v>
      </c>
      <c r="E92" t="s">
        <v>562</v>
      </c>
      <c r="F92">
        <v>37140</v>
      </c>
      <c r="G92" t="s">
        <v>282</v>
      </c>
      <c r="H92" t="s">
        <v>346</v>
      </c>
      <c r="I92" t="s">
        <v>5</v>
      </c>
      <c r="J92" t="s">
        <v>347</v>
      </c>
      <c r="K92" t="s">
        <v>563</v>
      </c>
      <c r="L92">
        <v>7</v>
      </c>
      <c r="M92">
        <v>67.766900000000007</v>
      </c>
      <c r="N92">
        <v>72.501999999999995</v>
      </c>
      <c r="O92">
        <v>32.990600000000001</v>
      </c>
      <c r="P92">
        <v>14.1624</v>
      </c>
      <c r="Q92">
        <v>8.1255000000000006</v>
      </c>
      <c r="R92">
        <v>4.2313000000000001</v>
      </c>
      <c r="S92">
        <v>3.2858000000000001</v>
      </c>
      <c r="T92">
        <v>2.2103999999999999</v>
      </c>
      <c r="U92">
        <v>2.4180000000000001</v>
      </c>
      <c r="V92">
        <v>2.2330000000000001</v>
      </c>
      <c r="W92">
        <v>16.142099999999999</v>
      </c>
      <c r="X92" t="s">
        <v>610</v>
      </c>
      <c r="Y92">
        <v>3.9035000000000002</v>
      </c>
      <c r="Z92" t="s">
        <v>611</v>
      </c>
      <c r="AA92">
        <v>4.8170000000000002</v>
      </c>
      <c r="AB92" t="s">
        <v>612</v>
      </c>
      <c r="AC92">
        <v>0</v>
      </c>
      <c r="AD92">
        <v>31.5748</v>
      </c>
      <c r="AE92">
        <v>266.36340000000001</v>
      </c>
      <c r="AF92">
        <v>12</v>
      </c>
      <c r="AG92">
        <v>135</v>
      </c>
      <c r="AH92">
        <v>18</v>
      </c>
      <c r="AJ92" t="s">
        <v>288</v>
      </c>
      <c r="AL92" t="e">
        <f t="shared" ref="AL92:AL155" si="90">IF(AND(#REF!&lt;&gt;#REF!,#REF!&lt;&gt;#REF!),"Bold","")</f>
        <v>#REF!</v>
      </c>
    </row>
    <row r="93" spans="1:38">
      <c r="A93" t="s">
        <v>1164</v>
      </c>
      <c r="B93" s="1">
        <v>0.67013888888888884</v>
      </c>
      <c r="C93" t="s">
        <v>163</v>
      </c>
      <c r="D93" t="s">
        <v>229</v>
      </c>
      <c r="E93" t="s">
        <v>1158</v>
      </c>
      <c r="F93">
        <v>131000</v>
      </c>
      <c r="G93" t="s">
        <v>231</v>
      </c>
      <c r="H93" t="s">
        <v>232</v>
      </c>
      <c r="I93" t="s">
        <v>233</v>
      </c>
      <c r="J93" t="s">
        <v>234</v>
      </c>
      <c r="K93" t="s">
        <v>1159</v>
      </c>
      <c r="L93">
        <v>2</v>
      </c>
      <c r="M93">
        <v>128.83179999999999</v>
      </c>
      <c r="N93">
        <v>79.772800000000004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24.295000000000002</v>
      </c>
      <c r="X93" t="s">
        <v>475</v>
      </c>
      <c r="Y93">
        <v>4.0792000000000002</v>
      </c>
      <c r="Z93" t="s">
        <v>286</v>
      </c>
      <c r="AA93">
        <v>2.8264</v>
      </c>
      <c r="AB93" t="s">
        <v>863</v>
      </c>
      <c r="AC93">
        <v>2.0078</v>
      </c>
      <c r="AD93">
        <v>31.5</v>
      </c>
      <c r="AE93">
        <v>364.84640000000002</v>
      </c>
      <c r="AF93">
        <v>1.38</v>
      </c>
      <c r="AG93">
        <v>0</v>
      </c>
      <c r="AH93">
        <v>18</v>
      </c>
      <c r="AJ93" t="s">
        <v>288</v>
      </c>
      <c r="AL93" t="e">
        <f t="shared" ref="AL93:AL156" si="91">IF(AND(#REF!&lt;&gt;#REF!,#REF!&lt;&gt;#REF!),"Bold","")</f>
        <v>#REF!</v>
      </c>
    </row>
    <row r="94" spans="1:38">
      <c r="A94" t="s">
        <v>1251</v>
      </c>
      <c r="B94" s="1">
        <v>0.6875</v>
      </c>
      <c r="C94" t="s">
        <v>188</v>
      </c>
      <c r="D94" t="s">
        <v>1241</v>
      </c>
      <c r="E94" t="s">
        <v>562</v>
      </c>
      <c r="F94">
        <v>12938</v>
      </c>
      <c r="G94" t="s">
        <v>231</v>
      </c>
      <c r="H94" t="s">
        <v>232</v>
      </c>
      <c r="I94" t="s">
        <v>5</v>
      </c>
      <c r="J94" t="s">
        <v>662</v>
      </c>
      <c r="K94" t="s">
        <v>1242</v>
      </c>
      <c r="L94">
        <v>4</v>
      </c>
      <c r="M94">
        <v>86.280500000000004</v>
      </c>
      <c r="N94">
        <v>67.616</v>
      </c>
      <c r="O94">
        <v>35.105600000000003</v>
      </c>
      <c r="P94">
        <v>15.118499999999999</v>
      </c>
      <c r="Q94">
        <v>7.7965999999999998</v>
      </c>
      <c r="R94">
        <v>6.0593000000000004</v>
      </c>
      <c r="S94">
        <v>2.6698</v>
      </c>
      <c r="T94">
        <v>2.0367999999999999</v>
      </c>
      <c r="U94">
        <v>1.8771</v>
      </c>
      <c r="V94">
        <v>1.7656000000000001</v>
      </c>
      <c r="W94">
        <v>19.7943</v>
      </c>
      <c r="X94" t="s">
        <v>242</v>
      </c>
      <c r="Y94">
        <v>2.0451000000000001</v>
      </c>
      <c r="Z94" t="s">
        <v>243</v>
      </c>
      <c r="AA94">
        <v>2.1204000000000001</v>
      </c>
      <c r="AB94" t="s">
        <v>294</v>
      </c>
      <c r="AC94">
        <v>1.5156000000000001</v>
      </c>
      <c r="AD94">
        <v>31.4954</v>
      </c>
      <c r="AE94">
        <v>283.29660000000001</v>
      </c>
      <c r="AF94">
        <v>10</v>
      </c>
      <c r="AG94">
        <v>90</v>
      </c>
      <c r="AH94">
        <v>18</v>
      </c>
      <c r="AJ94" t="s">
        <v>288</v>
      </c>
      <c r="AL94" t="e">
        <f t="shared" ref="AL94:AL157" si="92">IF(AND(#REF!&lt;&gt;#REF!,#REF!&lt;&gt;#REF!),"Bold","")</f>
        <v>#REF!</v>
      </c>
    </row>
    <row r="95" spans="1:38">
      <c r="A95" t="s">
        <v>796</v>
      </c>
      <c r="B95" s="1">
        <v>0.62152777777777779</v>
      </c>
      <c r="C95" t="s">
        <v>163</v>
      </c>
      <c r="D95" t="s">
        <v>660</v>
      </c>
      <c r="E95" t="s">
        <v>562</v>
      </c>
      <c r="F95">
        <v>12938</v>
      </c>
      <c r="G95" t="s">
        <v>231</v>
      </c>
      <c r="H95" t="s">
        <v>232</v>
      </c>
      <c r="I95" t="s">
        <v>5</v>
      </c>
      <c r="J95" t="s">
        <v>662</v>
      </c>
      <c r="K95" t="s">
        <v>795</v>
      </c>
      <c r="L95">
        <v>3</v>
      </c>
      <c r="M95">
        <v>88.945999999999998</v>
      </c>
      <c r="N95">
        <v>96.08</v>
      </c>
      <c r="O95">
        <v>42.393999999999998</v>
      </c>
      <c r="P95">
        <v>13.7974</v>
      </c>
      <c r="Q95">
        <v>6.7388000000000003</v>
      </c>
      <c r="R95">
        <v>7.5434999999999999</v>
      </c>
      <c r="S95">
        <v>4.0023</v>
      </c>
      <c r="T95">
        <v>4.1025</v>
      </c>
      <c r="U95">
        <v>2.4453999999999998</v>
      </c>
      <c r="V95">
        <v>1.9463999999999999</v>
      </c>
      <c r="W95">
        <v>21.741399999999999</v>
      </c>
      <c r="X95" t="s">
        <v>450</v>
      </c>
      <c r="Y95">
        <v>2.6315</v>
      </c>
      <c r="Z95" t="s">
        <v>797</v>
      </c>
      <c r="AA95">
        <v>3.1252</v>
      </c>
      <c r="AB95" t="s">
        <v>798</v>
      </c>
      <c r="AC95">
        <v>1.4809000000000001</v>
      </c>
      <c r="AD95">
        <v>31.419599999999999</v>
      </c>
      <c r="AE95" s="23">
        <v>328.39499999999998</v>
      </c>
      <c r="AF95">
        <v>4.5</v>
      </c>
      <c r="AG95">
        <v>98</v>
      </c>
      <c r="AH95">
        <v>18</v>
      </c>
      <c r="AJ95" t="s">
        <v>288</v>
      </c>
      <c r="AL95" t="e">
        <f t="shared" ref="AL95:AL158" si="93">IF(AND(#REF!&lt;&gt;#REF!,#REF!&lt;&gt;#REF!),"Bold","")</f>
        <v>#REF!</v>
      </c>
    </row>
    <row r="96" spans="1:38">
      <c r="A96" t="s">
        <v>640</v>
      </c>
      <c r="B96" s="1">
        <v>0.58680555555555558</v>
      </c>
      <c r="C96" t="s">
        <v>224</v>
      </c>
      <c r="D96" t="s">
        <v>623</v>
      </c>
      <c r="F96">
        <v>10085</v>
      </c>
      <c r="G96" t="s">
        <v>345</v>
      </c>
      <c r="H96" t="s">
        <v>346</v>
      </c>
      <c r="I96" t="s">
        <v>233</v>
      </c>
      <c r="J96" t="s">
        <v>347</v>
      </c>
      <c r="K96" t="s">
        <v>624</v>
      </c>
      <c r="L96">
        <v>8</v>
      </c>
      <c r="M96">
        <v>51.946899999999999</v>
      </c>
      <c r="N96">
        <v>36.428199999999997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641</v>
      </c>
      <c r="Y96">
        <v>0.36420000000000002</v>
      </c>
      <c r="Z96" t="s">
        <v>642</v>
      </c>
      <c r="AA96">
        <v>0</v>
      </c>
      <c r="AB96" t="s">
        <v>643</v>
      </c>
      <c r="AC96">
        <v>0.53500000000000003</v>
      </c>
      <c r="AD96">
        <v>31.4</v>
      </c>
      <c r="AE96">
        <v>159.71600000000001</v>
      </c>
      <c r="AF96">
        <v>25</v>
      </c>
      <c r="AG96">
        <v>0</v>
      </c>
      <c r="AH96">
        <v>17</v>
      </c>
      <c r="AI96">
        <v>45</v>
      </c>
      <c r="AJ96" t="s">
        <v>567</v>
      </c>
      <c r="AL96" t="e">
        <f t="shared" ref="AL96:AL159" si="94">IF(AND(#REF!&lt;&gt;#REF!,#REF!&lt;&gt;#REF!),"Bold","")</f>
        <v>#REF!</v>
      </c>
    </row>
    <row r="97" spans="1:38">
      <c r="A97" t="s">
        <v>837</v>
      </c>
      <c r="B97" s="1">
        <v>0.625</v>
      </c>
      <c r="C97" t="s">
        <v>171</v>
      </c>
      <c r="D97" t="s">
        <v>833</v>
      </c>
      <c r="E97" t="s">
        <v>562</v>
      </c>
      <c r="F97">
        <v>15640</v>
      </c>
      <c r="G97" t="s">
        <v>282</v>
      </c>
      <c r="H97" t="s">
        <v>346</v>
      </c>
      <c r="I97" t="s">
        <v>5</v>
      </c>
      <c r="J97" t="s">
        <v>347</v>
      </c>
      <c r="K97" t="s">
        <v>834</v>
      </c>
      <c r="L97">
        <v>5</v>
      </c>
      <c r="M97">
        <v>111.55</v>
      </c>
      <c r="N97">
        <v>52.394399999999997</v>
      </c>
      <c r="O97">
        <v>31.8675</v>
      </c>
      <c r="P97">
        <v>10.4467</v>
      </c>
      <c r="Q97">
        <v>5.1155999999999997</v>
      </c>
      <c r="R97">
        <v>5.0246000000000004</v>
      </c>
      <c r="S97">
        <v>4.5526</v>
      </c>
      <c r="T97">
        <v>2.4815</v>
      </c>
      <c r="U97">
        <v>0</v>
      </c>
      <c r="V97">
        <v>0</v>
      </c>
      <c r="W97">
        <v>21</v>
      </c>
      <c r="X97" t="s">
        <v>838</v>
      </c>
      <c r="Y97">
        <v>4.1627000000000001</v>
      </c>
      <c r="Z97" t="s">
        <v>839</v>
      </c>
      <c r="AA97">
        <v>4.9108999999999998</v>
      </c>
      <c r="AB97" t="s">
        <v>840</v>
      </c>
      <c r="AC97">
        <v>2.1768999999999998</v>
      </c>
      <c r="AD97">
        <v>31.382999999999999</v>
      </c>
      <c r="AE97">
        <v>290.96940000000001</v>
      </c>
      <c r="AF97">
        <v>2.5</v>
      </c>
      <c r="AG97">
        <v>132</v>
      </c>
      <c r="AH97">
        <v>17</v>
      </c>
      <c r="AI97">
        <v>45</v>
      </c>
      <c r="AJ97" t="s">
        <v>567</v>
      </c>
      <c r="AL97" t="e">
        <f t="shared" ref="AL97:AL160" si="95">IF(AND(#REF!&lt;&gt;#REF!,#REF!&lt;&gt;#REF!),"Bold","")</f>
        <v>#REF!</v>
      </c>
    </row>
    <row r="98" spans="1:38">
      <c r="A98" t="s">
        <v>1727</v>
      </c>
      <c r="B98" s="1">
        <v>0.86458333333333337</v>
      </c>
      <c r="C98" t="s">
        <v>168</v>
      </c>
      <c r="D98" t="s">
        <v>660</v>
      </c>
      <c r="E98" t="s">
        <v>230</v>
      </c>
      <c r="F98">
        <v>6469</v>
      </c>
      <c r="G98" t="s">
        <v>1576</v>
      </c>
      <c r="H98" t="s">
        <v>1577</v>
      </c>
      <c r="I98" s="3" t="s">
        <v>5</v>
      </c>
      <c r="J98" t="s">
        <v>662</v>
      </c>
      <c r="K98" t="s">
        <v>1714</v>
      </c>
      <c r="L98">
        <v>4</v>
      </c>
      <c r="M98">
        <v>63.914999999999999</v>
      </c>
      <c r="N98">
        <v>42.816400000000002</v>
      </c>
      <c r="O98">
        <v>18.3323</v>
      </c>
      <c r="P98">
        <v>10.365600000000001</v>
      </c>
      <c r="Q98">
        <v>4.7622</v>
      </c>
      <c r="R98">
        <v>3.6901999999999999</v>
      </c>
      <c r="S98">
        <v>2.7887</v>
      </c>
      <c r="T98">
        <v>3.1667999999999998</v>
      </c>
      <c r="U98">
        <v>1.5671999999999999</v>
      </c>
      <c r="V98">
        <v>2.16</v>
      </c>
      <c r="W98">
        <v>18.162099999999999</v>
      </c>
      <c r="X98" t="s">
        <v>1728</v>
      </c>
      <c r="Y98">
        <v>1.2083999999999999</v>
      </c>
      <c r="Z98" t="s">
        <v>1729</v>
      </c>
      <c r="AA98">
        <v>1.2112000000000001</v>
      </c>
      <c r="AB98" t="s">
        <v>1294</v>
      </c>
      <c r="AC98">
        <v>0.14280000000000001</v>
      </c>
      <c r="AD98">
        <v>31.3704</v>
      </c>
      <c r="AE98">
        <v>205.6593</v>
      </c>
      <c r="AF98">
        <v>25</v>
      </c>
      <c r="AG98">
        <v>80</v>
      </c>
      <c r="AH98">
        <v>17</v>
      </c>
      <c r="AI98">
        <v>98</v>
      </c>
      <c r="AJ98" t="s">
        <v>567</v>
      </c>
      <c r="AL98" t="e">
        <f t="shared" ref="AL98:AL161" si="96">IF(AND(#REF!&lt;&gt;#REF!,#REF!&lt;&gt;#REF!),"Bold","")</f>
        <v>#REF!</v>
      </c>
    </row>
    <row r="99" spans="1:38">
      <c r="A99" t="s">
        <v>927</v>
      </c>
      <c r="B99" s="1">
        <v>0.64236111111111105</v>
      </c>
      <c r="C99" t="s">
        <v>163</v>
      </c>
      <c r="D99" t="s">
        <v>925</v>
      </c>
      <c r="E99" t="s">
        <v>562</v>
      </c>
      <c r="F99">
        <v>28012</v>
      </c>
      <c r="G99" t="s">
        <v>231</v>
      </c>
      <c r="H99" t="s">
        <v>232</v>
      </c>
      <c r="I99" t="s">
        <v>5</v>
      </c>
      <c r="J99" t="s">
        <v>662</v>
      </c>
      <c r="K99" t="s">
        <v>926</v>
      </c>
      <c r="L99">
        <v>5</v>
      </c>
      <c r="M99">
        <v>101.59059999999999</v>
      </c>
      <c r="N99">
        <v>101.29600000000001</v>
      </c>
      <c r="O99">
        <v>45.962800000000001</v>
      </c>
      <c r="P99">
        <v>16.445399999999999</v>
      </c>
      <c r="Q99">
        <v>10.9011</v>
      </c>
      <c r="R99">
        <v>5.7401999999999997</v>
      </c>
      <c r="S99">
        <v>4.6322000000000001</v>
      </c>
      <c r="T99">
        <v>2.8113999999999999</v>
      </c>
      <c r="U99">
        <v>1.5873999999999999</v>
      </c>
      <c r="V99">
        <v>2.3313999999999999</v>
      </c>
      <c r="W99">
        <v>22.542899999999999</v>
      </c>
      <c r="X99" t="s">
        <v>928</v>
      </c>
      <c r="Y99">
        <v>2.1528</v>
      </c>
      <c r="Z99" t="s">
        <v>929</v>
      </c>
      <c r="AA99">
        <v>2.6162000000000001</v>
      </c>
      <c r="AB99" t="s">
        <v>930</v>
      </c>
      <c r="AC99">
        <v>1.3788</v>
      </c>
      <c r="AD99">
        <v>31.246700000000001</v>
      </c>
      <c r="AE99" s="23">
        <v>353.23610000000002</v>
      </c>
      <c r="AF99">
        <v>8</v>
      </c>
      <c r="AG99">
        <v>104</v>
      </c>
      <c r="AH99">
        <v>17</v>
      </c>
      <c r="AI99">
        <v>59</v>
      </c>
      <c r="AJ99" t="s">
        <v>567</v>
      </c>
      <c r="AL99" t="e">
        <f t="shared" ref="AL99:AL162" si="97">IF(AND(#REF!&lt;&gt;#REF!,#REF!&lt;&gt;#REF!),"Bold","")</f>
        <v>#REF!</v>
      </c>
    </row>
    <row r="100" spans="1:38">
      <c r="A100" t="s">
        <v>1430</v>
      </c>
      <c r="B100" s="1">
        <v>0.71180555555555547</v>
      </c>
      <c r="C100" t="s">
        <v>188</v>
      </c>
      <c r="D100" t="s">
        <v>660</v>
      </c>
      <c r="E100" t="s">
        <v>1407</v>
      </c>
      <c r="F100">
        <v>3619</v>
      </c>
      <c r="G100" t="s">
        <v>231</v>
      </c>
      <c r="H100" t="s">
        <v>232</v>
      </c>
      <c r="I100" s="3" t="s">
        <v>5</v>
      </c>
      <c r="J100" t="s">
        <v>347</v>
      </c>
      <c r="K100" t="s">
        <v>1408</v>
      </c>
      <c r="L100">
        <v>7</v>
      </c>
      <c r="M100">
        <v>43.601100000000002</v>
      </c>
      <c r="N100">
        <v>54.257899999999999</v>
      </c>
      <c r="O100">
        <v>18.182200000000002</v>
      </c>
      <c r="P100">
        <v>10.6153</v>
      </c>
      <c r="Q100">
        <v>5.0205000000000002</v>
      </c>
      <c r="R100">
        <v>2.9746000000000001</v>
      </c>
      <c r="S100">
        <v>2.3805000000000001</v>
      </c>
      <c r="T100">
        <v>1.1460999999999999</v>
      </c>
      <c r="U100">
        <v>1.1326000000000001</v>
      </c>
      <c r="V100">
        <v>1.3667</v>
      </c>
      <c r="W100">
        <v>17.831399999999999</v>
      </c>
      <c r="X100" t="s">
        <v>1431</v>
      </c>
      <c r="Y100">
        <v>0</v>
      </c>
      <c r="Z100" t="s">
        <v>1432</v>
      </c>
      <c r="AA100">
        <v>0.48749999999999999</v>
      </c>
      <c r="AB100" t="s">
        <v>965</v>
      </c>
      <c r="AC100">
        <v>0.88119999999999998</v>
      </c>
      <c r="AD100">
        <v>31.217199999999998</v>
      </c>
      <c r="AE100">
        <v>191.0949</v>
      </c>
      <c r="AF100">
        <v>16</v>
      </c>
      <c r="AG100">
        <v>56</v>
      </c>
      <c r="AH100">
        <v>17</v>
      </c>
      <c r="AI100">
        <v>31</v>
      </c>
      <c r="AJ100" t="s">
        <v>567</v>
      </c>
      <c r="AL100" t="e">
        <f t="shared" ref="AL100:AL163" si="98">IF(AND(#REF!&lt;&gt;#REF!,#REF!&lt;&gt;#REF!),"Bold","")</f>
        <v>#REF!</v>
      </c>
    </row>
    <row r="101" spans="1:38">
      <c r="A101" t="s">
        <v>1318</v>
      </c>
      <c r="B101" s="1">
        <v>0.69444444444444453</v>
      </c>
      <c r="C101" t="s">
        <v>171</v>
      </c>
      <c r="D101" t="s">
        <v>1313</v>
      </c>
      <c r="E101" t="s">
        <v>230</v>
      </c>
      <c r="F101">
        <v>4289</v>
      </c>
      <c r="G101" t="s">
        <v>282</v>
      </c>
      <c r="H101" t="s">
        <v>346</v>
      </c>
      <c r="I101" t="s">
        <v>5</v>
      </c>
      <c r="J101" t="s">
        <v>662</v>
      </c>
      <c r="K101" t="s">
        <v>1314</v>
      </c>
      <c r="L101">
        <v>5</v>
      </c>
      <c r="M101">
        <v>108.786</v>
      </c>
      <c r="N101">
        <v>47.446899999999999</v>
      </c>
      <c r="O101">
        <v>20.848500000000001</v>
      </c>
      <c r="P101">
        <v>8.0060000000000002</v>
      </c>
      <c r="Q101">
        <v>3.83</v>
      </c>
      <c r="R101">
        <v>2.4588000000000001</v>
      </c>
      <c r="S101">
        <v>0</v>
      </c>
      <c r="T101">
        <v>0</v>
      </c>
      <c r="U101">
        <v>0</v>
      </c>
      <c r="V101">
        <v>0</v>
      </c>
      <c r="W101">
        <v>20.333600000000001</v>
      </c>
      <c r="X101" t="s">
        <v>1319</v>
      </c>
      <c r="Y101">
        <v>3.0232000000000001</v>
      </c>
      <c r="Z101" t="s">
        <v>484</v>
      </c>
      <c r="AA101">
        <v>1.9821</v>
      </c>
      <c r="AB101" t="s">
        <v>401</v>
      </c>
      <c r="AC101">
        <v>1.9280999999999999</v>
      </c>
      <c r="AD101">
        <v>31.2163</v>
      </c>
      <c r="AE101">
        <v>258.08229999999998</v>
      </c>
      <c r="AF101">
        <v>2.5</v>
      </c>
      <c r="AG101">
        <v>109</v>
      </c>
      <c r="AH101">
        <v>17</v>
      </c>
      <c r="AI101">
        <v>118</v>
      </c>
      <c r="AJ101" t="s">
        <v>567</v>
      </c>
      <c r="AL101" t="e">
        <f t="shared" ref="AL101:AL164" si="99">IF(AND(#REF!&lt;&gt;#REF!,#REF!&lt;&gt;#REF!),"Bold","")</f>
        <v>#REF!</v>
      </c>
    </row>
    <row r="102" spans="1:38">
      <c r="A102" t="s">
        <v>1541</v>
      </c>
      <c r="B102" s="1">
        <v>0.73263888888888884</v>
      </c>
      <c r="C102" t="s">
        <v>224</v>
      </c>
      <c r="D102" t="s">
        <v>344</v>
      </c>
      <c r="F102">
        <v>5451</v>
      </c>
      <c r="G102" t="s">
        <v>345</v>
      </c>
      <c r="H102" t="s">
        <v>346</v>
      </c>
      <c r="I102" s="3" t="s">
        <v>233</v>
      </c>
      <c r="J102" t="s">
        <v>743</v>
      </c>
      <c r="K102" t="s">
        <v>1540</v>
      </c>
      <c r="L102">
        <v>4</v>
      </c>
      <c r="M102">
        <v>74.498400000000004</v>
      </c>
      <c r="N102">
        <v>58.4664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11.176399999999999</v>
      </c>
      <c r="X102" t="s">
        <v>1542</v>
      </c>
      <c r="Y102">
        <v>5.7514000000000003</v>
      </c>
      <c r="Z102" t="s">
        <v>1101</v>
      </c>
      <c r="AA102">
        <v>3.2930999999999999</v>
      </c>
      <c r="AB102" t="s">
        <v>746</v>
      </c>
      <c r="AC102">
        <v>0.50629999999999997</v>
      </c>
      <c r="AD102">
        <v>31</v>
      </c>
      <c r="AE102" s="23">
        <v>243.79849999999999</v>
      </c>
      <c r="AF102">
        <v>1.88</v>
      </c>
      <c r="AG102">
        <v>0</v>
      </c>
      <c r="AH102">
        <v>17</v>
      </c>
      <c r="AI102">
        <v>32</v>
      </c>
      <c r="AJ102" t="s">
        <v>567</v>
      </c>
      <c r="AL102" t="e">
        <f t="shared" ref="AL102:AL165" si="100">IF(AND(#REF!&lt;&gt;#REF!,#REF!&lt;&gt;#REF!),"Bold","")</f>
        <v>#REF!</v>
      </c>
    </row>
    <row r="103" spans="1:38">
      <c r="A103" t="s">
        <v>592</v>
      </c>
      <c r="B103" s="1">
        <v>0.58333333333333337</v>
      </c>
      <c r="C103" t="s">
        <v>172</v>
      </c>
      <c r="D103" t="s">
        <v>561</v>
      </c>
      <c r="E103" t="s">
        <v>562</v>
      </c>
      <c r="F103">
        <v>37140</v>
      </c>
      <c r="G103" t="s">
        <v>282</v>
      </c>
      <c r="H103" t="s">
        <v>346</v>
      </c>
      <c r="I103" t="s">
        <v>5</v>
      </c>
      <c r="J103" t="s">
        <v>347</v>
      </c>
      <c r="K103" t="s">
        <v>563</v>
      </c>
      <c r="L103">
        <v>10</v>
      </c>
      <c r="M103">
        <v>112.3421</v>
      </c>
      <c r="N103">
        <v>57.884799999999998</v>
      </c>
      <c r="O103">
        <v>32.784799999999997</v>
      </c>
      <c r="P103">
        <v>8.4001000000000001</v>
      </c>
      <c r="Q103">
        <v>7.8525999999999998</v>
      </c>
      <c r="R103">
        <v>6.5683999999999996</v>
      </c>
      <c r="S103">
        <v>4.2541000000000002</v>
      </c>
      <c r="T103">
        <v>2.948</v>
      </c>
      <c r="U103">
        <v>2.0895999999999999</v>
      </c>
      <c r="V103">
        <v>1.4945999999999999</v>
      </c>
      <c r="W103">
        <v>21.7529</v>
      </c>
      <c r="X103" t="s">
        <v>593</v>
      </c>
      <c r="Y103">
        <v>2.1514000000000002</v>
      </c>
      <c r="Z103" t="s">
        <v>566</v>
      </c>
      <c r="AA103">
        <v>2.4670000000000001</v>
      </c>
      <c r="AB103" t="s">
        <v>380</v>
      </c>
      <c r="AC103">
        <v>1.5581</v>
      </c>
      <c r="AD103">
        <v>30.854600000000001</v>
      </c>
      <c r="AE103">
        <v>295.40300000000002</v>
      </c>
      <c r="AF103">
        <v>10</v>
      </c>
      <c r="AG103">
        <v>135</v>
      </c>
      <c r="AH103">
        <v>17</v>
      </c>
      <c r="AI103">
        <v>21</v>
      </c>
      <c r="AJ103" t="s">
        <v>567</v>
      </c>
      <c r="AL103" t="e">
        <f t="shared" ref="AL103:AL166" si="101">IF(AND(#REF!&lt;&gt;#REF!,#REF!&lt;&gt;#REF!),"Bold","")</f>
        <v>#REF!</v>
      </c>
    </row>
    <row r="104" spans="1:38">
      <c r="A104" t="s">
        <v>676</v>
      </c>
      <c r="B104" s="1">
        <v>0.59722222222222221</v>
      </c>
      <c r="C104" t="s">
        <v>188</v>
      </c>
      <c r="D104" t="s">
        <v>660</v>
      </c>
      <c r="E104" t="s">
        <v>661</v>
      </c>
      <c r="F104">
        <v>34026</v>
      </c>
      <c r="G104" t="s">
        <v>231</v>
      </c>
      <c r="H104" t="s">
        <v>232</v>
      </c>
      <c r="I104" t="s">
        <v>233</v>
      </c>
      <c r="J104" t="s">
        <v>662</v>
      </c>
      <c r="K104" t="s">
        <v>663</v>
      </c>
      <c r="L104">
        <v>4</v>
      </c>
      <c r="M104">
        <v>71.295000000000002</v>
      </c>
      <c r="N104">
        <v>94.904799999999994</v>
      </c>
      <c r="O104">
        <v>40.331499999999998</v>
      </c>
      <c r="P104">
        <v>13.027699999999999</v>
      </c>
      <c r="Q104">
        <v>4.4804000000000004</v>
      </c>
      <c r="R104">
        <v>5.1459000000000001</v>
      </c>
      <c r="S104">
        <v>4.2337999999999996</v>
      </c>
      <c r="T104">
        <v>1.9482999999999999</v>
      </c>
      <c r="U104">
        <v>2.4849000000000001</v>
      </c>
      <c r="V104">
        <v>1.4726999999999999</v>
      </c>
      <c r="W104">
        <v>19.051400000000001</v>
      </c>
      <c r="X104" t="s">
        <v>677</v>
      </c>
      <c r="Y104">
        <v>1.1640999999999999</v>
      </c>
      <c r="Z104" t="s">
        <v>269</v>
      </c>
      <c r="AA104">
        <v>2.5621</v>
      </c>
      <c r="AB104" t="s">
        <v>264</v>
      </c>
      <c r="AC104">
        <v>1.1144000000000001</v>
      </c>
      <c r="AD104">
        <v>30.633299999999998</v>
      </c>
      <c r="AE104">
        <v>293.85039999999998</v>
      </c>
      <c r="AF104">
        <v>33</v>
      </c>
      <c r="AG104">
        <v>100</v>
      </c>
      <c r="AH104">
        <v>17</v>
      </c>
      <c r="AI104">
        <v>189</v>
      </c>
      <c r="AJ104" t="s">
        <v>567</v>
      </c>
      <c r="AL104" t="e">
        <f t="shared" ref="AL104:AL167" si="102">IF(AND(#REF!&lt;&gt;#REF!,#REF!&lt;&gt;#REF!),"Bold","")</f>
        <v>#REF!</v>
      </c>
    </row>
    <row r="105" spans="1:38">
      <c r="A105" t="s">
        <v>1086</v>
      </c>
      <c r="B105" s="1">
        <v>0.65625</v>
      </c>
      <c r="C105" t="s">
        <v>172</v>
      </c>
      <c r="D105" t="s">
        <v>1045</v>
      </c>
      <c r="E105" t="s">
        <v>562</v>
      </c>
      <c r="F105">
        <v>15475</v>
      </c>
      <c r="G105" t="s">
        <v>282</v>
      </c>
      <c r="H105" t="s">
        <v>346</v>
      </c>
      <c r="I105" t="s">
        <v>5</v>
      </c>
      <c r="J105" t="s">
        <v>347</v>
      </c>
      <c r="K105" t="s">
        <v>1046</v>
      </c>
      <c r="L105">
        <v>8</v>
      </c>
      <c r="M105">
        <v>62.7425</v>
      </c>
      <c r="N105">
        <v>78.471999999999994</v>
      </c>
      <c r="O105">
        <v>24.44</v>
      </c>
      <c r="P105">
        <v>11.7225</v>
      </c>
      <c r="Q105">
        <v>5.984</v>
      </c>
      <c r="R105">
        <v>5.9932999999999996</v>
      </c>
      <c r="S105">
        <v>2.0211000000000001</v>
      </c>
      <c r="T105">
        <v>2.3534999999999999</v>
      </c>
      <c r="U105">
        <v>1.4507000000000001</v>
      </c>
      <c r="V105">
        <v>1.8085</v>
      </c>
      <c r="W105">
        <v>10.352499999999999</v>
      </c>
      <c r="X105" t="s">
        <v>1087</v>
      </c>
      <c r="Y105">
        <v>0.82620000000000005</v>
      </c>
      <c r="Z105" t="s">
        <v>831</v>
      </c>
      <c r="AA105">
        <v>2.9557000000000002</v>
      </c>
      <c r="AB105" t="s">
        <v>1082</v>
      </c>
      <c r="AC105">
        <v>2.6516000000000002</v>
      </c>
      <c r="AD105">
        <v>30.416399999999999</v>
      </c>
      <c r="AE105">
        <v>244.19059999999999</v>
      </c>
      <c r="AF105">
        <v>14</v>
      </c>
      <c r="AG105">
        <v>127</v>
      </c>
      <c r="AH105">
        <v>17</v>
      </c>
      <c r="AI105">
        <v>189</v>
      </c>
      <c r="AJ105" t="s">
        <v>567</v>
      </c>
      <c r="AL105" t="e">
        <f t="shared" ref="AL105:AL168" si="103">IF(AND(#REF!&lt;&gt;#REF!,#REF!&lt;&gt;#REF!),"Bold","")</f>
        <v>#REF!</v>
      </c>
    </row>
    <row r="106" spans="1:38">
      <c r="A106" t="s">
        <v>416</v>
      </c>
      <c r="B106" s="1">
        <v>0.56944444444444442</v>
      </c>
      <c r="C106" t="s">
        <v>188</v>
      </c>
      <c r="D106" t="s">
        <v>402</v>
      </c>
      <c r="E106" t="s">
        <v>403</v>
      </c>
      <c r="F106">
        <v>6469</v>
      </c>
      <c r="G106" t="s">
        <v>231</v>
      </c>
      <c r="H106" t="s">
        <v>232</v>
      </c>
      <c r="I106" t="s">
        <v>5</v>
      </c>
      <c r="J106" t="s">
        <v>234</v>
      </c>
      <c r="K106" t="s">
        <v>404</v>
      </c>
      <c r="L106">
        <v>2</v>
      </c>
      <c r="M106">
        <v>105.54</v>
      </c>
      <c r="N106">
        <v>68.319000000000003</v>
      </c>
      <c r="O106">
        <v>32.495100000000001</v>
      </c>
      <c r="P106">
        <v>11.741199999999999</v>
      </c>
      <c r="Q106">
        <v>8.5582999999999991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23.924299999999999</v>
      </c>
      <c r="X106" t="s">
        <v>417</v>
      </c>
      <c r="Y106">
        <v>1.7827</v>
      </c>
      <c r="Z106" t="s">
        <v>407</v>
      </c>
      <c r="AA106">
        <v>2.2248999999999999</v>
      </c>
      <c r="AB106" t="s">
        <v>418</v>
      </c>
      <c r="AC106">
        <v>1.9853000000000001</v>
      </c>
      <c r="AD106">
        <v>30.3</v>
      </c>
      <c r="AE106">
        <v>305.70740000000001</v>
      </c>
      <c r="AF106">
        <v>6.5</v>
      </c>
      <c r="AG106">
        <v>86</v>
      </c>
      <c r="AH106">
        <v>17</v>
      </c>
      <c r="AI106">
        <v>265</v>
      </c>
      <c r="AJ106" t="s">
        <v>567</v>
      </c>
      <c r="AL106" t="e">
        <f t="shared" ref="AL106:AL169" si="104">IF(AND(#REF!&lt;&gt;#REF!,#REF!&lt;&gt;#REF!),"Bold","")</f>
        <v>#REF!</v>
      </c>
    </row>
    <row r="107" spans="1:38">
      <c r="A107" t="s">
        <v>950</v>
      </c>
      <c r="B107" s="1">
        <v>0.64236111111111105</v>
      </c>
      <c r="C107" t="s">
        <v>163</v>
      </c>
      <c r="D107" t="s">
        <v>925</v>
      </c>
      <c r="E107" t="s">
        <v>562</v>
      </c>
      <c r="F107">
        <v>28012</v>
      </c>
      <c r="G107" t="s">
        <v>231</v>
      </c>
      <c r="H107" t="s">
        <v>232</v>
      </c>
      <c r="I107" t="s">
        <v>5</v>
      </c>
      <c r="J107" t="s">
        <v>662</v>
      </c>
      <c r="K107" t="s">
        <v>926</v>
      </c>
      <c r="L107">
        <v>4</v>
      </c>
      <c r="M107">
        <v>120.5</v>
      </c>
      <c r="N107">
        <v>53.805900000000001</v>
      </c>
      <c r="O107">
        <v>23.811299999999999</v>
      </c>
      <c r="P107">
        <v>7.9001999999999999</v>
      </c>
      <c r="Q107">
        <v>8.3214000000000006</v>
      </c>
      <c r="R107">
        <v>6.6315</v>
      </c>
      <c r="S107">
        <v>3.4201000000000001</v>
      </c>
      <c r="T107">
        <v>2.4058000000000002</v>
      </c>
      <c r="U107">
        <v>1.649</v>
      </c>
      <c r="V107">
        <v>2.3418999999999999</v>
      </c>
      <c r="W107">
        <v>21.954999999999998</v>
      </c>
      <c r="X107" t="s">
        <v>951</v>
      </c>
      <c r="Y107">
        <v>2.1183000000000001</v>
      </c>
      <c r="Z107" t="s">
        <v>952</v>
      </c>
      <c r="AA107">
        <v>1.6395999999999999</v>
      </c>
      <c r="AB107" t="s">
        <v>732</v>
      </c>
      <c r="AC107">
        <v>2.0430999999999999</v>
      </c>
      <c r="AD107">
        <v>30.264900000000001</v>
      </c>
      <c r="AE107">
        <v>288.80799999999999</v>
      </c>
      <c r="AF107">
        <v>10</v>
      </c>
      <c r="AG107">
        <v>86</v>
      </c>
      <c r="AH107">
        <v>17</v>
      </c>
      <c r="AI107">
        <v>182</v>
      </c>
      <c r="AJ107" t="s">
        <v>567</v>
      </c>
      <c r="AL107" t="e">
        <f t="shared" ref="AL107:AL170" si="105">IF(AND(#REF!&lt;&gt;#REF!,#REF!&lt;&gt;#REF!),"Bold","")</f>
        <v>#REF!</v>
      </c>
    </row>
    <row r="108" spans="1:38">
      <c r="A108" t="s">
        <v>1075</v>
      </c>
      <c r="B108" s="1">
        <v>0.65625</v>
      </c>
      <c r="C108" t="s">
        <v>172</v>
      </c>
      <c r="D108" t="s">
        <v>1045</v>
      </c>
      <c r="E108" t="s">
        <v>562</v>
      </c>
      <c r="F108">
        <v>15475</v>
      </c>
      <c r="G108" t="s">
        <v>282</v>
      </c>
      <c r="H108" t="s">
        <v>346</v>
      </c>
      <c r="I108" t="s">
        <v>5</v>
      </c>
      <c r="J108" t="s">
        <v>347</v>
      </c>
      <c r="K108" t="s">
        <v>1046</v>
      </c>
      <c r="L108">
        <v>9</v>
      </c>
      <c r="M108">
        <v>69.653099999999995</v>
      </c>
      <c r="N108">
        <v>50.532200000000003</v>
      </c>
      <c r="O108">
        <v>36.377099999999999</v>
      </c>
      <c r="P108">
        <v>13.143599999999999</v>
      </c>
      <c r="Q108">
        <v>8.7850000000000001</v>
      </c>
      <c r="R108">
        <v>4.3630000000000004</v>
      </c>
      <c r="S108">
        <v>2.5318000000000001</v>
      </c>
      <c r="T108">
        <v>1.9604999999999999</v>
      </c>
      <c r="U108">
        <v>1.3426</v>
      </c>
      <c r="V108">
        <v>1.0528</v>
      </c>
      <c r="W108">
        <v>22.054300000000001</v>
      </c>
      <c r="X108" t="s">
        <v>1076</v>
      </c>
      <c r="Y108">
        <v>4.4766000000000004</v>
      </c>
      <c r="Z108" t="s">
        <v>1077</v>
      </c>
      <c r="AA108">
        <v>1.7232000000000001</v>
      </c>
      <c r="AB108" t="s">
        <v>1078</v>
      </c>
      <c r="AC108">
        <v>2.3538999999999999</v>
      </c>
      <c r="AD108">
        <v>30.2409</v>
      </c>
      <c r="AE108">
        <v>250.59049999999999</v>
      </c>
      <c r="AF108">
        <v>10</v>
      </c>
      <c r="AG108">
        <v>139</v>
      </c>
      <c r="AH108">
        <v>17</v>
      </c>
      <c r="AI108">
        <v>14</v>
      </c>
      <c r="AJ108" t="s">
        <v>567</v>
      </c>
      <c r="AL108" t="e">
        <f t="shared" ref="AL108:AL171" si="106">IF(AND(#REF!&lt;&gt;#REF!,#REF!&lt;&gt;#REF!),"Bold","")</f>
        <v>#REF!</v>
      </c>
    </row>
    <row r="109" spans="1:38">
      <c r="A109" t="s">
        <v>1015</v>
      </c>
      <c r="B109" s="1">
        <v>0.65277777777777779</v>
      </c>
      <c r="C109" t="s">
        <v>167</v>
      </c>
      <c r="D109" t="s">
        <v>281</v>
      </c>
      <c r="F109">
        <v>9267</v>
      </c>
      <c r="G109" t="s">
        <v>282</v>
      </c>
      <c r="H109" t="s">
        <v>232</v>
      </c>
      <c r="I109" t="s">
        <v>5</v>
      </c>
      <c r="J109" t="s">
        <v>662</v>
      </c>
      <c r="K109" t="s">
        <v>1014</v>
      </c>
      <c r="L109">
        <v>4</v>
      </c>
      <c r="M109">
        <v>88.91</v>
      </c>
      <c r="N109">
        <v>92.995900000000006</v>
      </c>
      <c r="O109">
        <v>35.679400000000001</v>
      </c>
      <c r="P109">
        <v>12.339600000000001</v>
      </c>
      <c r="Q109">
        <v>9.4510000000000005</v>
      </c>
      <c r="R109">
        <v>4.8550000000000004</v>
      </c>
      <c r="S109">
        <v>2.9274</v>
      </c>
      <c r="T109">
        <v>3.0869</v>
      </c>
      <c r="U109">
        <v>2.0259999999999998</v>
      </c>
      <c r="V109">
        <v>2.3660999999999999</v>
      </c>
      <c r="W109">
        <v>22.1921</v>
      </c>
      <c r="X109" t="s">
        <v>738</v>
      </c>
      <c r="Y109">
        <v>1.9060999999999999</v>
      </c>
      <c r="Z109" t="s">
        <v>1016</v>
      </c>
      <c r="AA109">
        <v>2.5935000000000001</v>
      </c>
      <c r="AB109" t="s">
        <v>418</v>
      </c>
      <c r="AC109">
        <v>1.7393000000000001</v>
      </c>
      <c r="AD109">
        <v>30.166799999999999</v>
      </c>
      <c r="AE109" s="23">
        <v>313.2353</v>
      </c>
      <c r="AF109">
        <v>3</v>
      </c>
      <c r="AG109">
        <v>92</v>
      </c>
      <c r="AH109">
        <v>17</v>
      </c>
      <c r="AI109">
        <v>189</v>
      </c>
      <c r="AJ109" t="s">
        <v>567</v>
      </c>
      <c r="AL109" t="e">
        <f t="shared" ref="AL109:AL172" si="107">IF(AND(#REF!&lt;&gt;#REF!,#REF!&lt;&gt;#REF!),"Bold","")</f>
        <v>#REF!</v>
      </c>
    </row>
    <row r="110" spans="1:38">
      <c r="A110" t="s">
        <v>934</v>
      </c>
      <c r="B110" s="1">
        <v>0.64236111111111105</v>
      </c>
      <c r="C110" t="s">
        <v>163</v>
      </c>
      <c r="D110" t="s">
        <v>925</v>
      </c>
      <c r="E110" t="s">
        <v>562</v>
      </c>
      <c r="F110">
        <v>28012</v>
      </c>
      <c r="G110" t="s">
        <v>231</v>
      </c>
      <c r="H110" t="s">
        <v>232</v>
      </c>
      <c r="I110" t="s">
        <v>5</v>
      </c>
      <c r="J110" t="s">
        <v>662</v>
      </c>
      <c r="K110" t="s">
        <v>926</v>
      </c>
      <c r="L110">
        <v>3</v>
      </c>
      <c r="M110">
        <v>105.9</v>
      </c>
      <c r="N110">
        <v>96.96</v>
      </c>
      <c r="O110">
        <v>42.686399999999999</v>
      </c>
      <c r="P110">
        <v>9.9415999999999993</v>
      </c>
      <c r="Q110">
        <v>5.6048</v>
      </c>
      <c r="R110">
        <v>5.0822000000000003</v>
      </c>
      <c r="S110">
        <v>4.5773999999999999</v>
      </c>
      <c r="T110">
        <v>2.3715000000000002</v>
      </c>
      <c r="U110">
        <v>2.1922000000000001</v>
      </c>
      <c r="V110">
        <v>2.0366</v>
      </c>
      <c r="W110">
        <v>21.4621</v>
      </c>
      <c r="X110" t="s">
        <v>935</v>
      </c>
      <c r="Y110">
        <v>2.9664999999999999</v>
      </c>
      <c r="Z110" t="s">
        <v>825</v>
      </c>
      <c r="AA110">
        <v>1.9841</v>
      </c>
      <c r="AB110" t="s">
        <v>936</v>
      </c>
      <c r="AC110">
        <v>0.91190000000000004</v>
      </c>
      <c r="AD110">
        <v>30.0015</v>
      </c>
      <c r="AE110">
        <v>334.67899999999997</v>
      </c>
      <c r="AF110">
        <v>7.5</v>
      </c>
      <c r="AG110">
        <v>95</v>
      </c>
      <c r="AH110">
        <v>17</v>
      </c>
      <c r="AI110">
        <v>189</v>
      </c>
      <c r="AJ110" t="s">
        <v>567</v>
      </c>
      <c r="AL110" t="e">
        <f t="shared" ref="AL110:AL173" si="108">IF(AND(#REF!&lt;&gt;#REF!,#REF!&lt;&gt;#REF!),"Bold","")</f>
        <v>#REF!</v>
      </c>
    </row>
    <row r="111" spans="1:38">
      <c r="A111" t="s">
        <v>1196</v>
      </c>
      <c r="B111" s="1">
        <v>0.67708333333333337</v>
      </c>
      <c r="C111" t="s">
        <v>167</v>
      </c>
      <c r="D111" t="s">
        <v>1187</v>
      </c>
      <c r="E111" t="s">
        <v>661</v>
      </c>
      <c r="F111">
        <v>32894</v>
      </c>
      <c r="G111" t="s">
        <v>282</v>
      </c>
      <c r="H111" t="s">
        <v>232</v>
      </c>
      <c r="I111" t="s">
        <v>233</v>
      </c>
      <c r="J111" t="s">
        <v>234</v>
      </c>
      <c r="K111" t="s">
        <v>1188</v>
      </c>
      <c r="L111">
        <v>2</v>
      </c>
      <c r="M111">
        <v>108.18680000000001</v>
      </c>
      <c r="N111">
        <v>75.532700000000006</v>
      </c>
      <c r="O111">
        <v>19.073699999999999</v>
      </c>
      <c r="P111">
        <v>9.9848999999999997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21.3857</v>
      </c>
      <c r="X111" t="s">
        <v>329</v>
      </c>
      <c r="Y111">
        <v>2.6657000000000002</v>
      </c>
      <c r="Z111" t="s">
        <v>330</v>
      </c>
      <c r="AA111">
        <v>1.4014</v>
      </c>
      <c r="AB111" t="s">
        <v>433</v>
      </c>
      <c r="AC111">
        <v>2.0367999999999999</v>
      </c>
      <c r="AD111">
        <v>29.799900000000001</v>
      </c>
      <c r="AE111">
        <v>294.30689999999998</v>
      </c>
      <c r="AF111">
        <v>6</v>
      </c>
      <c r="AG111">
        <v>98</v>
      </c>
      <c r="AH111">
        <v>17</v>
      </c>
      <c r="AI111">
        <v>196</v>
      </c>
      <c r="AJ111" t="s">
        <v>567</v>
      </c>
      <c r="AL111" t="e">
        <f t="shared" ref="AL111:AL174" si="109">IF(AND(#REF!&lt;&gt;#REF!,#REF!&lt;&gt;#REF!),"Bold","")</f>
        <v>#REF!</v>
      </c>
    </row>
    <row r="112" spans="1:38">
      <c r="A112" t="s">
        <v>876</v>
      </c>
      <c r="B112" s="1">
        <v>0.63194444444444442</v>
      </c>
      <c r="C112" t="s">
        <v>172</v>
      </c>
      <c r="D112" t="s">
        <v>864</v>
      </c>
      <c r="E112" t="s">
        <v>562</v>
      </c>
      <c r="F112">
        <v>37140</v>
      </c>
      <c r="G112" t="s">
        <v>282</v>
      </c>
      <c r="H112" t="s">
        <v>346</v>
      </c>
      <c r="I112" t="s">
        <v>5</v>
      </c>
      <c r="J112" t="s">
        <v>347</v>
      </c>
      <c r="K112" t="s">
        <v>865</v>
      </c>
      <c r="L112">
        <v>10</v>
      </c>
      <c r="M112">
        <v>101.3445</v>
      </c>
      <c r="N112">
        <v>75.463999999999999</v>
      </c>
      <c r="O112">
        <v>29.64</v>
      </c>
      <c r="P112">
        <v>7.9733000000000001</v>
      </c>
      <c r="Q112">
        <v>7.2412000000000001</v>
      </c>
      <c r="R112">
        <v>4.8987999999999996</v>
      </c>
      <c r="S112">
        <v>4.5838000000000001</v>
      </c>
      <c r="T112">
        <v>2.2521</v>
      </c>
      <c r="U112">
        <v>2.8557000000000001</v>
      </c>
      <c r="V112">
        <v>1.9459</v>
      </c>
      <c r="W112">
        <v>16.927900000000001</v>
      </c>
      <c r="X112" t="s">
        <v>877</v>
      </c>
      <c r="Y112">
        <v>2.6078999999999999</v>
      </c>
      <c r="Z112" t="s">
        <v>878</v>
      </c>
      <c r="AA112">
        <v>2.8321000000000001</v>
      </c>
      <c r="AB112" t="s">
        <v>380</v>
      </c>
      <c r="AC112">
        <v>1.5508999999999999</v>
      </c>
      <c r="AD112">
        <v>29.781199999999998</v>
      </c>
      <c r="AE112">
        <v>291.89929999999998</v>
      </c>
      <c r="AF112">
        <v>5</v>
      </c>
      <c r="AG112">
        <v>144</v>
      </c>
      <c r="AH112">
        <v>17</v>
      </c>
      <c r="AI112">
        <v>245</v>
      </c>
      <c r="AJ112" t="s">
        <v>567</v>
      </c>
      <c r="AL112" t="e">
        <f t="shared" ref="AL112:AL175" si="110">IF(AND(#REF!&lt;&gt;#REF!,#REF!&lt;&gt;#REF!),"Bold","")</f>
        <v>#REF!</v>
      </c>
    </row>
    <row r="113" spans="1:38">
      <c r="A113" t="s">
        <v>888</v>
      </c>
      <c r="B113" s="1">
        <v>0.63541666666666663</v>
      </c>
      <c r="C113" t="s">
        <v>224</v>
      </c>
      <c r="D113" t="s">
        <v>623</v>
      </c>
      <c r="F113">
        <v>7087</v>
      </c>
      <c r="G113" t="s">
        <v>345</v>
      </c>
      <c r="H113" t="s">
        <v>346</v>
      </c>
      <c r="I113" t="s">
        <v>5</v>
      </c>
      <c r="J113" t="s">
        <v>347</v>
      </c>
      <c r="K113" t="s">
        <v>883</v>
      </c>
      <c r="L113">
        <v>8</v>
      </c>
      <c r="M113">
        <v>69.821399999999997</v>
      </c>
      <c r="N113">
        <v>52.060600000000001</v>
      </c>
      <c r="O113">
        <v>16.325199999999999</v>
      </c>
      <c r="P113">
        <v>10.9236</v>
      </c>
      <c r="Q113">
        <v>6.8468</v>
      </c>
      <c r="R113">
        <v>3.6732</v>
      </c>
      <c r="S113">
        <v>2.8035000000000001</v>
      </c>
      <c r="T113">
        <v>2.6076999999999999</v>
      </c>
      <c r="U113">
        <v>1.1927000000000001</v>
      </c>
      <c r="V113">
        <v>0.89770000000000005</v>
      </c>
      <c r="W113">
        <v>7.3449999999999998</v>
      </c>
      <c r="X113" t="s">
        <v>889</v>
      </c>
      <c r="Y113">
        <v>1.3536999999999999</v>
      </c>
      <c r="Z113" t="s">
        <v>393</v>
      </c>
      <c r="AA113">
        <v>1.5282</v>
      </c>
      <c r="AB113" t="s">
        <v>597</v>
      </c>
      <c r="AC113">
        <v>1.5986</v>
      </c>
      <c r="AD113">
        <v>29.763100000000001</v>
      </c>
      <c r="AE113">
        <v>208.74119999999999</v>
      </c>
      <c r="AF113">
        <v>8</v>
      </c>
      <c r="AG113">
        <v>112</v>
      </c>
      <c r="AH113">
        <v>6</v>
      </c>
      <c r="AI113">
        <v>13</v>
      </c>
      <c r="AJ113" t="s">
        <v>626</v>
      </c>
      <c r="AL113" t="e">
        <f t="shared" ref="AL113:AL176" si="111">IF(AND(#REF!&lt;&gt;#REF!,#REF!&lt;&gt;#REF!),"Bold","")</f>
        <v>#REF!</v>
      </c>
    </row>
    <row r="114" spans="1:38">
      <c r="A114" t="s">
        <v>733</v>
      </c>
      <c r="B114" s="1">
        <v>0.60416666666666663</v>
      </c>
      <c r="C114" t="s">
        <v>167</v>
      </c>
      <c r="D114" t="s">
        <v>281</v>
      </c>
      <c r="F114">
        <v>17688</v>
      </c>
      <c r="G114" t="s">
        <v>282</v>
      </c>
      <c r="H114" t="s">
        <v>232</v>
      </c>
      <c r="I114" t="s">
        <v>5</v>
      </c>
      <c r="J114" t="s">
        <v>234</v>
      </c>
      <c r="K114" t="s">
        <v>718</v>
      </c>
      <c r="L114">
        <v>2</v>
      </c>
      <c r="M114">
        <v>76.4636</v>
      </c>
      <c r="N114">
        <v>34.560200000000002</v>
      </c>
      <c r="O114">
        <v>35.183999999999997</v>
      </c>
      <c r="P114">
        <v>16.570900000000002</v>
      </c>
      <c r="Q114">
        <v>4.6783999999999999</v>
      </c>
      <c r="R114">
        <v>6.2023999999999999</v>
      </c>
      <c r="S114">
        <v>0</v>
      </c>
      <c r="T114">
        <v>0</v>
      </c>
      <c r="U114">
        <v>0</v>
      </c>
      <c r="V114">
        <v>0</v>
      </c>
      <c r="W114">
        <v>18.071400000000001</v>
      </c>
      <c r="X114" t="s">
        <v>307</v>
      </c>
      <c r="Y114">
        <v>0.379</v>
      </c>
      <c r="Z114" t="s">
        <v>730</v>
      </c>
      <c r="AA114">
        <v>1.4869000000000001</v>
      </c>
      <c r="AB114" t="s">
        <v>734</v>
      </c>
      <c r="AC114">
        <v>1.9555</v>
      </c>
      <c r="AD114">
        <v>29.616900000000001</v>
      </c>
      <c r="AE114">
        <v>235.78710000000001</v>
      </c>
      <c r="AF114">
        <v>14</v>
      </c>
      <c r="AG114">
        <v>71</v>
      </c>
      <c r="AH114">
        <v>6</v>
      </c>
      <c r="AI114">
        <v>34</v>
      </c>
      <c r="AJ114" t="s">
        <v>626</v>
      </c>
      <c r="AL114" t="e">
        <f t="shared" ref="AL114:AL177" si="112">IF(AND(#REF!&lt;&gt;#REF!,#REF!&lt;&gt;#REF!),"Bold","")</f>
        <v>#REF!</v>
      </c>
    </row>
    <row r="115" spans="1:38">
      <c r="A115" t="s">
        <v>1719</v>
      </c>
      <c r="B115" s="1">
        <v>0.86458333333333337</v>
      </c>
      <c r="C115" t="s">
        <v>168</v>
      </c>
      <c r="D115" t="s">
        <v>660</v>
      </c>
      <c r="E115" t="s">
        <v>230</v>
      </c>
      <c r="F115">
        <v>6469</v>
      </c>
      <c r="G115" t="s">
        <v>1576</v>
      </c>
      <c r="H115" t="s">
        <v>1577</v>
      </c>
      <c r="I115" s="3" t="s">
        <v>5</v>
      </c>
      <c r="J115" t="s">
        <v>662</v>
      </c>
      <c r="K115" t="s">
        <v>1714</v>
      </c>
      <c r="L115">
        <v>3</v>
      </c>
      <c r="M115">
        <v>94.626999999999995</v>
      </c>
      <c r="N115">
        <v>72.316800000000001</v>
      </c>
      <c r="O115">
        <v>27.9877</v>
      </c>
      <c r="P115">
        <v>9.3026999999999997</v>
      </c>
      <c r="Q115">
        <v>4.5129999999999999</v>
      </c>
      <c r="R115">
        <v>4.2026000000000003</v>
      </c>
      <c r="S115">
        <v>3.7170000000000001</v>
      </c>
      <c r="T115">
        <v>2.1608000000000001</v>
      </c>
      <c r="U115">
        <v>0</v>
      </c>
      <c r="V115">
        <v>0</v>
      </c>
      <c r="W115">
        <v>10.216699999999999</v>
      </c>
      <c r="X115" t="s">
        <v>457</v>
      </c>
      <c r="Y115">
        <v>1.6910000000000001</v>
      </c>
      <c r="Z115" t="s">
        <v>682</v>
      </c>
      <c r="AA115">
        <v>2.1040000000000001</v>
      </c>
      <c r="AB115" t="s">
        <v>558</v>
      </c>
      <c r="AC115">
        <v>1.1452</v>
      </c>
      <c r="AD115">
        <v>29.566500000000001</v>
      </c>
      <c r="AE115">
        <v>267.1327</v>
      </c>
      <c r="AF115">
        <v>8</v>
      </c>
      <c r="AG115">
        <v>78</v>
      </c>
      <c r="AH115">
        <v>6</v>
      </c>
      <c r="AI115">
        <v>18</v>
      </c>
      <c r="AJ115" t="s">
        <v>626</v>
      </c>
      <c r="AL115" t="e">
        <f t="shared" ref="AL115:AL178" si="113">IF(AND(#REF!&lt;&gt;#REF!,#REF!&lt;&gt;#REF!),"Bold","")</f>
        <v>#REF!</v>
      </c>
    </row>
    <row r="116" spans="1:38">
      <c r="A116" t="s">
        <v>873</v>
      </c>
      <c r="B116" s="1">
        <v>0.63194444444444442</v>
      </c>
      <c r="C116" t="s">
        <v>172</v>
      </c>
      <c r="D116" t="s">
        <v>864</v>
      </c>
      <c r="E116" t="s">
        <v>562</v>
      </c>
      <c r="F116">
        <v>37140</v>
      </c>
      <c r="G116" t="s">
        <v>282</v>
      </c>
      <c r="H116" t="s">
        <v>346</v>
      </c>
      <c r="I116" t="s">
        <v>5</v>
      </c>
      <c r="J116" t="s">
        <v>347</v>
      </c>
      <c r="K116" t="s">
        <v>865</v>
      </c>
      <c r="L116">
        <v>8</v>
      </c>
      <c r="M116">
        <v>89.156599999999997</v>
      </c>
      <c r="N116">
        <v>71.431700000000006</v>
      </c>
      <c r="O116">
        <v>37.163800000000002</v>
      </c>
      <c r="P116">
        <v>8.0222999999999995</v>
      </c>
      <c r="Q116">
        <v>13.743</v>
      </c>
      <c r="R116">
        <v>6.3989000000000003</v>
      </c>
      <c r="S116">
        <v>4.6692</v>
      </c>
      <c r="T116">
        <v>3.5684</v>
      </c>
      <c r="U116">
        <v>2.9319000000000002</v>
      </c>
      <c r="V116">
        <v>2.3108</v>
      </c>
      <c r="W116">
        <v>25.2836</v>
      </c>
      <c r="X116" t="s">
        <v>599</v>
      </c>
      <c r="Y116">
        <v>3.4277000000000002</v>
      </c>
      <c r="Z116" t="s">
        <v>611</v>
      </c>
      <c r="AA116">
        <v>5.2286000000000001</v>
      </c>
      <c r="AB116" t="s">
        <v>874</v>
      </c>
      <c r="AC116">
        <v>1.8199000000000001</v>
      </c>
      <c r="AD116">
        <v>29.535900000000002</v>
      </c>
      <c r="AE116">
        <v>304.69220000000001</v>
      </c>
      <c r="AF116">
        <v>4.5</v>
      </c>
      <c r="AG116">
        <v>146</v>
      </c>
      <c r="AH116">
        <v>6</v>
      </c>
      <c r="AI116">
        <v>42</v>
      </c>
      <c r="AJ116" t="s">
        <v>626</v>
      </c>
      <c r="AL116" t="e">
        <f t="shared" ref="AL116:AL179" si="114">IF(AND(#REF!&lt;&gt;#REF!,#REF!&lt;&gt;#REF!),"Bold","")</f>
        <v>#REF!</v>
      </c>
    </row>
    <row r="117" spans="1:38">
      <c r="A117" t="s">
        <v>1707</v>
      </c>
      <c r="B117" s="1">
        <v>0.84375</v>
      </c>
      <c r="C117" t="s">
        <v>168</v>
      </c>
      <c r="D117" t="s">
        <v>402</v>
      </c>
      <c r="E117" t="s">
        <v>403</v>
      </c>
      <c r="F117">
        <v>9338</v>
      </c>
      <c r="G117" t="s">
        <v>1576</v>
      </c>
      <c r="H117" t="s">
        <v>1577</v>
      </c>
      <c r="I117" s="3" t="s">
        <v>5</v>
      </c>
      <c r="J117" t="s">
        <v>662</v>
      </c>
      <c r="K117" t="s">
        <v>1697</v>
      </c>
      <c r="L117">
        <v>3</v>
      </c>
      <c r="M117">
        <v>104.1</v>
      </c>
      <c r="N117">
        <v>40.614199999999997</v>
      </c>
      <c r="O117">
        <v>37.204799999999999</v>
      </c>
      <c r="P117">
        <v>14.7462</v>
      </c>
      <c r="Q117">
        <v>7.4908000000000001</v>
      </c>
      <c r="R117">
        <v>5.4661999999999997</v>
      </c>
      <c r="S117">
        <v>4.1742999999999997</v>
      </c>
      <c r="T117">
        <v>2.7602000000000002</v>
      </c>
      <c r="U117">
        <v>1.7588999999999999</v>
      </c>
      <c r="V117">
        <v>1.5175000000000001</v>
      </c>
      <c r="W117">
        <v>22.4986</v>
      </c>
      <c r="X117" t="s">
        <v>951</v>
      </c>
      <c r="Y117">
        <v>2.7286999999999999</v>
      </c>
      <c r="Z117" t="s">
        <v>1637</v>
      </c>
      <c r="AA117">
        <v>2.9849999999999999</v>
      </c>
      <c r="AB117" t="s">
        <v>720</v>
      </c>
      <c r="AC117">
        <v>1.7977000000000001</v>
      </c>
      <c r="AD117">
        <v>29.381599999999999</v>
      </c>
      <c r="AE117">
        <v>279.22469999999998</v>
      </c>
      <c r="AF117">
        <v>6</v>
      </c>
      <c r="AG117">
        <v>87</v>
      </c>
      <c r="AH117">
        <v>6</v>
      </c>
      <c r="AI117">
        <v>169</v>
      </c>
      <c r="AJ117" t="s">
        <v>626</v>
      </c>
      <c r="AL117" t="e">
        <f t="shared" ref="AL117:AL180" si="115">IF(AND(#REF!&lt;&gt;#REF!,#REF!&lt;&gt;#REF!),"Bold","")</f>
        <v>#REF!</v>
      </c>
    </row>
    <row r="118" spans="1:38">
      <c r="A118" t="s">
        <v>748</v>
      </c>
      <c r="B118" s="1">
        <v>0.60763888888888895</v>
      </c>
      <c r="C118" t="s">
        <v>172</v>
      </c>
      <c r="D118" t="s">
        <v>344</v>
      </c>
      <c r="E118" t="s">
        <v>562</v>
      </c>
      <c r="F118">
        <v>24760</v>
      </c>
      <c r="G118" t="s">
        <v>282</v>
      </c>
      <c r="H118" t="s">
        <v>346</v>
      </c>
      <c r="I118" t="s">
        <v>233</v>
      </c>
      <c r="J118" t="s">
        <v>743</v>
      </c>
      <c r="K118" t="s">
        <v>744</v>
      </c>
      <c r="L118">
        <v>4</v>
      </c>
      <c r="M118">
        <v>115.79640000000001</v>
      </c>
      <c r="N118">
        <v>67.680400000000006</v>
      </c>
      <c r="O118">
        <v>47.638800000000003</v>
      </c>
      <c r="P118">
        <v>9.8152000000000008</v>
      </c>
      <c r="Q118">
        <v>8.0996000000000006</v>
      </c>
      <c r="R118">
        <v>6.1356000000000002</v>
      </c>
      <c r="S118">
        <v>3.5779999999999998</v>
      </c>
      <c r="T118">
        <v>1.7997000000000001</v>
      </c>
      <c r="U118">
        <v>1.21</v>
      </c>
      <c r="V118">
        <v>0.78210000000000002</v>
      </c>
      <c r="W118">
        <v>20.3764</v>
      </c>
      <c r="X118" t="s">
        <v>610</v>
      </c>
      <c r="Y118">
        <v>3.7915000000000001</v>
      </c>
      <c r="Z118" t="s">
        <v>596</v>
      </c>
      <c r="AA118">
        <v>3.6177999999999999</v>
      </c>
      <c r="AB118" t="s">
        <v>749</v>
      </c>
      <c r="AC118">
        <v>0.6038</v>
      </c>
      <c r="AD118">
        <v>29.349599999999999</v>
      </c>
      <c r="AE118">
        <v>320.27519999999998</v>
      </c>
      <c r="AF118">
        <v>7</v>
      </c>
      <c r="AG118">
        <v>135</v>
      </c>
      <c r="AH118">
        <v>6</v>
      </c>
      <c r="AI118">
        <v>589</v>
      </c>
      <c r="AJ118" t="s">
        <v>626</v>
      </c>
      <c r="AL118" t="e">
        <f t="shared" ref="AL118:AL181" si="116">IF(AND(#REF!&lt;&gt;#REF!,#REF!&lt;&gt;#REF!),"Bold","")</f>
        <v>#REF!</v>
      </c>
    </row>
    <row r="119" spans="1:38">
      <c r="A119" t="s">
        <v>820</v>
      </c>
      <c r="B119" s="1">
        <v>0.62152777777777779</v>
      </c>
      <c r="C119" t="s">
        <v>163</v>
      </c>
      <c r="D119" t="s">
        <v>660</v>
      </c>
      <c r="E119" t="s">
        <v>562</v>
      </c>
      <c r="F119">
        <v>12938</v>
      </c>
      <c r="G119" t="s">
        <v>231</v>
      </c>
      <c r="H119" t="s">
        <v>232</v>
      </c>
      <c r="I119" t="s">
        <v>5</v>
      </c>
      <c r="J119" t="s">
        <v>662</v>
      </c>
      <c r="K119" t="s">
        <v>795</v>
      </c>
      <c r="L119">
        <v>3</v>
      </c>
      <c r="M119">
        <v>63.009</v>
      </c>
      <c r="N119">
        <v>67.966800000000006</v>
      </c>
      <c r="O119">
        <v>22.827200000000001</v>
      </c>
      <c r="P119">
        <v>9.5373999999999999</v>
      </c>
      <c r="Q119">
        <v>5.2100999999999997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20.0871</v>
      </c>
      <c r="X119" t="s">
        <v>655</v>
      </c>
      <c r="Y119">
        <v>1.1974</v>
      </c>
      <c r="Z119" t="s">
        <v>821</v>
      </c>
      <c r="AA119">
        <v>2.6383000000000001</v>
      </c>
      <c r="AB119" t="s">
        <v>822</v>
      </c>
      <c r="AC119">
        <v>1.5640000000000001</v>
      </c>
      <c r="AD119">
        <v>29.299900000000001</v>
      </c>
      <c r="AE119">
        <v>237.19229999999999</v>
      </c>
      <c r="AF119">
        <v>8</v>
      </c>
      <c r="AG119">
        <v>86</v>
      </c>
      <c r="AH119">
        <v>6</v>
      </c>
      <c r="AI119">
        <v>21</v>
      </c>
      <c r="AJ119" t="s">
        <v>409</v>
      </c>
      <c r="AL119" t="e">
        <f t="shared" ref="AL119:AL182" si="117">IF(AND(#REF!&lt;&gt;#REF!,#REF!&lt;&gt;#REF!),"Bold","")</f>
        <v>#REF!</v>
      </c>
    </row>
    <row r="120" spans="1:38">
      <c r="A120" t="s">
        <v>631</v>
      </c>
      <c r="B120" s="1">
        <v>0.58680555555555558</v>
      </c>
      <c r="C120" t="s">
        <v>224</v>
      </c>
      <c r="D120" t="s">
        <v>623</v>
      </c>
      <c r="F120">
        <v>10085</v>
      </c>
      <c r="G120" t="s">
        <v>345</v>
      </c>
      <c r="H120" t="s">
        <v>346</v>
      </c>
      <c r="I120" t="s">
        <v>233</v>
      </c>
      <c r="J120" t="s">
        <v>347</v>
      </c>
      <c r="K120" t="s">
        <v>624</v>
      </c>
      <c r="L120">
        <v>8</v>
      </c>
      <c r="M120">
        <v>75.540700000000001</v>
      </c>
      <c r="N120">
        <v>80.708600000000004</v>
      </c>
      <c r="O120">
        <v>40.5383</v>
      </c>
      <c r="P120">
        <v>15.0776</v>
      </c>
      <c r="Q120">
        <v>4.0513000000000003</v>
      </c>
      <c r="R120">
        <v>4.5766</v>
      </c>
      <c r="S120">
        <v>4.1051000000000002</v>
      </c>
      <c r="T120">
        <v>2.9047000000000001</v>
      </c>
      <c r="U120">
        <v>2.0636999999999999</v>
      </c>
      <c r="V120">
        <v>2.0257999999999998</v>
      </c>
      <c r="W120">
        <v>17.3093</v>
      </c>
      <c r="X120" t="s">
        <v>396</v>
      </c>
      <c r="Y120">
        <v>2.9281999999999999</v>
      </c>
      <c r="Z120" t="s">
        <v>632</v>
      </c>
      <c r="AA120">
        <v>0.67430000000000001</v>
      </c>
      <c r="AB120" t="s">
        <v>633</v>
      </c>
      <c r="AC120">
        <v>1.0962000000000001</v>
      </c>
      <c r="AD120">
        <v>29.219899999999999</v>
      </c>
      <c r="AE120">
        <v>282.8202</v>
      </c>
      <c r="AF120">
        <v>12</v>
      </c>
      <c r="AG120">
        <v>0</v>
      </c>
      <c r="AH120">
        <v>6</v>
      </c>
      <c r="AI120">
        <v>8</v>
      </c>
      <c r="AJ120" t="s">
        <v>409</v>
      </c>
      <c r="AL120" t="e">
        <f t="shared" ref="AL120:AL183" si="118">IF(AND(#REF!&lt;&gt;#REF!,#REF!&lt;&gt;#REF!),"Bold","")</f>
        <v>#REF!</v>
      </c>
    </row>
    <row r="121" spans="1:38">
      <c r="A121" t="s">
        <v>812</v>
      </c>
      <c r="B121" s="1">
        <v>0.62152777777777779</v>
      </c>
      <c r="C121" t="s">
        <v>163</v>
      </c>
      <c r="D121" t="s">
        <v>660</v>
      </c>
      <c r="E121" t="s">
        <v>562</v>
      </c>
      <c r="F121">
        <v>12938</v>
      </c>
      <c r="G121" t="s">
        <v>231</v>
      </c>
      <c r="H121" t="s">
        <v>232</v>
      </c>
      <c r="I121" t="s">
        <v>5</v>
      </c>
      <c r="J121" t="s">
        <v>662</v>
      </c>
      <c r="K121" t="s">
        <v>795</v>
      </c>
      <c r="L121">
        <v>4</v>
      </c>
      <c r="M121">
        <v>58.554000000000002</v>
      </c>
      <c r="N121">
        <v>90.726399999999998</v>
      </c>
      <c r="O121">
        <v>20.384599999999999</v>
      </c>
      <c r="P121">
        <v>15.3652</v>
      </c>
      <c r="Q121">
        <v>7.0457000000000001</v>
      </c>
      <c r="R121">
        <v>3.0137999999999998</v>
      </c>
      <c r="S121">
        <v>4.2774000000000001</v>
      </c>
      <c r="T121">
        <v>2.6347999999999998</v>
      </c>
      <c r="U121">
        <v>1.5316000000000001</v>
      </c>
      <c r="V121">
        <v>1.3829</v>
      </c>
      <c r="W121">
        <v>19.495699999999999</v>
      </c>
      <c r="X121" t="s">
        <v>813</v>
      </c>
      <c r="Y121">
        <v>2.7240000000000002</v>
      </c>
      <c r="Z121" t="s">
        <v>814</v>
      </c>
      <c r="AA121">
        <v>1.7558</v>
      </c>
      <c r="AB121" t="s">
        <v>815</v>
      </c>
      <c r="AC121">
        <v>1.5864</v>
      </c>
      <c r="AD121">
        <v>29.129100000000001</v>
      </c>
      <c r="AE121">
        <v>259.60739999999998</v>
      </c>
      <c r="AF121">
        <v>7</v>
      </c>
      <c r="AG121">
        <v>91</v>
      </c>
      <c r="AH121">
        <v>6</v>
      </c>
      <c r="AI121">
        <v>14</v>
      </c>
      <c r="AJ121" t="s">
        <v>409</v>
      </c>
      <c r="AL121" t="e">
        <f t="shared" ref="AL121:AL184" si="119">IF(AND(#REF!&lt;&gt;#REF!,#REF!&lt;&gt;#REF!),"Bold","")</f>
        <v>#REF!</v>
      </c>
    </row>
    <row r="122" spans="1:38">
      <c r="A122" t="s">
        <v>835</v>
      </c>
      <c r="B122" s="1">
        <v>0.625</v>
      </c>
      <c r="C122" t="s">
        <v>171</v>
      </c>
      <c r="D122" t="s">
        <v>833</v>
      </c>
      <c r="E122" t="s">
        <v>562</v>
      </c>
      <c r="F122">
        <v>15640</v>
      </c>
      <c r="G122" t="s">
        <v>282</v>
      </c>
      <c r="H122" t="s">
        <v>346</v>
      </c>
      <c r="I122" t="s">
        <v>5</v>
      </c>
      <c r="J122" t="s">
        <v>347</v>
      </c>
      <c r="K122" t="s">
        <v>834</v>
      </c>
      <c r="L122">
        <v>7</v>
      </c>
      <c r="M122">
        <v>124.7</v>
      </c>
      <c r="N122">
        <v>49.588799999999999</v>
      </c>
      <c r="O122">
        <v>52.432400000000001</v>
      </c>
      <c r="P122">
        <v>15.479100000000001</v>
      </c>
      <c r="Q122">
        <v>6.7405999999999997</v>
      </c>
      <c r="R122">
        <v>7.2407000000000004</v>
      </c>
      <c r="S122">
        <v>4.1955999999999998</v>
      </c>
      <c r="T122">
        <v>3.9773999999999998</v>
      </c>
      <c r="U122">
        <v>1.2531000000000001</v>
      </c>
      <c r="V122">
        <v>2.4220999999999999</v>
      </c>
      <c r="W122">
        <v>17.162099999999999</v>
      </c>
      <c r="X122" t="s">
        <v>483</v>
      </c>
      <c r="Y122">
        <v>3.3062</v>
      </c>
      <c r="Z122" t="s">
        <v>836</v>
      </c>
      <c r="AA122">
        <v>2.4083000000000001</v>
      </c>
      <c r="AB122" t="s">
        <v>807</v>
      </c>
      <c r="AC122">
        <v>1.6308</v>
      </c>
      <c r="AD122">
        <v>29.082599999999999</v>
      </c>
      <c r="AE122" s="23">
        <v>321.6198</v>
      </c>
      <c r="AF122">
        <v>2</v>
      </c>
      <c r="AG122">
        <v>137</v>
      </c>
      <c r="AH122">
        <v>6</v>
      </c>
      <c r="AI122">
        <v>33</v>
      </c>
      <c r="AJ122" t="s">
        <v>409</v>
      </c>
      <c r="AL122" t="e">
        <f t="shared" ref="AL122:AL185" si="120">IF(AND(#REF!&lt;&gt;#REF!,#REF!&lt;&gt;#REF!),"Bold","")</f>
        <v>#REF!</v>
      </c>
    </row>
    <row r="123" spans="1:38">
      <c r="A123" t="s">
        <v>1278</v>
      </c>
      <c r="B123" s="1">
        <v>0.69097222222222221</v>
      </c>
      <c r="C123" t="s">
        <v>163</v>
      </c>
      <c r="D123" t="s">
        <v>281</v>
      </c>
      <c r="E123" t="s">
        <v>562</v>
      </c>
      <c r="F123">
        <v>18675</v>
      </c>
      <c r="G123" t="s">
        <v>231</v>
      </c>
      <c r="H123" t="s">
        <v>232</v>
      </c>
      <c r="I123" t="s">
        <v>5</v>
      </c>
      <c r="J123" t="s">
        <v>347</v>
      </c>
      <c r="K123" t="s">
        <v>1260</v>
      </c>
      <c r="L123">
        <v>5</v>
      </c>
      <c r="M123">
        <v>120.7</v>
      </c>
      <c r="N123">
        <v>49.396000000000001</v>
      </c>
      <c r="O123">
        <v>42.448</v>
      </c>
      <c r="P123">
        <v>11.920999999999999</v>
      </c>
      <c r="Q123">
        <v>7.1942000000000004</v>
      </c>
      <c r="R123">
        <v>6.1424000000000003</v>
      </c>
      <c r="S123">
        <v>3.5316999999999998</v>
      </c>
      <c r="T123">
        <v>2.5299</v>
      </c>
      <c r="U123">
        <v>1.6939</v>
      </c>
      <c r="V123">
        <v>1.1415999999999999</v>
      </c>
      <c r="W123">
        <v>21.14</v>
      </c>
      <c r="X123" t="s">
        <v>479</v>
      </c>
      <c r="Y123">
        <v>2.4516</v>
      </c>
      <c r="Z123" t="s">
        <v>1279</v>
      </c>
      <c r="AA123">
        <v>3.1158000000000001</v>
      </c>
      <c r="AB123" t="s">
        <v>1031</v>
      </c>
      <c r="AC123">
        <v>3.0165000000000002</v>
      </c>
      <c r="AD123">
        <v>29.022300000000001</v>
      </c>
      <c r="AE123">
        <v>305.44499999999999</v>
      </c>
      <c r="AF123">
        <v>8</v>
      </c>
      <c r="AG123">
        <v>87</v>
      </c>
      <c r="AH123">
        <v>6</v>
      </c>
      <c r="AI123">
        <v>21</v>
      </c>
      <c r="AJ123" t="s">
        <v>409</v>
      </c>
      <c r="AL123" t="e">
        <f t="shared" ref="AL123:AL186" si="121">IF(AND(#REF!&lt;&gt;#REF!,#REF!&lt;&gt;#REF!),"Bold","")</f>
        <v>#REF!</v>
      </c>
    </row>
    <row r="124" spans="1:38">
      <c r="A124" t="s">
        <v>410</v>
      </c>
      <c r="B124" s="1">
        <v>0.56944444444444442</v>
      </c>
      <c r="C124" t="s">
        <v>188</v>
      </c>
      <c r="D124" t="s">
        <v>402</v>
      </c>
      <c r="E124" t="s">
        <v>403</v>
      </c>
      <c r="F124">
        <v>6469</v>
      </c>
      <c r="G124" t="s">
        <v>231</v>
      </c>
      <c r="H124" t="s">
        <v>232</v>
      </c>
      <c r="I124" t="s">
        <v>5</v>
      </c>
      <c r="J124" t="s">
        <v>234</v>
      </c>
      <c r="K124" t="s">
        <v>404</v>
      </c>
      <c r="L124">
        <v>2</v>
      </c>
      <c r="M124">
        <v>120.4248</v>
      </c>
      <c r="N124">
        <v>73.426199999999994</v>
      </c>
      <c r="O124">
        <v>24.680599999999998</v>
      </c>
      <c r="P124">
        <v>13.964499999999999</v>
      </c>
      <c r="Q124">
        <v>8.8743999999999996</v>
      </c>
      <c r="R124">
        <v>6.8071000000000002</v>
      </c>
      <c r="S124">
        <v>4.1082999999999998</v>
      </c>
      <c r="T124">
        <v>0</v>
      </c>
      <c r="U124">
        <v>0</v>
      </c>
      <c r="V124">
        <v>0</v>
      </c>
      <c r="W124">
        <v>21.664999999999999</v>
      </c>
      <c r="X124" t="s">
        <v>246</v>
      </c>
      <c r="Y124">
        <v>1.4975000000000001</v>
      </c>
      <c r="Z124" t="s">
        <v>411</v>
      </c>
      <c r="AA124">
        <v>0.88029999999999997</v>
      </c>
      <c r="AB124" t="s">
        <v>412</v>
      </c>
      <c r="AC124">
        <v>2.3639000000000001</v>
      </c>
      <c r="AD124">
        <v>29.001100000000001</v>
      </c>
      <c r="AE124">
        <v>315.52769999999998</v>
      </c>
      <c r="AF124">
        <v>12</v>
      </c>
      <c r="AG124">
        <v>84</v>
      </c>
      <c r="AH124">
        <v>6</v>
      </c>
      <c r="AI124">
        <v>19</v>
      </c>
      <c r="AJ124" t="s">
        <v>409</v>
      </c>
      <c r="AL124" t="e">
        <f t="shared" ref="AL124:AL187" si="122">IF(AND(#REF!&lt;&gt;#REF!,#REF!&lt;&gt;#REF!),"Bold","")</f>
        <v>#REF!</v>
      </c>
    </row>
    <row r="125" spans="1:38">
      <c r="A125" t="s">
        <v>1195</v>
      </c>
      <c r="B125" s="1">
        <v>0.67708333333333337</v>
      </c>
      <c r="C125" t="s">
        <v>167</v>
      </c>
      <c r="D125" t="s">
        <v>1187</v>
      </c>
      <c r="E125" t="s">
        <v>661</v>
      </c>
      <c r="F125">
        <v>32894</v>
      </c>
      <c r="G125" t="s">
        <v>282</v>
      </c>
      <c r="H125" t="s">
        <v>232</v>
      </c>
      <c r="I125" t="s">
        <v>233</v>
      </c>
      <c r="J125" t="s">
        <v>234</v>
      </c>
      <c r="K125" t="s">
        <v>1188</v>
      </c>
      <c r="L125">
        <v>2</v>
      </c>
      <c r="M125">
        <v>90.620800000000003</v>
      </c>
      <c r="N125">
        <v>92.885599999999997</v>
      </c>
      <c r="O125">
        <v>27.922599999999999</v>
      </c>
      <c r="P125">
        <v>14.037100000000001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18.552099999999999</v>
      </c>
      <c r="X125" t="s">
        <v>318</v>
      </c>
      <c r="Y125">
        <v>0.9839</v>
      </c>
      <c r="Z125" t="s">
        <v>330</v>
      </c>
      <c r="AA125">
        <v>1.4014</v>
      </c>
      <c r="AB125" t="s">
        <v>550</v>
      </c>
      <c r="AC125">
        <v>1.8603000000000001</v>
      </c>
      <c r="AD125">
        <v>29</v>
      </c>
      <c r="AE125">
        <v>305.57769999999999</v>
      </c>
      <c r="AF125">
        <v>16</v>
      </c>
      <c r="AG125">
        <v>88</v>
      </c>
      <c r="AH125">
        <v>11</v>
      </c>
      <c r="AI125">
        <v>35</v>
      </c>
      <c r="AJ125" t="s">
        <v>453</v>
      </c>
      <c r="AL125" t="e">
        <f t="shared" ref="AL125:AL188" si="123">IF(AND(#REF!&lt;&gt;#REF!,#REF!&lt;&gt;#REF!),"Bold","")</f>
        <v>#REF!</v>
      </c>
    </row>
    <row r="126" spans="1:38">
      <c r="A126" t="s">
        <v>590</v>
      </c>
      <c r="B126" s="1">
        <v>0.58333333333333337</v>
      </c>
      <c r="C126" t="s">
        <v>172</v>
      </c>
      <c r="D126" t="s">
        <v>561</v>
      </c>
      <c r="E126" t="s">
        <v>562</v>
      </c>
      <c r="F126">
        <v>37140</v>
      </c>
      <c r="G126" t="s">
        <v>282</v>
      </c>
      <c r="H126" t="s">
        <v>346</v>
      </c>
      <c r="I126" t="s">
        <v>5</v>
      </c>
      <c r="J126" t="s">
        <v>347</v>
      </c>
      <c r="K126" t="s">
        <v>563</v>
      </c>
      <c r="L126">
        <v>10</v>
      </c>
      <c r="M126">
        <v>95.983900000000006</v>
      </c>
      <c r="N126">
        <v>91.98</v>
      </c>
      <c r="O126">
        <v>19.463000000000001</v>
      </c>
      <c r="P126">
        <v>8.0967000000000002</v>
      </c>
      <c r="Q126">
        <v>10.1303</v>
      </c>
      <c r="R126">
        <v>3.4803999999999999</v>
      </c>
      <c r="S126">
        <v>3.5933000000000002</v>
      </c>
      <c r="T126">
        <v>1.7612000000000001</v>
      </c>
      <c r="U126">
        <v>1.0822000000000001</v>
      </c>
      <c r="V126">
        <v>1.3209</v>
      </c>
      <c r="W126">
        <v>22.3536</v>
      </c>
      <c r="X126" t="s">
        <v>591</v>
      </c>
      <c r="Y126">
        <v>3.5541999999999998</v>
      </c>
      <c r="Z126" t="s">
        <v>351</v>
      </c>
      <c r="AA126">
        <v>2.9411</v>
      </c>
      <c r="AB126" t="s">
        <v>383</v>
      </c>
      <c r="AC126">
        <v>2.02</v>
      </c>
      <c r="AD126">
        <v>28.975000000000001</v>
      </c>
      <c r="AE126">
        <v>296.73579999999998</v>
      </c>
      <c r="AF126">
        <v>20</v>
      </c>
      <c r="AG126">
        <v>133</v>
      </c>
      <c r="AH126">
        <v>11</v>
      </c>
      <c r="AI126">
        <v>21</v>
      </c>
      <c r="AJ126" t="s">
        <v>453</v>
      </c>
      <c r="AL126" t="e">
        <f t="shared" ref="AL126:AL189" si="124">IF(AND(#REF!&lt;&gt;#REF!,#REF!&lt;&gt;#REF!),"Bold","")</f>
        <v>#REF!</v>
      </c>
    </row>
    <row r="127" spans="1:38">
      <c r="A127" t="s">
        <v>1321</v>
      </c>
      <c r="B127" s="1">
        <v>0.69444444444444453</v>
      </c>
      <c r="C127" t="s">
        <v>171</v>
      </c>
      <c r="D127" t="s">
        <v>1313</v>
      </c>
      <c r="E127" t="s">
        <v>230</v>
      </c>
      <c r="F127">
        <v>4289</v>
      </c>
      <c r="G127" t="s">
        <v>282</v>
      </c>
      <c r="H127" t="s">
        <v>346</v>
      </c>
      <c r="I127" t="s">
        <v>5</v>
      </c>
      <c r="J127" t="s">
        <v>662</v>
      </c>
      <c r="K127" t="s">
        <v>1314</v>
      </c>
      <c r="L127">
        <v>4</v>
      </c>
      <c r="M127">
        <v>57.004199999999997</v>
      </c>
      <c r="N127">
        <v>45.089700000000001</v>
      </c>
      <c r="O127">
        <v>25.0444</v>
      </c>
      <c r="P127">
        <v>11.1228</v>
      </c>
      <c r="Q127">
        <v>7.7378</v>
      </c>
      <c r="R127">
        <v>5.2380000000000004</v>
      </c>
      <c r="S127">
        <v>4.1577000000000002</v>
      </c>
      <c r="T127">
        <v>1.4721</v>
      </c>
      <c r="U127">
        <v>1.2109000000000001</v>
      </c>
      <c r="V127">
        <v>2.3633000000000002</v>
      </c>
      <c r="W127">
        <v>10.348599999999999</v>
      </c>
      <c r="X127" t="s">
        <v>697</v>
      </c>
      <c r="Y127">
        <v>1.6052</v>
      </c>
      <c r="Z127" t="s">
        <v>804</v>
      </c>
      <c r="AA127">
        <v>1.6091</v>
      </c>
      <c r="AB127" t="s">
        <v>444</v>
      </c>
      <c r="AC127">
        <v>0.6018</v>
      </c>
      <c r="AD127">
        <v>28.8932</v>
      </c>
      <c r="AE127">
        <v>203.49879999999999</v>
      </c>
      <c r="AF127">
        <v>1.88</v>
      </c>
      <c r="AG127">
        <v>113</v>
      </c>
      <c r="AH127">
        <v>11</v>
      </c>
      <c r="AI127">
        <v>41</v>
      </c>
      <c r="AJ127" t="s">
        <v>453</v>
      </c>
      <c r="AL127" t="e">
        <f t="shared" ref="AL127:AL190" si="125">IF(AND(#REF!&lt;&gt;#REF!,#REF!&lt;&gt;#REF!),"Bold","")</f>
        <v>#REF!</v>
      </c>
    </row>
    <row r="128" spans="1:38">
      <c r="A128" t="s">
        <v>1066</v>
      </c>
      <c r="B128" s="1">
        <v>0.65625</v>
      </c>
      <c r="C128" t="s">
        <v>172</v>
      </c>
      <c r="D128" t="s">
        <v>1045</v>
      </c>
      <c r="E128" t="s">
        <v>562</v>
      </c>
      <c r="F128">
        <v>15475</v>
      </c>
      <c r="G128" t="s">
        <v>282</v>
      </c>
      <c r="H128" t="s">
        <v>346</v>
      </c>
      <c r="I128" t="s">
        <v>5</v>
      </c>
      <c r="J128" t="s">
        <v>347</v>
      </c>
      <c r="K128" t="s">
        <v>1046</v>
      </c>
      <c r="L128">
        <v>6</v>
      </c>
      <c r="M128">
        <v>93.706100000000006</v>
      </c>
      <c r="N128">
        <v>58.624200000000002</v>
      </c>
      <c r="O128">
        <v>34.609200000000001</v>
      </c>
      <c r="P128">
        <v>6.7877000000000001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21.974299999999999</v>
      </c>
      <c r="X128" t="s">
        <v>1067</v>
      </c>
      <c r="Y128">
        <v>2.9316</v>
      </c>
      <c r="Z128" t="s">
        <v>1068</v>
      </c>
      <c r="AA128">
        <v>1.9217</v>
      </c>
      <c r="AB128" t="s">
        <v>615</v>
      </c>
      <c r="AC128">
        <v>3.0362</v>
      </c>
      <c r="AD128">
        <v>28.85</v>
      </c>
      <c r="AE128">
        <v>275.2962</v>
      </c>
      <c r="AF128">
        <v>12</v>
      </c>
      <c r="AG128">
        <v>133</v>
      </c>
      <c r="AH128">
        <v>11</v>
      </c>
      <c r="AI128">
        <v>44</v>
      </c>
      <c r="AJ128" t="s">
        <v>453</v>
      </c>
      <c r="AL128" t="e">
        <f t="shared" ref="AL128:AL191" si="126">IF(AND(#REF!&lt;&gt;#REF!,#REF!&lt;&gt;#REF!),"Bold","")</f>
        <v>#REF!</v>
      </c>
    </row>
    <row r="129" spans="1:38">
      <c r="A129" t="s">
        <v>859</v>
      </c>
      <c r="B129" s="1">
        <v>0.62847222222222221</v>
      </c>
      <c r="C129" t="s">
        <v>167</v>
      </c>
      <c r="D129" t="s">
        <v>281</v>
      </c>
      <c r="E129" t="s">
        <v>447</v>
      </c>
      <c r="F129">
        <v>24540</v>
      </c>
      <c r="G129" t="s">
        <v>282</v>
      </c>
      <c r="H129" t="s">
        <v>232</v>
      </c>
      <c r="I129" t="s">
        <v>233</v>
      </c>
      <c r="J129" t="s">
        <v>662</v>
      </c>
      <c r="K129" t="s">
        <v>845</v>
      </c>
      <c r="L129">
        <v>3</v>
      </c>
      <c r="M129">
        <v>96.664000000000001</v>
      </c>
      <c r="N129">
        <v>48.348500000000001</v>
      </c>
      <c r="O129">
        <v>37.771999999999998</v>
      </c>
      <c r="P129">
        <v>10.2743</v>
      </c>
      <c r="Q129">
        <v>8.9539000000000009</v>
      </c>
      <c r="R129">
        <v>4.5644</v>
      </c>
      <c r="S129">
        <v>0</v>
      </c>
      <c r="T129">
        <v>0</v>
      </c>
      <c r="U129">
        <v>0</v>
      </c>
      <c r="V129">
        <v>0</v>
      </c>
      <c r="W129">
        <v>21.071400000000001</v>
      </c>
      <c r="X129" t="s">
        <v>337</v>
      </c>
      <c r="Y129">
        <v>0.84670000000000001</v>
      </c>
      <c r="Z129" t="s">
        <v>724</v>
      </c>
      <c r="AA129">
        <v>1.7784</v>
      </c>
      <c r="AB129" t="s">
        <v>444</v>
      </c>
      <c r="AC129">
        <v>0.97470000000000001</v>
      </c>
      <c r="AD129">
        <v>28.698399999999999</v>
      </c>
      <c r="AE129">
        <v>271.1456</v>
      </c>
      <c r="AF129">
        <v>20</v>
      </c>
      <c r="AG129">
        <v>88</v>
      </c>
      <c r="AH129">
        <v>11</v>
      </c>
      <c r="AI129">
        <v>7</v>
      </c>
      <c r="AJ129" t="s">
        <v>453</v>
      </c>
      <c r="AL129" t="e">
        <f t="shared" ref="AL129:AL192" si="127">IF(AND(#REF!&lt;&gt;#REF!,#REF!&lt;&gt;#REF!),"Bold","")</f>
        <v>#REF!</v>
      </c>
    </row>
    <row r="130" spans="1:38">
      <c r="A130" t="s">
        <v>945</v>
      </c>
      <c r="B130" s="1">
        <v>0.64236111111111105</v>
      </c>
      <c r="C130" t="s">
        <v>163</v>
      </c>
      <c r="D130" t="s">
        <v>925</v>
      </c>
      <c r="E130" t="s">
        <v>562</v>
      </c>
      <c r="F130">
        <v>28012</v>
      </c>
      <c r="G130" t="s">
        <v>231</v>
      </c>
      <c r="H130" t="s">
        <v>232</v>
      </c>
      <c r="I130" t="s">
        <v>5</v>
      </c>
      <c r="J130" t="s">
        <v>662</v>
      </c>
      <c r="K130" t="s">
        <v>926</v>
      </c>
      <c r="L130">
        <v>3</v>
      </c>
      <c r="M130">
        <v>66.58</v>
      </c>
      <c r="N130">
        <v>85.772499999999994</v>
      </c>
      <c r="O130">
        <v>42.872399999999999</v>
      </c>
      <c r="P130">
        <v>10.379899999999999</v>
      </c>
      <c r="Q130">
        <v>9.2669999999999995</v>
      </c>
      <c r="R130">
        <v>5.6256000000000004</v>
      </c>
      <c r="S130">
        <v>5.9610000000000003</v>
      </c>
      <c r="T130">
        <v>3.32</v>
      </c>
      <c r="U130">
        <v>1.9463999999999999</v>
      </c>
      <c r="V130">
        <v>1.8664000000000001</v>
      </c>
      <c r="W130">
        <v>22.676400000000001</v>
      </c>
      <c r="X130" t="s">
        <v>830</v>
      </c>
      <c r="Y130">
        <v>2.2382</v>
      </c>
      <c r="Z130" t="s">
        <v>946</v>
      </c>
      <c r="AA130">
        <v>2.3243</v>
      </c>
      <c r="AB130" t="s">
        <v>947</v>
      </c>
      <c r="AC130">
        <v>1.913</v>
      </c>
      <c r="AD130">
        <v>28.5565</v>
      </c>
      <c r="AE130">
        <v>291.2996</v>
      </c>
      <c r="AF130">
        <v>14</v>
      </c>
      <c r="AG130">
        <v>92</v>
      </c>
      <c r="AH130">
        <v>11</v>
      </c>
      <c r="AI130">
        <v>37</v>
      </c>
      <c r="AJ130" t="s">
        <v>453</v>
      </c>
      <c r="AL130" t="e">
        <f t="shared" ref="AL130:AL193" si="128">IF(AND(#REF!&lt;&gt;#REF!,#REF!&lt;&gt;#REF!),"Bold","")</f>
        <v>#REF!</v>
      </c>
    </row>
    <row r="131" spans="1:38">
      <c r="A131" t="s">
        <v>586</v>
      </c>
      <c r="B131" s="1">
        <v>0.58333333333333337</v>
      </c>
      <c r="C131" t="s">
        <v>172</v>
      </c>
      <c r="D131" t="s">
        <v>561</v>
      </c>
      <c r="E131" t="s">
        <v>562</v>
      </c>
      <c r="F131">
        <v>37140</v>
      </c>
      <c r="G131" t="s">
        <v>282</v>
      </c>
      <c r="H131" t="s">
        <v>346</v>
      </c>
      <c r="I131" t="s">
        <v>5</v>
      </c>
      <c r="J131" t="s">
        <v>347</v>
      </c>
      <c r="K131" t="s">
        <v>563</v>
      </c>
      <c r="L131">
        <v>8</v>
      </c>
      <c r="M131">
        <v>128.6</v>
      </c>
      <c r="N131">
        <v>58.606400000000001</v>
      </c>
      <c r="O131">
        <v>22.4389</v>
      </c>
      <c r="P131">
        <v>7.9798</v>
      </c>
      <c r="Q131">
        <v>7.3452999999999999</v>
      </c>
      <c r="R131">
        <v>4.6371000000000002</v>
      </c>
      <c r="S131">
        <v>2.5173000000000001</v>
      </c>
      <c r="T131">
        <v>3.3565999999999998</v>
      </c>
      <c r="U131">
        <v>1.1335</v>
      </c>
      <c r="V131">
        <v>1.5687</v>
      </c>
      <c r="W131">
        <v>20.238600000000002</v>
      </c>
      <c r="X131" t="s">
        <v>587</v>
      </c>
      <c r="Y131">
        <v>4.3929</v>
      </c>
      <c r="Z131" t="s">
        <v>588</v>
      </c>
      <c r="AA131">
        <v>4.8540999999999999</v>
      </c>
      <c r="AB131" t="s">
        <v>589</v>
      </c>
      <c r="AC131">
        <v>2.5348000000000002</v>
      </c>
      <c r="AD131">
        <v>28.4682</v>
      </c>
      <c r="AE131">
        <v>298.67219999999998</v>
      </c>
      <c r="AF131">
        <v>8</v>
      </c>
      <c r="AG131">
        <v>145</v>
      </c>
      <c r="AH131">
        <v>11</v>
      </c>
      <c r="AI131">
        <v>13</v>
      </c>
      <c r="AJ131" t="s">
        <v>453</v>
      </c>
      <c r="AL131" t="e">
        <f t="shared" ref="AL131:AL194" si="129">IF(AND(#REF!&lt;&gt;#REF!,#REF!&lt;&gt;#REF!),"Bold","")</f>
        <v>#REF!</v>
      </c>
    </row>
    <row r="132" spans="1:38">
      <c r="A132" t="s">
        <v>1179</v>
      </c>
      <c r="B132" s="1">
        <v>0.67361111111111116</v>
      </c>
      <c r="C132" t="s">
        <v>171</v>
      </c>
      <c r="D132" t="s">
        <v>1177</v>
      </c>
      <c r="E132" t="s">
        <v>230</v>
      </c>
      <c r="F132">
        <v>4614</v>
      </c>
      <c r="G132" t="s">
        <v>282</v>
      </c>
      <c r="H132" t="s">
        <v>346</v>
      </c>
      <c r="I132" t="s">
        <v>5</v>
      </c>
      <c r="J132" t="s">
        <v>347</v>
      </c>
      <c r="K132" t="s">
        <v>1178</v>
      </c>
      <c r="L132">
        <v>12</v>
      </c>
      <c r="M132">
        <v>94.545000000000002</v>
      </c>
      <c r="N132">
        <v>49.977600000000002</v>
      </c>
      <c r="O132">
        <v>20.060700000000001</v>
      </c>
      <c r="P132">
        <v>6.7336</v>
      </c>
      <c r="Q132">
        <v>6.7363999999999997</v>
      </c>
      <c r="R132">
        <v>5.6356999999999999</v>
      </c>
      <c r="S132">
        <v>2.1730999999999998</v>
      </c>
      <c r="T132">
        <v>1.4173</v>
      </c>
      <c r="U132">
        <v>1.534</v>
      </c>
      <c r="V132">
        <v>1.9221999999999999</v>
      </c>
      <c r="W132">
        <v>17.02</v>
      </c>
      <c r="X132" t="s">
        <v>495</v>
      </c>
      <c r="Y132">
        <v>1.9484999999999999</v>
      </c>
      <c r="Z132" t="s">
        <v>1180</v>
      </c>
      <c r="AA132">
        <v>1.2462</v>
      </c>
      <c r="AB132" t="s">
        <v>691</v>
      </c>
      <c r="AC132">
        <v>1.8471</v>
      </c>
      <c r="AD132">
        <v>28.429600000000001</v>
      </c>
      <c r="AE132" s="23">
        <v>241.227</v>
      </c>
      <c r="AF132">
        <v>2.75</v>
      </c>
      <c r="AG132">
        <v>111</v>
      </c>
      <c r="AH132">
        <v>11</v>
      </c>
      <c r="AI132">
        <v>79</v>
      </c>
      <c r="AJ132" t="s">
        <v>453</v>
      </c>
      <c r="AL132" t="e">
        <f t="shared" ref="AL132:AL195" si="130">IF(AND(#REF!&lt;&gt;#REF!,#REF!&lt;&gt;#REF!),"Bold","")</f>
        <v>#REF!</v>
      </c>
    </row>
    <row r="133" spans="1:38">
      <c r="A133" t="s">
        <v>434</v>
      </c>
      <c r="B133" s="1">
        <v>0.56944444444444442</v>
      </c>
      <c r="C133" t="s">
        <v>188</v>
      </c>
      <c r="D133" t="s">
        <v>402</v>
      </c>
      <c r="E133" t="s">
        <v>403</v>
      </c>
      <c r="F133">
        <v>6469</v>
      </c>
      <c r="G133" t="s">
        <v>231</v>
      </c>
      <c r="H133" t="s">
        <v>232</v>
      </c>
      <c r="I133" t="s">
        <v>5</v>
      </c>
      <c r="J133" t="s">
        <v>234</v>
      </c>
      <c r="K133" t="s">
        <v>404</v>
      </c>
      <c r="L133">
        <v>2</v>
      </c>
      <c r="M133">
        <v>83.674499999999995</v>
      </c>
      <c r="N133">
        <v>43.545099999999998</v>
      </c>
      <c r="O133">
        <v>44.084600000000002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18.267900000000001</v>
      </c>
      <c r="X133" t="s">
        <v>237</v>
      </c>
      <c r="Y133">
        <v>2.3052999999999999</v>
      </c>
      <c r="Z133" t="s">
        <v>407</v>
      </c>
      <c r="AA133">
        <v>1.4249000000000001</v>
      </c>
      <c r="AB133" t="s">
        <v>433</v>
      </c>
      <c r="AC133">
        <v>1.9123000000000001</v>
      </c>
      <c r="AD133">
        <v>28.299800000000001</v>
      </c>
      <c r="AE133">
        <v>260.017</v>
      </c>
      <c r="AF133">
        <v>5.5</v>
      </c>
      <c r="AG133">
        <v>85</v>
      </c>
      <c r="AH133">
        <v>11</v>
      </c>
      <c r="AI133">
        <v>130</v>
      </c>
      <c r="AJ133" t="s">
        <v>453</v>
      </c>
      <c r="AL133" t="e">
        <f t="shared" ref="AL133:AL196" si="131">IF(AND(#REF!&lt;&gt;#REF!,#REF!&lt;&gt;#REF!),"Bold","")</f>
        <v>#REF!</v>
      </c>
    </row>
    <row r="134" spans="1:38">
      <c r="A134" t="s">
        <v>777</v>
      </c>
      <c r="B134" s="1">
        <v>0.61805555555555558</v>
      </c>
      <c r="C134" t="s">
        <v>188</v>
      </c>
      <c r="D134" t="s">
        <v>281</v>
      </c>
      <c r="E134" t="s">
        <v>661</v>
      </c>
      <c r="F134">
        <v>22684</v>
      </c>
      <c r="G134" t="s">
        <v>231</v>
      </c>
      <c r="H134" t="s">
        <v>232</v>
      </c>
      <c r="I134" t="s">
        <v>233</v>
      </c>
      <c r="J134" t="s">
        <v>234</v>
      </c>
      <c r="K134" t="s">
        <v>775</v>
      </c>
      <c r="L134">
        <v>2</v>
      </c>
      <c r="M134">
        <v>129.81610000000001</v>
      </c>
      <c r="N134">
        <v>71.880799999999994</v>
      </c>
      <c r="O134">
        <v>51.7592</v>
      </c>
      <c r="P134">
        <v>12.4222</v>
      </c>
      <c r="Q134">
        <v>7.7008000000000001</v>
      </c>
      <c r="R134">
        <v>6.5278999999999998</v>
      </c>
      <c r="S134">
        <v>4.6071999999999997</v>
      </c>
      <c r="T134">
        <v>3.0125000000000002</v>
      </c>
      <c r="U134">
        <v>1.8028</v>
      </c>
      <c r="V134">
        <v>0</v>
      </c>
      <c r="W134">
        <v>24.107099999999999</v>
      </c>
      <c r="Y134">
        <v>0</v>
      </c>
      <c r="Z134" t="s">
        <v>667</v>
      </c>
      <c r="AA134">
        <v>3.4245000000000001</v>
      </c>
      <c r="AB134" t="s">
        <v>778</v>
      </c>
      <c r="AC134">
        <v>1.2599</v>
      </c>
      <c r="AD134">
        <v>28.2104</v>
      </c>
      <c r="AE134">
        <v>348.93959999999998</v>
      </c>
      <c r="AF134">
        <v>0</v>
      </c>
      <c r="AG134">
        <v>102</v>
      </c>
      <c r="AH134">
        <v>11</v>
      </c>
      <c r="AI134">
        <v>154</v>
      </c>
      <c r="AJ134" t="s">
        <v>453</v>
      </c>
      <c r="AL134" t="e">
        <f t="shared" ref="AL134:AL197" si="132">IF(AND(#REF!&lt;&gt;#REF!,#REF!&lt;&gt;#REF!),"Bold","")</f>
        <v>#REF!</v>
      </c>
    </row>
    <row r="135" spans="1:38">
      <c r="A135" t="s">
        <v>1092</v>
      </c>
      <c r="B135" s="1">
        <v>0.65625</v>
      </c>
      <c r="C135" t="s">
        <v>172</v>
      </c>
      <c r="D135" t="s">
        <v>1045</v>
      </c>
      <c r="E135" t="s">
        <v>562</v>
      </c>
      <c r="F135">
        <v>15475</v>
      </c>
      <c r="G135" t="s">
        <v>282</v>
      </c>
      <c r="H135" t="s">
        <v>346</v>
      </c>
      <c r="I135" t="s">
        <v>5</v>
      </c>
      <c r="J135" t="s">
        <v>347</v>
      </c>
      <c r="K135" t="s">
        <v>1046</v>
      </c>
      <c r="L135">
        <v>8</v>
      </c>
      <c r="M135">
        <v>56.655700000000003</v>
      </c>
      <c r="N135">
        <v>50.831499999999998</v>
      </c>
      <c r="O135">
        <v>22.087399999999999</v>
      </c>
      <c r="P135">
        <v>12.2233</v>
      </c>
      <c r="Q135">
        <v>8.6492000000000004</v>
      </c>
      <c r="R135">
        <v>3.6793999999999998</v>
      </c>
      <c r="S135">
        <v>4.0693999999999999</v>
      </c>
      <c r="T135">
        <v>2.9098000000000002</v>
      </c>
      <c r="U135">
        <v>2.1198000000000001</v>
      </c>
      <c r="V135">
        <v>2.1046999999999998</v>
      </c>
      <c r="W135">
        <v>11.92</v>
      </c>
      <c r="X135" t="s">
        <v>610</v>
      </c>
      <c r="Y135">
        <v>3.9035000000000002</v>
      </c>
      <c r="Z135" t="s">
        <v>611</v>
      </c>
      <c r="AA135">
        <v>5.4837999999999996</v>
      </c>
      <c r="AB135" t="s">
        <v>401</v>
      </c>
      <c r="AC135">
        <v>1.9125000000000001</v>
      </c>
      <c r="AD135">
        <v>28.111999999999998</v>
      </c>
      <c r="AE135">
        <v>216.66200000000001</v>
      </c>
      <c r="AF135">
        <v>16</v>
      </c>
      <c r="AG135">
        <v>138</v>
      </c>
      <c r="AH135">
        <v>11</v>
      </c>
      <c r="AI135">
        <v>29</v>
      </c>
      <c r="AJ135" t="s">
        <v>453</v>
      </c>
      <c r="AL135" t="e">
        <f t="shared" ref="AL135:AL198" si="133">IF(AND(#REF!&lt;&gt;#REF!,#REF!&lt;&gt;#REF!),"Bold","")</f>
        <v>#REF!</v>
      </c>
    </row>
    <row r="136" spans="1:38">
      <c r="A136" t="s">
        <v>1283</v>
      </c>
      <c r="B136" s="1">
        <v>0.69097222222222221</v>
      </c>
      <c r="C136" t="s">
        <v>163</v>
      </c>
      <c r="D136" t="s">
        <v>281</v>
      </c>
      <c r="E136" t="s">
        <v>562</v>
      </c>
      <c r="F136">
        <v>18675</v>
      </c>
      <c r="G136" t="s">
        <v>231</v>
      </c>
      <c r="H136" t="s">
        <v>232</v>
      </c>
      <c r="I136" t="s">
        <v>5</v>
      </c>
      <c r="J136" t="s">
        <v>347</v>
      </c>
      <c r="K136" t="s">
        <v>1260</v>
      </c>
      <c r="L136">
        <v>7</v>
      </c>
      <c r="M136">
        <v>75.155000000000001</v>
      </c>
      <c r="N136">
        <v>83.325800000000001</v>
      </c>
      <c r="O136">
        <v>31.301300000000001</v>
      </c>
      <c r="P136">
        <v>14.245100000000001</v>
      </c>
      <c r="Q136">
        <v>11.605499999999999</v>
      </c>
      <c r="R136">
        <v>5.9592999999999998</v>
      </c>
      <c r="S136">
        <v>4.6643999999999997</v>
      </c>
      <c r="T136">
        <v>3.7589000000000001</v>
      </c>
      <c r="U136">
        <v>1.1538999999999999</v>
      </c>
      <c r="V136">
        <v>1.5742</v>
      </c>
      <c r="W136">
        <v>21.570699999999999</v>
      </c>
      <c r="X136" t="s">
        <v>1284</v>
      </c>
      <c r="Y136">
        <v>0.89319999999999999</v>
      </c>
      <c r="Z136" t="s">
        <v>1274</v>
      </c>
      <c r="AA136">
        <v>1.6813</v>
      </c>
      <c r="AB136" t="s">
        <v>1285</v>
      </c>
      <c r="AC136">
        <v>2.1781000000000001</v>
      </c>
      <c r="AD136">
        <v>28.058399999999999</v>
      </c>
      <c r="AE136">
        <v>287.12520000000001</v>
      </c>
      <c r="AF136">
        <v>20</v>
      </c>
      <c r="AG136">
        <v>90</v>
      </c>
      <c r="AH136">
        <v>10</v>
      </c>
      <c r="AI136">
        <v>22</v>
      </c>
      <c r="AJ136" t="s">
        <v>692</v>
      </c>
      <c r="AL136" t="e">
        <f t="shared" ref="AL136:AL199" si="134">IF(AND(#REF!&lt;&gt;#REF!,#REF!&lt;&gt;#REF!),"Bold","")</f>
        <v>#REF!</v>
      </c>
    </row>
    <row r="137" spans="1:38">
      <c r="A137" t="s">
        <v>1061</v>
      </c>
      <c r="B137" s="1">
        <v>0.65625</v>
      </c>
      <c r="C137" t="s">
        <v>172</v>
      </c>
      <c r="D137" t="s">
        <v>1045</v>
      </c>
      <c r="E137" t="s">
        <v>562</v>
      </c>
      <c r="F137">
        <v>15475</v>
      </c>
      <c r="G137" t="s">
        <v>282</v>
      </c>
      <c r="H137" t="s">
        <v>346</v>
      </c>
      <c r="I137" t="s">
        <v>5</v>
      </c>
      <c r="J137" t="s">
        <v>347</v>
      </c>
      <c r="K137" t="s">
        <v>1046</v>
      </c>
      <c r="L137">
        <v>7</v>
      </c>
      <c r="M137">
        <v>100.4392</v>
      </c>
      <c r="N137">
        <v>87.531700000000001</v>
      </c>
      <c r="O137">
        <v>34.5747</v>
      </c>
      <c r="P137">
        <v>4.3814000000000002</v>
      </c>
      <c r="Q137">
        <v>3.8895</v>
      </c>
      <c r="R137">
        <v>2.86</v>
      </c>
      <c r="S137">
        <v>2.5148000000000001</v>
      </c>
      <c r="T137">
        <v>1.4065000000000001</v>
      </c>
      <c r="U137">
        <v>0.77569999999999995</v>
      </c>
      <c r="V137">
        <v>1.9679</v>
      </c>
      <c r="W137">
        <v>19.145</v>
      </c>
      <c r="X137" t="s">
        <v>577</v>
      </c>
      <c r="Y137">
        <v>3.4312999999999998</v>
      </c>
      <c r="Z137" t="s">
        <v>1056</v>
      </c>
      <c r="AA137">
        <v>2.2984</v>
      </c>
      <c r="AB137" t="s">
        <v>519</v>
      </c>
      <c r="AC137">
        <v>2.4765000000000001</v>
      </c>
      <c r="AD137">
        <v>28.049199999999999</v>
      </c>
      <c r="AE137">
        <v>295.74189999999999</v>
      </c>
      <c r="AF137">
        <v>16</v>
      </c>
      <c r="AG137">
        <v>125</v>
      </c>
      <c r="AH137">
        <v>10</v>
      </c>
      <c r="AI137">
        <v>22</v>
      </c>
      <c r="AJ137" t="s">
        <v>692</v>
      </c>
      <c r="AL137" t="e">
        <f t="shared" ref="AL137:AL200" si="135">IF(AND(#REF!&lt;&gt;#REF!,#REF!&lt;&gt;#REF!),"Bold","")</f>
        <v>#REF!</v>
      </c>
    </row>
    <row r="138" spans="1:38">
      <c r="A138" t="s">
        <v>1677</v>
      </c>
      <c r="B138" s="1">
        <v>0.82291666666666663</v>
      </c>
      <c r="C138" t="s">
        <v>168</v>
      </c>
      <c r="D138" t="s">
        <v>229</v>
      </c>
      <c r="E138" t="s">
        <v>230</v>
      </c>
      <c r="F138">
        <v>6469</v>
      </c>
      <c r="G138" t="s">
        <v>1576</v>
      </c>
      <c r="H138" t="s">
        <v>1577</v>
      </c>
      <c r="I138" s="3" t="s">
        <v>5</v>
      </c>
      <c r="J138" t="s">
        <v>662</v>
      </c>
      <c r="K138" t="s">
        <v>1674</v>
      </c>
      <c r="L138">
        <v>3</v>
      </c>
      <c r="M138">
        <v>68.368399999999994</v>
      </c>
      <c r="N138">
        <v>77.778499999999994</v>
      </c>
      <c r="O138">
        <v>36.862400000000001</v>
      </c>
      <c r="P138">
        <v>5.3342999999999998</v>
      </c>
      <c r="Q138">
        <v>5.4378000000000002</v>
      </c>
      <c r="R138">
        <v>3.4510999999999998</v>
      </c>
      <c r="S138">
        <v>0</v>
      </c>
      <c r="T138">
        <v>0</v>
      </c>
      <c r="U138">
        <v>0</v>
      </c>
      <c r="V138">
        <v>0</v>
      </c>
      <c r="W138">
        <v>19.405000000000001</v>
      </c>
      <c r="X138" t="s">
        <v>279</v>
      </c>
      <c r="Y138">
        <v>3.0857000000000001</v>
      </c>
      <c r="Z138" t="s">
        <v>263</v>
      </c>
      <c r="AA138">
        <v>3.6309999999999998</v>
      </c>
      <c r="AB138" t="s">
        <v>665</v>
      </c>
      <c r="AC138">
        <v>2.1187</v>
      </c>
      <c r="AD138">
        <v>27.7333</v>
      </c>
      <c r="AE138">
        <v>262.58609999999999</v>
      </c>
      <c r="AF138">
        <v>10</v>
      </c>
      <c r="AG138">
        <v>84</v>
      </c>
      <c r="AH138">
        <v>10</v>
      </c>
      <c r="AI138">
        <v>47</v>
      </c>
      <c r="AJ138" t="s">
        <v>692</v>
      </c>
      <c r="AL138" t="e">
        <f t="shared" ref="AL138:AL201" si="136">IF(AND(#REF!&lt;&gt;#REF!,#REF!&lt;&gt;#REF!),"Bold","")</f>
        <v>#REF!</v>
      </c>
    </row>
    <row r="139" spans="1:38">
      <c r="A139" t="s">
        <v>984</v>
      </c>
      <c r="B139" s="1">
        <v>0.64930555555555558</v>
      </c>
      <c r="C139" t="s">
        <v>171</v>
      </c>
      <c r="D139" t="s">
        <v>344</v>
      </c>
      <c r="E139" t="s">
        <v>230</v>
      </c>
      <c r="F139">
        <v>4289</v>
      </c>
      <c r="G139" t="s">
        <v>282</v>
      </c>
      <c r="H139" t="s">
        <v>346</v>
      </c>
      <c r="I139" t="s">
        <v>5</v>
      </c>
      <c r="J139" t="s">
        <v>662</v>
      </c>
      <c r="K139" t="s">
        <v>980</v>
      </c>
      <c r="L139">
        <v>7</v>
      </c>
      <c r="M139">
        <v>107.358</v>
      </c>
      <c r="N139">
        <v>47.427599999999998</v>
      </c>
      <c r="O139">
        <v>31.4617</v>
      </c>
      <c r="P139">
        <v>6.9593999999999996</v>
      </c>
      <c r="Q139">
        <v>4.4939999999999998</v>
      </c>
      <c r="R139">
        <v>7.0815999999999999</v>
      </c>
      <c r="S139">
        <v>3.3984000000000001</v>
      </c>
      <c r="T139">
        <v>2.8161</v>
      </c>
      <c r="U139">
        <v>1.7621</v>
      </c>
      <c r="V139">
        <v>1.3677999999999999</v>
      </c>
      <c r="W139">
        <v>21.592099999999999</v>
      </c>
      <c r="X139" t="s">
        <v>702</v>
      </c>
      <c r="Y139">
        <v>1.8255999999999999</v>
      </c>
      <c r="Z139" t="s">
        <v>985</v>
      </c>
      <c r="AA139">
        <v>1.1234999999999999</v>
      </c>
      <c r="AB139" t="s">
        <v>297</v>
      </c>
      <c r="AC139">
        <v>2.0512000000000001</v>
      </c>
      <c r="AD139">
        <v>27.701499999999999</v>
      </c>
      <c r="AE139">
        <v>268.42070000000001</v>
      </c>
      <c r="AF139">
        <v>8</v>
      </c>
      <c r="AG139">
        <v>108</v>
      </c>
      <c r="AH139">
        <v>10</v>
      </c>
      <c r="AI139">
        <v>20</v>
      </c>
      <c r="AJ139" t="s">
        <v>692</v>
      </c>
      <c r="AL139" t="e">
        <f t="shared" ref="AL139:AL202" si="137">IF(AND(#REF!&lt;&gt;#REF!,#REF!&lt;&gt;#REF!),"Bold","")</f>
        <v>#REF!</v>
      </c>
    </row>
    <row r="140" spans="1:38">
      <c r="A140" t="s">
        <v>1269</v>
      </c>
      <c r="B140" s="1">
        <v>0.69097222222222221</v>
      </c>
      <c r="C140" t="s">
        <v>163</v>
      </c>
      <c r="D140" t="s">
        <v>281</v>
      </c>
      <c r="E140" t="s">
        <v>562</v>
      </c>
      <c r="F140">
        <v>18675</v>
      </c>
      <c r="G140" t="s">
        <v>231</v>
      </c>
      <c r="H140" t="s">
        <v>232</v>
      </c>
      <c r="I140" t="s">
        <v>5</v>
      </c>
      <c r="J140" t="s">
        <v>347</v>
      </c>
      <c r="K140" t="s">
        <v>1260</v>
      </c>
      <c r="L140">
        <v>5</v>
      </c>
      <c r="M140">
        <v>100.261</v>
      </c>
      <c r="N140">
        <v>97.04</v>
      </c>
      <c r="O140">
        <v>37.803699999999999</v>
      </c>
      <c r="P140">
        <v>8.7364999999999995</v>
      </c>
      <c r="Q140">
        <v>6.8305999999999996</v>
      </c>
      <c r="R140">
        <v>7.1345999999999998</v>
      </c>
      <c r="S140">
        <v>4.7449000000000003</v>
      </c>
      <c r="T140">
        <v>3.7488000000000001</v>
      </c>
      <c r="U140">
        <v>2.8365</v>
      </c>
      <c r="V140">
        <v>1.4844999999999999</v>
      </c>
      <c r="W140">
        <v>21.096399999999999</v>
      </c>
      <c r="X140" t="s">
        <v>1270</v>
      </c>
      <c r="Y140">
        <v>1.3964000000000001</v>
      </c>
      <c r="Z140" t="s">
        <v>679</v>
      </c>
      <c r="AA140">
        <v>1.8878999999999999</v>
      </c>
      <c r="AB140" t="s">
        <v>1271</v>
      </c>
      <c r="AC140">
        <v>1.0235000000000001</v>
      </c>
      <c r="AD140">
        <v>27.614699999999999</v>
      </c>
      <c r="AE140">
        <v>323.64</v>
      </c>
      <c r="AF140">
        <v>12</v>
      </c>
      <c r="AG140">
        <v>91</v>
      </c>
      <c r="AH140">
        <v>10</v>
      </c>
      <c r="AI140">
        <v>20</v>
      </c>
      <c r="AJ140" t="s">
        <v>692</v>
      </c>
      <c r="AL140" t="e">
        <f t="shared" ref="AL140:AL203" si="138">IF(AND(#REF!&lt;&gt;#REF!,#REF!&lt;&gt;#REF!),"Bold","")</f>
        <v>#REF!</v>
      </c>
    </row>
    <row r="141" spans="1:38">
      <c r="A141" t="s">
        <v>1071</v>
      </c>
      <c r="B141" s="1">
        <v>0.65625</v>
      </c>
      <c r="C141" t="s">
        <v>172</v>
      </c>
      <c r="D141" t="s">
        <v>1045</v>
      </c>
      <c r="E141" t="s">
        <v>562</v>
      </c>
      <c r="F141">
        <v>15475</v>
      </c>
      <c r="G141" t="s">
        <v>282</v>
      </c>
      <c r="H141" t="s">
        <v>346</v>
      </c>
      <c r="I141" t="s">
        <v>5</v>
      </c>
      <c r="J141" t="s">
        <v>347</v>
      </c>
      <c r="K141" t="s">
        <v>1046</v>
      </c>
      <c r="L141">
        <v>6</v>
      </c>
      <c r="M141">
        <v>84.486099999999993</v>
      </c>
      <c r="N141">
        <v>74.656199999999998</v>
      </c>
      <c r="O141">
        <v>19.318300000000001</v>
      </c>
      <c r="P141">
        <v>7.9771999999999998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21.622900000000001</v>
      </c>
      <c r="X141" t="s">
        <v>1072</v>
      </c>
      <c r="Y141">
        <v>1.6269</v>
      </c>
      <c r="Z141" t="s">
        <v>1073</v>
      </c>
      <c r="AA141">
        <v>0.30930000000000002</v>
      </c>
      <c r="AB141" t="s">
        <v>1074</v>
      </c>
      <c r="AC141">
        <v>1.8148</v>
      </c>
      <c r="AD141">
        <v>27.3658</v>
      </c>
      <c r="AE141">
        <v>260.54250000000002</v>
      </c>
      <c r="AF141">
        <v>25</v>
      </c>
      <c r="AG141">
        <v>129</v>
      </c>
      <c r="AH141">
        <v>10</v>
      </c>
      <c r="AI141">
        <v>171</v>
      </c>
      <c r="AJ141" t="s">
        <v>692</v>
      </c>
      <c r="AL141" t="e">
        <f t="shared" ref="AL141:AL204" si="139">IF(AND(#REF!&lt;&gt;#REF!,#REF!&lt;&gt;#REF!),"Bold","")</f>
        <v>#REF!</v>
      </c>
    </row>
    <row r="142" spans="1:38">
      <c r="A142" t="s">
        <v>1145</v>
      </c>
      <c r="B142" s="1">
        <v>0.66319444444444442</v>
      </c>
      <c r="C142" t="s">
        <v>188</v>
      </c>
      <c r="D142" t="s">
        <v>281</v>
      </c>
      <c r="E142" t="s">
        <v>447</v>
      </c>
      <c r="F142">
        <v>17013</v>
      </c>
      <c r="G142" t="s">
        <v>231</v>
      </c>
      <c r="H142" t="s">
        <v>232</v>
      </c>
      <c r="I142" t="s">
        <v>233</v>
      </c>
      <c r="J142" t="s">
        <v>234</v>
      </c>
      <c r="K142" t="s">
        <v>1142</v>
      </c>
      <c r="L142">
        <v>2</v>
      </c>
      <c r="M142">
        <v>128.60400000000001</v>
      </c>
      <c r="N142">
        <v>61.613300000000002</v>
      </c>
      <c r="O142">
        <v>42.718800000000002</v>
      </c>
      <c r="P142">
        <v>15.114000000000001</v>
      </c>
      <c r="Q142">
        <v>8.1597000000000008</v>
      </c>
      <c r="R142">
        <v>5.0566000000000004</v>
      </c>
      <c r="S142">
        <v>5.4177</v>
      </c>
      <c r="T142">
        <v>2.1734</v>
      </c>
      <c r="U142">
        <v>0</v>
      </c>
      <c r="V142">
        <v>0</v>
      </c>
      <c r="W142">
        <v>23.119299999999999</v>
      </c>
      <c r="X142" t="s">
        <v>442</v>
      </c>
      <c r="Y142">
        <v>1.2463</v>
      </c>
      <c r="Z142" t="s">
        <v>797</v>
      </c>
      <c r="AA142">
        <v>4.4127999999999998</v>
      </c>
      <c r="AB142" t="s">
        <v>1146</v>
      </c>
      <c r="AC142">
        <v>1.7771999999999999</v>
      </c>
      <c r="AD142">
        <v>27.324400000000001</v>
      </c>
      <c r="AE142">
        <v>331.48009999999999</v>
      </c>
      <c r="AF142">
        <v>10</v>
      </c>
      <c r="AG142">
        <v>90</v>
      </c>
      <c r="AH142">
        <v>10</v>
      </c>
      <c r="AI142">
        <v>22</v>
      </c>
      <c r="AJ142" t="s">
        <v>692</v>
      </c>
      <c r="AL142" t="e">
        <f t="shared" ref="AL142:AL205" si="140">IF(AND(#REF!&lt;&gt;#REF!,#REF!&lt;&gt;#REF!),"Bold","")</f>
        <v>#REF!</v>
      </c>
    </row>
    <row r="143" spans="1:38">
      <c r="A143" t="s">
        <v>1702</v>
      </c>
      <c r="B143" s="1">
        <v>0.84375</v>
      </c>
      <c r="C143" t="s">
        <v>168</v>
      </c>
      <c r="D143" t="s">
        <v>402</v>
      </c>
      <c r="E143" t="s">
        <v>403</v>
      </c>
      <c r="F143">
        <v>9338</v>
      </c>
      <c r="G143" t="s">
        <v>1576</v>
      </c>
      <c r="H143" t="s">
        <v>1577</v>
      </c>
      <c r="I143" s="3" t="s">
        <v>5</v>
      </c>
      <c r="J143" t="s">
        <v>662</v>
      </c>
      <c r="K143" t="s">
        <v>1697</v>
      </c>
      <c r="L143">
        <v>6</v>
      </c>
      <c r="M143">
        <v>111.7</v>
      </c>
      <c r="N143">
        <v>68.256</v>
      </c>
      <c r="O143">
        <v>31.032800000000002</v>
      </c>
      <c r="P143">
        <v>13.1846</v>
      </c>
      <c r="Q143">
        <v>10.6585</v>
      </c>
      <c r="R143">
        <v>6.7831000000000001</v>
      </c>
      <c r="S143">
        <v>3.6533000000000002</v>
      </c>
      <c r="T143">
        <v>3.7299000000000002</v>
      </c>
      <c r="U143">
        <v>1.5135000000000001</v>
      </c>
      <c r="V143">
        <v>2.169</v>
      </c>
      <c r="W143">
        <v>21.551400000000001</v>
      </c>
      <c r="X143" t="s">
        <v>268</v>
      </c>
      <c r="Y143">
        <v>3.2984</v>
      </c>
      <c r="Z143" t="s">
        <v>414</v>
      </c>
      <c r="AA143">
        <v>2.2029999999999998</v>
      </c>
      <c r="AB143" t="s">
        <v>1703</v>
      </c>
      <c r="AC143">
        <v>2.2963</v>
      </c>
      <c r="AD143">
        <v>27.311599999999999</v>
      </c>
      <c r="AE143">
        <v>309.34140000000002</v>
      </c>
      <c r="AF143">
        <v>7</v>
      </c>
      <c r="AG143">
        <v>85</v>
      </c>
      <c r="AH143">
        <v>10</v>
      </c>
      <c r="AI143">
        <v>22</v>
      </c>
      <c r="AJ143" t="s">
        <v>692</v>
      </c>
      <c r="AL143" t="e">
        <f t="shared" ref="AL143:AL206" si="141">IF(AND(#REF!&lt;&gt;#REF!,#REF!&lt;&gt;#REF!),"Bold","")</f>
        <v>#REF!</v>
      </c>
    </row>
    <row r="144" spans="1:38">
      <c r="A144" t="s">
        <v>1224</v>
      </c>
      <c r="B144" s="1">
        <v>0.68402777777777779</v>
      </c>
      <c r="C144" t="s">
        <v>224</v>
      </c>
      <c r="D144" t="s">
        <v>344</v>
      </c>
      <c r="F144">
        <v>14695</v>
      </c>
      <c r="G144" t="s">
        <v>345</v>
      </c>
      <c r="H144" t="s">
        <v>346</v>
      </c>
      <c r="I144" t="s">
        <v>5</v>
      </c>
      <c r="J144" t="s">
        <v>347</v>
      </c>
      <c r="K144" t="s">
        <v>1215</v>
      </c>
      <c r="L144">
        <v>6</v>
      </c>
      <c r="M144">
        <v>59.563000000000002</v>
      </c>
      <c r="N144">
        <v>83.669799999999995</v>
      </c>
      <c r="O144">
        <v>27.423100000000002</v>
      </c>
      <c r="P144">
        <v>11.800700000000001</v>
      </c>
      <c r="Q144">
        <v>9.0732999999999997</v>
      </c>
      <c r="R144">
        <v>6.5368000000000004</v>
      </c>
      <c r="S144">
        <v>4.2276999999999996</v>
      </c>
      <c r="T144">
        <v>2.7462</v>
      </c>
      <c r="U144">
        <v>2.4994999999999998</v>
      </c>
      <c r="V144">
        <v>1.6060000000000001</v>
      </c>
      <c r="W144">
        <v>10.425800000000001</v>
      </c>
      <c r="X144" t="s">
        <v>628</v>
      </c>
      <c r="Y144">
        <v>2.5215000000000001</v>
      </c>
      <c r="Z144" t="s">
        <v>1225</v>
      </c>
      <c r="AA144">
        <v>2.4935</v>
      </c>
      <c r="AB144" t="s">
        <v>1226</v>
      </c>
      <c r="AC144">
        <v>0.99660000000000004</v>
      </c>
      <c r="AD144">
        <v>27.309000000000001</v>
      </c>
      <c r="AE144">
        <v>252.89250000000001</v>
      </c>
      <c r="AF144">
        <v>6</v>
      </c>
      <c r="AG144">
        <v>110</v>
      </c>
      <c r="AH144">
        <v>10</v>
      </c>
      <c r="AI144">
        <v>560</v>
      </c>
      <c r="AJ144" t="s">
        <v>692</v>
      </c>
      <c r="AL144" t="e">
        <f t="shared" ref="AL144:AL207" si="142">IF(AND(#REF!&lt;&gt;#REF!,#REF!&lt;&gt;#REF!),"Bold","")</f>
        <v>#REF!</v>
      </c>
    </row>
    <row r="145" spans="1:38">
      <c r="A145" t="s">
        <v>846</v>
      </c>
      <c r="B145" s="1">
        <v>0.62847222222222221</v>
      </c>
      <c r="C145" t="s">
        <v>167</v>
      </c>
      <c r="D145" t="s">
        <v>281</v>
      </c>
      <c r="E145" t="s">
        <v>447</v>
      </c>
      <c r="F145">
        <v>24540</v>
      </c>
      <c r="G145" t="s">
        <v>282</v>
      </c>
      <c r="H145" t="s">
        <v>232</v>
      </c>
      <c r="I145" t="s">
        <v>233</v>
      </c>
      <c r="J145" t="s">
        <v>662</v>
      </c>
      <c r="K145" t="s">
        <v>845</v>
      </c>
      <c r="L145">
        <v>5</v>
      </c>
      <c r="M145">
        <v>121.006</v>
      </c>
      <c r="N145">
        <v>103.97320000000001</v>
      </c>
      <c r="O145">
        <v>53.836300000000001</v>
      </c>
      <c r="P145">
        <v>14.533099999999999</v>
      </c>
      <c r="Q145">
        <v>12.0038</v>
      </c>
      <c r="R145">
        <v>7.8789999999999996</v>
      </c>
      <c r="S145">
        <v>6.4385000000000003</v>
      </c>
      <c r="T145">
        <v>4.4112999999999998</v>
      </c>
      <c r="U145">
        <v>3.0670999999999999</v>
      </c>
      <c r="V145">
        <v>1.7981</v>
      </c>
      <c r="W145">
        <v>18.0014</v>
      </c>
      <c r="X145" t="s">
        <v>303</v>
      </c>
      <c r="Y145">
        <v>1.5065</v>
      </c>
      <c r="Z145" t="s">
        <v>304</v>
      </c>
      <c r="AA145">
        <v>1.3691</v>
      </c>
      <c r="AB145" t="s">
        <v>847</v>
      </c>
      <c r="AC145">
        <v>9.3799999999999994E-2</v>
      </c>
      <c r="AD145">
        <v>27.279</v>
      </c>
      <c r="AE145" s="23">
        <v>377.19630000000001</v>
      </c>
      <c r="AF145">
        <v>5</v>
      </c>
      <c r="AG145">
        <v>105</v>
      </c>
      <c r="AH145">
        <v>10</v>
      </c>
      <c r="AI145">
        <v>532</v>
      </c>
      <c r="AJ145" t="s">
        <v>692</v>
      </c>
      <c r="AL145" t="e">
        <f t="shared" ref="AL145:AL208" si="143">IF(AND(#REF!&lt;&gt;#REF!,#REF!&lt;&gt;#REF!),"Bold","")</f>
        <v>#REF!</v>
      </c>
    </row>
    <row r="146" spans="1:38">
      <c r="A146" t="s">
        <v>1338</v>
      </c>
      <c r="B146" s="1">
        <v>0.70138888888888884</v>
      </c>
      <c r="C146" t="s">
        <v>167</v>
      </c>
      <c r="D146" t="s">
        <v>660</v>
      </c>
      <c r="F146">
        <v>26106</v>
      </c>
      <c r="G146" t="s">
        <v>282</v>
      </c>
      <c r="H146" t="s">
        <v>232</v>
      </c>
      <c r="I146" t="s">
        <v>5</v>
      </c>
      <c r="J146" t="s">
        <v>662</v>
      </c>
      <c r="K146" t="s">
        <v>1330</v>
      </c>
      <c r="L146">
        <v>5</v>
      </c>
      <c r="M146">
        <v>104.556</v>
      </c>
      <c r="N146">
        <v>72.861000000000004</v>
      </c>
      <c r="O146">
        <v>27.3904</v>
      </c>
      <c r="P146">
        <v>7.5545</v>
      </c>
      <c r="Q146">
        <v>5.6029999999999998</v>
      </c>
      <c r="R146">
        <v>3.8717000000000001</v>
      </c>
      <c r="S146">
        <v>1.9664999999999999</v>
      </c>
      <c r="T146">
        <v>1.5772999999999999</v>
      </c>
      <c r="U146">
        <v>1.7366999999999999</v>
      </c>
      <c r="V146">
        <v>1.39</v>
      </c>
      <c r="W146">
        <v>21.375699999999998</v>
      </c>
      <c r="X146" t="s">
        <v>1018</v>
      </c>
      <c r="Y146">
        <v>0.39839999999999998</v>
      </c>
      <c r="Z146" t="s">
        <v>1339</v>
      </c>
      <c r="AA146">
        <v>1.7478</v>
      </c>
      <c r="AB146" t="s">
        <v>458</v>
      </c>
      <c r="AC146">
        <v>2.0663</v>
      </c>
      <c r="AD146">
        <v>27.2713</v>
      </c>
      <c r="AE146">
        <v>281.36649999999997</v>
      </c>
      <c r="AF146">
        <v>6</v>
      </c>
      <c r="AG146">
        <v>78</v>
      </c>
      <c r="AH146">
        <v>11</v>
      </c>
      <c r="AI146">
        <v>14</v>
      </c>
      <c r="AJ146" t="s">
        <v>409</v>
      </c>
      <c r="AL146" t="e">
        <f t="shared" ref="AL146:AL209" si="144">IF(AND(#REF!&lt;&gt;#REF!,#REF!&lt;&gt;#REF!),"Bold","")</f>
        <v>#REF!</v>
      </c>
    </row>
    <row r="147" spans="1:38">
      <c r="A147" t="s">
        <v>852</v>
      </c>
      <c r="B147" s="1">
        <v>0.62847222222222221</v>
      </c>
      <c r="C147" t="s">
        <v>167</v>
      </c>
      <c r="D147" t="s">
        <v>281</v>
      </c>
      <c r="E147" t="s">
        <v>447</v>
      </c>
      <c r="F147">
        <v>24540</v>
      </c>
      <c r="G147" t="s">
        <v>282</v>
      </c>
      <c r="H147" t="s">
        <v>232</v>
      </c>
      <c r="I147" t="s">
        <v>233</v>
      </c>
      <c r="J147" t="s">
        <v>662</v>
      </c>
      <c r="K147" t="s">
        <v>845</v>
      </c>
      <c r="L147">
        <v>4</v>
      </c>
      <c r="M147">
        <v>73.595600000000005</v>
      </c>
      <c r="N147">
        <v>103.49120000000001</v>
      </c>
      <c r="O147">
        <v>39.158900000000003</v>
      </c>
      <c r="P147">
        <v>13.5405</v>
      </c>
      <c r="Q147">
        <v>6.0168999999999997</v>
      </c>
      <c r="R147">
        <v>5.5430000000000001</v>
      </c>
      <c r="S147">
        <v>3.8519999999999999</v>
      </c>
      <c r="T147">
        <v>3.2141000000000002</v>
      </c>
      <c r="U147">
        <v>1.3203</v>
      </c>
      <c r="V147">
        <v>2.0766</v>
      </c>
      <c r="W147">
        <v>19.801400000000001</v>
      </c>
      <c r="X147" t="s">
        <v>329</v>
      </c>
      <c r="Y147">
        <v>2.8799000000000001</v>
      </c>
      <c r="Z147" t="s">
        <v>330</v>
      </c>
      <c r="AA147">
        <v>2.8298000000000001</v>
      </c>
      <c r="AB147" t="s">
        <v>853</v>
      </c>
      <c r="AC147">
        <v>2.3506999999999998</v>
      </c>
      <c r="AD147">
        <v>27.2698</v>
      </c>
      <c r="AE147">
        <v>306.94080000000002</v>
      </c>
      <c r="AF147">
        <v>6</v>
      </c>
      <c r="AG147">
        <v>110</v>
      </c>
      <c r="AH147">
        <v>11</v>
      </c>
      <c r="AI147">
        <v>12</v>
      </c>
      <c r="AJ147" t="s">
        <v>409</v>
      </c>
      <c r="AL147" t="e">
        <f t="shared" ref="AL147:AL210" si="145">IF(AND(#REF!&lt;&gt;#REF!,#REF!&lt;&gt;#REF!),"Bold","")</f>
        <v>#REF!</v>
      </c>
    </row>
    <row r="148" spans="1:38">
      <c r="A148" t="s">
        <v>1083</v>
      </c>
      <c r="B148" s="1">
        <v>0.65625</v>
      </c>
      <c r="C148" t="s">
        <v>172</v>
      </c>
      <c r="D148" t="s">
        <v>1045</v>
      </c>
      <c r="E148" t="s">
        <v>562</v>
      </c>
      <c r="F148">
        <v>15475</v>
      </c>
      <c r="G148" t="s">
        <v>282</v>
      </c>
      <c r="H148" t="s">
        <v>346</v>
      </c>
      <c r="I148" t="s">
        <v>5</v>
      </c>
      <c r="J148" t="s">
        <v>347</v>
      </c>
      <c r="K148" t="s">
        <v>1046</v>
      </c>
      <c r="L148">
        <v>7</v>
      </c>
      <c r="M148">
        <v>66.601699999999994</v>
      </c>
      <c r="N148">
        <v>84.472099999999998</v>
      </c>
      <c r="O148">
        <v>31.0562</v>
      </c>
      <c r="P148">
        <v>9.7148000000000003</v>
      </c>
      <c r="Q148">
        <v>5.3902999999999999</v>
      </c>
      <c r="R148">
        <v>3.7812000000000001</v>
      </c>
      <c r="S148">
        <v>2.8047</v>
      </c>
      <c r="T148">
        <v>1.4350000000000001</v>
      </c>
      <c r="U148">
        <v>1.9154</v>
      </c>
      <c r="V148">
        <v>1.6506000000000001</v>
      </c>
      <c r="W148">
        <v>0</v>
      </c>
      <c r="X148" t="s">
        <v>1084</v>
      </c>
      <c r="Y148">
        <v>2.8791000000000002</v>
      </c>
      <c r="Z148" t="s">
        <v>871</v>
      </c>
      <c r="AA148">
        <v>4.3728999999999996</v>
      </c>
      <c r="AB148" t="s">
        <v>1085</v>
      </c>
      <c r="AC148">
        <v>0.96409999999999996</v>
      </c>
      <c r="AD148">
        <v>27.247199999999999</v>
      </c>
      <c r="AE148">
        <v>244.2852</v>
      </c>
      <c r="AF148">
        <v>16</v>
      </c>
      <c r="AG148">
        <v>124</v>
      </c>
      <c r="AH148">
        <v>11</v>
      </c>
      <c r="AI148">
        <v>7</v>
      </c>
      <c r="AJ148" t="s">
        <v>409</v>
      </c>
      <c r="AL148" t="e">
        <f t="shared" ref="AL148:AL211" si="146">IF(AND(#REF!&lt;&gt;#REF!,#REF!&lt;&gt;#REF!),"Bold","")</f>
        <v>#REF!</v>
      </c>
    </row>
    <row r="149" spans="1:38">
      <c r="A149" t="s">
        <v>1340</v>
      </c>
      <c r="B149" s="1">
        <v>0.70138888888888884</v>
      </c>
      <c r="C149" t="s">
        <v>167</v>
      </c>
      <c r="D149" t="s">
        <v>660</v>
      </c>
      <c r="F149">
        <v>26106</v>
      </c>
      <c r="G149" t="s">
        <v>282</v>
      </c>
      <c r="H149" t="s">
        <v>232</v>
      </c>
      <c r="I149" t="s">
        <v>5</v>
      </c>
      <c r="J149" t="s">
        <v>662</v>
      </c>
      <c r="K149" t="s">
        <v>1330</v>
      </c>
      <c r="L149">
        <v>5</v>
      </c>
      <c r="M149">
        <v>87.3</v>
      </c>
      <c r="N149">
        <v>65.243399999999994</v>
      </c>
      <c r="O149">
        <v>28.852699999999999</v>
      </c>
      <c r="P149">
        <v>15.475899999999999</v>
      </c>
      <c r="Q149">
        <v>10.322800000000001</v>
      </c>
      <c r="R149">
        <v>4.0022000000000002</v>
      </c>
      <c r="S149">
        <v>4.5449000000000002</v>
      </c>
      <c r="T149">
        <v>1.3971</v>
      </c>
      <c r="U149">
        <v>1.0194000000000001</v>
      </c>
      <c r="V149">
        <v>1.0152000000000001</v>
      </c>
      <c r="W149">
        <v>10.789300000000001</v>
      </c>
      <c r="X149" t="s">
        <v>293</v>
      </c>
      <c r="Y149">
        <v>1.1505000000000001</v>
      </c>
      <c r="Z149" t="s">
        <v>1101</v>
      </c>
      <c r="AA149">
        <v>5.0008999999999997</v>
      </c>
      <c r="AB149" t="s">
        <v>1341</v>
      </c>
      <c r="AC149">
        <v>1.4843999999999999</v>
      </c>
      <c r="AD149">
        <v>27.125299999999999</v>
      </c>
      <c r="AE149">
        <v>264.72390000000001</v>
      </c>
      <c r="AF149">
        <v>2.5</v>
      </c>
      <c r="AG149">
        <v>76</v>
      </c>
      <c r="AH149">
        <v>11</v>
      </c>
      <c r="AI149">
        <v>33</v>
      </c>
      <c r="AJ149" t="s">
        <v>409</v>
      </c>
      <c r="AL149" t="e">
        <f t="shared" ref="AL149:AL212" si="147">IF(AND(#REF!&lt;&gt;#REF!,#REF!&lt;&gt;#REF!),"Bold","")</f>
        <v>#REF!</v>
      </c>
    </row>
    <row r="150" spans="1:38">
      <c r="A150" t="s">
        <v>1308</v>
      </c>
      <c r="B150" s="1">
        <v>0.69097222222222221</v>
      </c>
      <c r="C150" t="s">
        <v>163</v>
      </c>
      <c r="D150" t="s">
        <v>281</v>
      </c>
      <c r="E150" t="s">
        <v>562</v>
      </c>
      <c r="F150">
        <v>18675</v>
      </c>
      <c r="G150" t="s">
        <v>231</v>
      </c>
      <c r="H150" t="s">
        <v>232</v>
      </c>
      <c r="I150" t="s">
        <v>5</v>
      </c>
      <c r="J150" t="s">
        <v>347</v>
      </c>
      <c r="K150" t="s">
        <v>1260</v>
      </c>
      <c r="L150">
        <v>6</v>
      </c>
      <c r="M150">
        <v>69.86</v>
      </c>
      <c r="N150">
        <v>45.692</v>
      </c>
      <c r="O150">
        <v>17.052199999999999</v>
      </c>
      <c r="P150">
        <v>10.803100000000001</v>
      </c>
      <c r="Q150">
        <v>7.6254999999999997</v>
      </c>
      <c r="R150">
        <v>3.8957000000000002</v>
      </c>
      <c r="S150">
        <v>4.7527999999999997</v>
      </c>
      <c r="T150">
        <v>1.4571000000000001</v>
      </c>
      <c r="U150">
        <v>2.0832000000000002</v>
      </c>
      <c r="V150">
        <v>2.4234</v>
      </c>
      <c r="W150">
        <v>20.154299999999999</v>
      </c>
      <c r="X150" t="s">
        <v>961</v>
      </c>
      <c r="Y150">
        <v>0.41399999999999998</v>
      </c>
      <c r="Z150" t="s">
        <v>1309</v>
      </c>
      <c r="AA150">
        <v>2.0605000000000002</v>
      </c>
      <c r="AB150" t="s">
        <v>940</v>
      </c>
      <c r="AC150">
        <v>1.6826000000000001</v>
      </c>
      <c r="AD150">
        <v>27.100100000000001</v>
      </c>
      <c r="AE150">
        <v>217.0565</v>
      </c>
      <c r="AF150">
        <v>33</v>
      </c>
      <c r="AG150">
        <v>77</v>
      </c>
      <c r="AH150">
        <v>11</v>
      </c>
      <c r="AI150">
        <v>6</v>
      </c>
      <c r="AJ150" t="s">
        <v>409</v>
      </c>
      <c r="AL150" t="e">
        <f t="shared" ref="AL150:AL213" si="148">IF(AND(#REF!&lt;&gt;#REF!,#REF!&lt;&gt;#REF!),"Bold","")</f>
        <v>#REF!</v>
      </c>
    </row>
    <row r="151" spans="1:38">
      <c r="A151" t="s">
        <v>1582</v>
      </c>
      <c r="B151" s="1">
        <v>0.73958333333333337</v>
      </c>
      <c r="C151" t="s">
        <v>168</v>
      </c>
      <c r="D151" t="s">
        <v>925</v>
      </c>
      <c r="E151" t="s">
        <v>230</v>
      </c>
      <c r="F151">
        <v>6469</v>
      </c>
      <c r="G151" t="s">
        <v>1576</v>
      </c>
      <c r="H151" t="s">
        <v>1577</v>
      </c>
      <c r="I151" s="3" t="s">
        <v>5</v>
      </c>
      <c r="J151" t="s">
        <v>662</v>
      </c>
      <c r="K151" t="s">
        <v>1578</v>
      </c>
      <c r="L151">
        <v>3</v>
      </c>
      <c r="M151">
        <v>83.32</v>
      </c>
      <c r="N151">
        <v>77.212000000000003</v>
      </c>
      <c r="O151">
        <v>18.341100000000001</v>
      </c>
      <c r="P151">
        <v>7</v>
      </c>
      <c r="Q151">
        <v>6.6840000000000002</v>
      </c>
      <c r="R151">
        <v>3.8719000000000001</v>
      </c>
      <c r="S151">
        <v>4.0956000000000001</v>
      </c>
      <c r="T151">
        <v>2.2315999999999998</v>
      </c>
      <c r="U151">
        <v>1.7434000000000001</v>
      </c>
      <c r="V151">
        <v>0.90600000000000003</v>
      </c>
      <c r="W151">
        <v>13.167899999999999</v>
      </c>
      <c r="X151" t="s">
        <v>1583</v>
      </c>
      <c r="Y151">
        <v>2.4744999999999999</v>
      </c>
      <c r="Z151" t="s">
        <v>954</v>
      </c>
      <c r="AA151">
        <v>2.0903</v>
      </c>
      <c r="AB151" t="s">
        <v>540</v>
      </c>
      <c r="AC151">
        <v>3.2025999999999999</v>
      </c>
      <c r="AD151">
        <v>27.0486</v>
      </c>
      <c r="AE151">
        <v>253.3895</v>
      </c>
      <c r="AF151">
        <v>10</v>
      </c>
      <c r="AG151">
        <v>75</v>
      </c>
      <c r="AH151">
        <v>11</v>
      </c>
      <c r="AI151">
        <v>42</v>
      </c>
      <c r="AJ151" t="s">
        <v>409</v>
      </c>
      <c r="AL151" t="e">
        <f t="shared" ref="AL151:AL214" si="149">IF(AND(#REF!&lt;&gt;#REF!,#REF!&lt;&gt;#REF!),"Bold","")</f>
        <v>#REF!</v>
      </c>
    </row>
    <row r="152" spans="1:38">
      <c r="A152" t="s">
        <v>1267</v>
      </c>
      <c r="B152" s="1">
        <v>0.69097222222222221</v>
      </c>
      <c r="C152" t="s">
        <v>163</v>
      </c>
      <c r="D152" t="s">
        <v>281</v>
      </c>
      <c r="E152" t="s">
        <v>562</v>
      </c>
      <c r="F152">
        <v>18675</v>
      </c>
      <c r="G152" t="s">
        <v>231</v>
      </c>
      <c r="H152" t="s">
        <v>232</v>
      </c>
      <c r="I152" t="s">
        <v>5</v>
      </c>
      <c r="J152" t="s">
        <v>347</v>
      </c>
      <c r="K152" t="s">
        <v>1260</v>
      </c>
      <c r="L152">
        <v>5</v>
      </c>
      <c r="M152">
        <v>129.80000000000001</v>
      </c>
      <c r="N152">
        <v>69.864699999999999</v>
      </c>
      <c r="O152">
        <v>41.693899999999999</v>
      </c>
      <c r="P152">
        <v>10.013400000000001</v>
      </c>
      <c r="Q152">
        <v>9.468</v>
      </c>
      <c r="R152">
        <v>4.5743</v>
      </c>
      <c r="S152">
        <v>4.181</v>
      </c>
      <c r="T152">
        <v>2.0832999999999999</v>
      </c>
      <c r="U152">
        <v>3.1261000000000001</v>
      </c>
      <c r="V152">
        <v>1.9007000000000001</v>
      </c>
      <c r="W152">
        <v>24.028600000000001</v>
      </c>
      <c r="X152" t="s">
        <v>469</v>
      </c>
      <c r="Y152">
        <v>1.0943000000000001</v>
      </c>
      <c r="Z152" t="s">
        <v>1268</v>
      </c>
      <c r="AA152">
        <v>2.1692</v>
      </c>
      <c r="AB152" t="s">
        <v>433</v>
      </c>
      <c r="AC152">
        <v>1.5771999999999999</v>
      </c>
      <c r="AD152">
        <v>27.029800000000002</v>
      </c>
      <c r="AE152">
        <v>332.6044</v>
      </c>
      <c r="AF152">
        <v>10</v>
      </c>
      <c r="AG152">
        <v>90</v>
      </c>
      <c r="AH152">
        <v>11</v>
      </c>
      <c r="AI152">
        <v>6</v>
      </c>
      <c r="AJ152" t="s">
        <v>409</v>
      </c>
      <c r="AL152" t="e">
        <f t="shared" ref="AL152:AL215" si="150">IF(AND(#REF!&lt;&gt;#REF!,#REF!&lt;&gt;#REF!),"Bold","")</f>
        <v>#REF!</v>
      </c>
    </row>
    <row r="153" spans="1:38">
      <c r="A153" t="s">
        <v>1276</v>
      </c>
      <c r="B153" s="1">
        <v>0.69097222222222221</v>
      </c>
      <c r="C153" t="s">
        <v>163</v>
      </c>
      <c r="D153" t="s">
        <v>281</v>
      </c>
      <c r="E153" t="s">
        <v>562</v>
      </c>
      <c r="F153">
        <v>18675</v>
      </c>
      <c r="G153" t="s">
        <v>231</v>
      </c>
      <c r="H153" t="s">
        <v>232</v>
      </c>
      <c r="I153" t="s">
        <v>5</v>
      </c>
      <c r="J153" t="s">
        <v>347</v>
      </c>
      <c r="K153" t="s">
        <v>1260</v>
      </c>
      <c r="L153">
        <v>7</v>
      </c>
      <c r="M153">
        <v>125.417</v>
      </c>
      <c r="N153">
        <v>55.236400000000003</v>
      </c>
      <c r="O153">
        <v>41.314900000000002</v>
      </c>
      <c r="P153">
        <v>12.9916</v>
      </c>
      <c r="Q153">
        <v>5.0137999999999998</v>
      </c>
      <c r="R153">
        <v>5.5353000000000003</v>
      </c>
      <c r="S153">
        <v>5.6367000000000003</v>
      </c>
      <c r="T153">
        <v>3.1568999999999998</v>
      </c>
      <c r="U153">
        <v>1.5026999999999999</v>
      </c>
      <c r="V153">
        <v>1.4762</v>
      </c>
      <c r="W153">
        <v>13.1717</v>
      </c>
      <c r="X153" t="s">
        <v>1277</v>
      </c>
      <c r="Y153">
        <v>3.0988000000000002</v>
      </c>
      <c r="Z153" t="s">
        <v>831</v>
      </c>
      <c r="AA153">
        <v>3.3435999999999999</v>
      </c>
      <c r="AB153" t="s">
        <v>652</v>
      </c>
      <c r="AC153">
        <v>1.8</v>
      </c>
      <c r="AD153">
        <v>27.0243</v>
      </c>
      <c r="AE153">
        <v>305.72000000000003</v>
      </c>
      <c r="AF153">
        <v>10</v>
      </c>
      <c r="AG153">
        <v>84</v>
      </c>
      <c r="AH153">
        <v>11</v>
      </c>
      <c r="AI153">
        <v>38</v>
      </c>
      <c r="AJ153" t="s">
        <v>409</v>
      </c>
      <c r="AL153" t="e">
        <f t="shared" ref="AL153:AL216" si="151">IF(AND(#REF!&lt;&gt;#REF!,#REF!&lt;&gt;#REF!),"Bold","")</f>
        <v>#REF!</v>
      </c>
    </row>
    <row r="154" spans="1:38">
      <c r="A154" t="s">
        <v>1265</v>
      </c>
      <c r="B154" s="1">
        <v>0.69097222222222221</v>
      </c>
      <c r="C154" t="s">
        <v>163</v>
      </c>
      <c r="D154" t="s">
        <v>281</v>
      </c>
      <c r="E154" t="s">
        <v>562</v>
      </c>
      <c r="F154">
        <v>18675</v>
      </c>
      <c r="G154" t="s">
        <v>231</v>
      </c>
      <c r="H154" t="s">
        <v>232</v>
      </c>
      <c r="I154" t="s">
        <v>5</v>
      </c>
      <c r="J154" t="s">
        <v>347</v>
      </c>
      <c r="K154" t="s">
        <v>1260</v>
      </c>
      <c r="L154">
        <v>4</v>
      </c>
      <c r="M154">
        <v>117.53</v>
      </c>
      <c r="N154">
        <v>83.152000000000001</v>
      </c>
      <c r="O154">
        <v>52.586799999999997</v>
      </c>
      <c r="P154">
        <v>12.0002</v>
      </c>
      <c r="Q154">
        <v>10.9651</v>
      </c>
      <c r="R154">
        <v>8.1795000000000009</v>
      </c>
      <c r="S154">
        <v>6.7950999999999997</v>
      </c>
      <c r="T154">
        <v>2.7323</v>
      </c>
      <c r="U154">
        <v>2.7595000000000001</v>
      </c>
      <c r="V154">
        <v>3.4472</v>
      </c>
      <c r="W154">
        <v>23.002099999999999</v>
      </c>
      <c r="X154" t="s">
        <v>467</v>
      </c>
      <c r="Y154">
        <v>2.2374999999999998</v>
      </c>
      <c r="Z154" t="s">
        <v>672</v>
      </c>
      <c r="AA154">
        <v>2.5697999999999999</v>
      </c>
      <c r="AB154" t="s">
        <v>1266</v>
      </c>
      <c r="AC154">
        <v>1.6044</v>
      </c>
      <c r="AD154">
        <v>26.9832</v>
      </c>
      <c r="AE154">
        <v>356.54480000000001</v>
      </c>
      <c r="AF154">
        <v>4.5</v>
      </c>
      <c r="AG154">
        <v>98</v>
      </c>
      <c r="AH154">
        <v>11</v>
      </c>
      <c r="AI154">
        <v>6</v>
      </c>
      <c r="AJ154" t="s">
        <v>409</v>
      </c>
      <c r="AL154" t="e">
        <f t="shared" ref="AL154:AL217" si="152">IF(AND(#REF!&lt;&gt;#REF!,#REF!&lt;&gt;#REF!),"Bold","")</f>
        <v>#REF!</v>
      </c>
    </row>
    <row r="155" spans="1:38">
      <c r="A155" t="s">
        <v>1290</v>
      </c>
      <c r="B155" s="1">
        <v>0.69097222222222221</v>
      </c>
      <c r="C155" t="s">
        <v>163</v>
      </c>
      <c r="D155" t="s">
        <v>281</v>
      </c>
      <c r="E155" t="s">
        <v>562</v>
      </c>
      <c r="F155">
        <v>18675</v>
      </c>
      <c r="G155" t="s">
        <v>231</v>
      </c>
      <c r="H155" t="s">
        <v>232</v>
      </c>
      <c r="I155" t="s">
        <v>5</v>
      </c>
      <c r="J155" t="s">
        <v>347</v>
      </c>
      <c r="K155" t="s">
        <v>1260</v>
      </c>
      <c r="L155">
        <v>4</v>
      </c>
      <c r="M155">
        <v>84.92</v>
      </c>
      <c r="N155">
        <v>67.463999999999999</v>
      </c>
      <c r="O155">
        <v>36.287700000000001</v>
      </c>
      <c r="P155">
        <v>12.097</v>
      </c>
      <c r="Q155">
        <v>9.3687000000000005</v>
      </c>
      <c r="R155">
        <v>4.1182999999999996</v>
      </c>
      <c r="S155">
        <v>4.6123000000000003</v>
      </c>
      <c r="T155">
        <v>3.7389000000000001</v>
      </c>
      <c r="U155">
        <v>2.923</v>
      </c>
      <c r="V155">
        <v>1.4567000000000001</v>
      </c>
      <c r="W155">
        <v>21.481400000000001</v>
      </c>
      <c r="X155" t="s">
        <v>658</v>
      </c>
      <c r="Y155">
        <v>1.0926</v>
      </c>
      <c r="Z155" t="s">
        <v>1288</v>
      </c>
      <c r="AA155">
        <v>1.6268</v>
      </c>
      <c r="AB155" t="s">
        <v>1291</v>
      </c>
      <c r="AC155">
        <v>0.93979999999999997</v>
      </c>
      <c r="AD155">
        <v>26.97</v>
      </c>
      <c r="AE155">
        <v>279.09719999999999</v>
      </c>
      <c r="AF155">
        <v>25</v>
      </c>
      <c r="AG155">
        <v>81</v>
      </c>
      <c r="AH155">
        <v>11</v>
      </c>
      <c r="AI155">
        <v>3</v>
      </c>
      <c r="AJ155" t="s">
        <v>409</v>
      </c>
      <c r="AL155" t="e">
        <f t="shared" ref="AL155:AL218" si="153">IF(AND(#REF!&lt;&gt;#REF!,#REF!&lt;&gt;#REF!),"Bold","")</f>
        <v>#REF!</v>
      </c>
    </row>
    <row r="156" spans="1:38">
      <c r="A156" t="s">
        <v>653</v>
      </c>
      <c r="B156" s="1">
        <v>0.59375</v>
      </c>
      <c r="C156" t="s">
        <v>163</v>
      </c>
      <c r="D156" t="s">
        <v>281</v>
      </c>
      <c r="E156" t="s">
        <v>403</v>
      </c>
      <c r="F156">
        <v>7116</v>
      </c>
      <c r="G156" t="s">
        <v>231</v>
      </c>
      <c r="H156" t="s">
        <v>232</v>
      </c>
      <c r="I156" t="s">
        <v>5</v>
      </c>
      <c r="J156" t="s">
        <v>234</v>
      </c>
      <c r="K156" t="s">
        <v>644</v>
      </c>
      <c r="L156">
        <v>2</v>
      </c>
      <c r="M156">
        <v>81.407200000000003</v>
      </c>
      <c r="N156">
        <v>83.476600000000005</v>
      </c>
      <c r="O156">
        <v>24.978899999999999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20.034300000000002</v>
      </c>
      <c r="X156" t="s">
        <v>469</v>
      </c>
      <c r="Y156">
        <v>1.4111</v>
      </c>
      <c r="Z156" t="s">
        <v>259</v>
      </c>
      <c r="AA156">
        <v>1.3334999999999999</v>
      </c>
      <c r="AB156" t="s">
        <v>440</v>
      </c>
      <c r="AC156">
        <v>1.8706</v>
      </c>
      <c r="AD156">
        <v>26.899799999999999</v>
      </c>
      <c r="AE156">
        <v>277.8974</v>
      </c>
      <c r="AF156">
        <v>4.5</v>
      </c>
      <c r="AG156">
        <v>83</v>
      </c>
      <c r="AH156">
        <v>11</v>
      </c>
      <c r="AI156">
        <v>6</v>
      </c>
      <c r="AJ156" t="s">
        <v>409</v>
      </c>
      <c r="AL156" t="e">
        <f t="shared" ref="AL156:AL219" si="154">IF(AND(#REF!&lt;&gt;#REF!,#REF!&lt;&gt;#REF!),"Bold","")</f>
        <v>#REF!</v>
      </c>
    </row>
    <row r="157" spans="1:38">
      <c r="A157" t="s">
        <v>1232</v>
      </c>
      <c r="B157" s="1">
        <v>0.68402777777777779</v>
      </c>
      <c r="C157" t="s">
        <v>224</v>
      </c>
      <c r="D157" t="s">
        <v>344</v>
      </c>
      <c r="F157">
        <v>14695</v>
      </c>
      <c r="G157" t="s">
        <v>345</v>
      </c>
      <c r="H157" t="s">
        <v>346</v>
      </c>
      <c r="I157" t="s">
        <v>5</v>
      </c>
      <c r="J157" t="s">
        <v>347</v>
      </c>
      <c r="K157" t="s">
        <v>1215</v>
      </c>
      <c r="L157">
        <v>6</v>
      </c>
      <c r="M157">
        <v>75.310100000000006</v>
      </c>
      <c r="N157">
        <v>68.947400000000002</v>
      </c>
      <c r="O157">
        <v>23.763999999999999</v>
      </c>
      <c r="P157">
        <v>5.6147</v>
      </c>
      <c r="Q157">
        <v>3.8822999999999999</v>
      </c>
      <c r="R157">
        <v>5.5092999999999996</v>
      </c>
      <c r="S157">
        <v>3.8715999999999999</v>
      </c>
      <c r="T157">
        <v>1.2715000000000001</v>
      </c>
      <c r="U157">
        <v>0.96189999999999998</v>
      </c>
      <c r="V157">
        <v>1.0523</v>
      </c>
      <c r="W157">
        <v>13.234999999999999</v>
      </c>
      <c r="X157" t="s">
        <v>891</v>
      </c>
      <c r="Y157">
        <v>4.6199999999999998E-2</v>
      </c>
      <c r="Z157" t="s">
        <v>1233</v>
      </c>
      <c r="AA157">
        <v>0.74739999999999995</v>
      </c>
      <c r="AB157" t="s">
        <v>1234</v>
      </c>
      <c r="AC157">
        <v>1.0444</v>
      </c>
      <c r="AD157">
        <v>26.892900000000001</v>
      </c>
      <c r="AE157">
        <v>232.15119999999999</v>
      </c>
      <c r="AF157">
        <v>7</v>
      </c>
      <c r="AG157">
        <v>106</v>
      </c>
      <c r="AH157">
        <v>6</v>
      </c>
      <c r="AI157">
        <v>186</v>
      </c>
      <c r="AJ157" t="s">
        <v>747</v>
      </c>
      <c r="AL157" t="e">
        <f t="shared" ref="AL157:AL220" si="155">IF(AND(#REF!&lt;&gt;#REF!,#REF!&lt;&gt;#REF!),"Bold","")</f>
        <v>#REF!</v>
      </c>
    </row>
    <row r="158" spans="1:38">
      <c r="A158" t="s">
        <v>1254</v>
      </c>
      <c r="B158" s="1">
        <v>0.6875</v>
      </c>
      <c r="C158" t="s">
        <v>188</v>
      </c>
      <c r="D158" t="s">
        <v>1241</v>
      </c>
      <c r="E158" t="s">
        <v>562</v>
      </c>
      <c r="F158">
        <v>12938</v>
      </c>
      <c r="G158" t="s">
        <v>231</v>
      </c>
      <c r="H158" t="s">
        <v>232</v>
      </c>
      <c r="I158" t="s">
        <v>5</v>
      </c>
      <c r="J158" t="s">
        <v>662</v>
      </c>
      <c r="K158" t="s">
        <v>1242</v>
      </c>
      <c r="L158">
        <v>3</v>
      </c>
      <c r="M158">
        <v>86.092600000000004</v>
      </c>
      <c r="N158">
        <v>52.031399999999998</v>
      </c>
      <c r="O158">
        <v>23.085999999999999</v>
      </c>
      <c r="P158">
        <v>12.0741</v>
      </c>
      <c r="Q158">
        <v>8.5375999999999994</v>
      </c>
      <c r="R158">
        <v>7.0712000000000002</v>
      </c>
      <c r="S158">
        <v>3.9192</v>
      </c>
      <c r="T158">
        <v>1.9487000000000001</v>
      </c>
      <c r="U158">
        <v>1.6225000000000001</v>
      </c>
      <c r="V158">
        <v>0</v>
      </c>
      <c r="W158">
        <v>21.29</v>
      </c>
      <c r="X158" t="s">
        <v>268</v>
      </c>
      <c r="Y158">
        <v>2.8477999999999999</v>
      </c>
      <c r="Z158" t="s">
        <v>789</v>
      </c>
      <c r="AA158">
        <v>3.2345999999999999</v>
      </c>
      <c r="AB158" t="s">
        <v>531</v>
      </c>
      <c r="AC158">
        <v>2.3433999999999999</v>
      </c>
      <c r="AD158">
        <v>26.8781</v>
      </c>
      <c r="AE158">
        <v>254.87090000000001</v>
      </c>
      <c r="AF158">
        <v>8</v>
      </c>
      <c r="AG158">
        <v>89</v>
      </c>
      <c r="AH158">
        <v>6</v>
      </c>
      <c r="AI158">
        <v>14</v>
      </c>
      <c r="AJ158" t="s">
        <v>747</v>
      </c>
      <c r="AL158" t="e">
        <f t="shared" ref="AL158:AL221" si="156">IF(AND(#REF!&lt;&gt;#REF!,#REF!&lt;&gt;#REF!),"Bold","")</f>
        <v>#REF!</v>
      </c>
    </row>
    <row r="159" spans="1:38">
      <c r="A159" t="s">
        <v>456</v>
      </c>
      <c r="B159" s="1">
        <v>0.57291666666666663</v>
      </c>
      <c r="C159" t="s">
        <v>163</v>
      </c>
      <c r="D159" t="s">
        <v>402</v>
      </c>
      <c r="E159" t="s">
        <v>447</v>
      </c>
      <c r="F159">
        <v>17013</v>
      </c>
      <c r="G159" t="s">
        <v>231</v>
      </c>
      <c r="H159" t="s">
        <v>232</v>
      </c>
      <c r="I159" t="s">
        <v>233</v>
      </c>
      <c r="J159" t="s">
        <v>234</v>
      </c>
      <c r="K159" t="s">
        <v>448</v>
      </c>
      <c r="L159">
        <v>2</v>
      </c>
      <c r="M159">
        <v>128.7593</v>
      </c>
      <c r="N159">
        <v>83.960999999999999</v>
      </c>
      <c r="O159">
        <v>24.638300000000001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22.18</v>
      </c>
      <c r="X159" t="s">
        <v>457</v>
      </c>
      <c r="Y159">
        <v>1.5468</v>
      </c>
      <c r="Z159" t="s">
        <v>407</v>
      </c>
      <c r="AA159">
        <v>1.4309000000000001</v>
      </c>
      <c r="AB159" t="s">
        <v>458</v>
      </c>
      <c r="AC159">
        <v>1.9215</v>
      </c>
      <c r="AD159">
        <v>26.798500000000001</v>
      </c>
      <c r="AE159">
        <v>334.6463</v>
      </c>
      <c r="AF159">
        <v>8</v>
      </c>
      <c r="AG159">
        <v>94</v>
      </c>
      <c r="AH159">
        <v>6</v>
      </c>
      <c r="AI159">
        <v>20</v>
      </c>
      <c r="AJ159" t="s">
        <v>747</v>
      </c>
      <c r="AL159" t="e">
        <f t="shared" ref="AL159:AL222" si="157">IF(AND(#REF!&lt;&gt;#REF!,#REF!&lt;&gt;#REF!),"Bold","")</f>
        <v>#REF!</v>
      </c>
    </row>
    <row r="160" spans="1:38">
      <c r="A160" t="s">
        <v>966</v>
      </c>
      <c r="B160" s="1">
        <v>0.64236111111111105</v>
      </c>
      <c r="C160" t="s">
        <v>163</v>
      </c>
      <c r="D160" t="s">
        <v>925</v>
      </c>
      <c r="E160" t="s">
        <v>562</v>
      </c>
      <c r="F160">
        <v>28012</v>
      </c>
      <c r="G160" t="s">
        <v>231</v>
      </c>
      <c r="H160" t="s">
        <v>232</v>
      </c>
      <c r="I160" t="s">
        <v>5</v>
      </c>
      <c r="J160" t="s">
        <v>662</v>
      </c>
      <c r="K160" t="s">
        <v>926</v>
      </c>
      <c r="L160">
        <v>5</v>
      </c>
      <c r="M160">
        <v>64.72</v>
      </c>
      <c r="N160">
        <v>78.424000000000007</v>
      </c>
      <c r="O160">
        <v>41.124000000000002</v>
      </c>
      <c r="P160">
        <v>11.818099999999999</v>
      </c>
      <c r="Q160">
        <v>9.6456</v>
      </c>
      <c r="R160">
        <v>7.7389000000000001</v>
      </c>
      <c r="S160">
        <v>4.2427999999999999</v>
      </c>
      <c r="T160">
        <v>3.6278000000000001</v>
      </c>
      <c r="U160">
        <v>1.7505999999999999</v>
      </c>
      <c r="V160">
        <v>2.0945999999999998</v>
      </c>
      <c r="W160">
        <v>22.368600000000001</v>
      </c>
      <c r="X160" t="s">
        <v>800</v>
      </c>
      <c r="Y160">
        <v>0.54359999999999997</v>
      </c>
      <c r="Z160" t="s">
        <v>711</v>
      </c>
      <c r="AA160">
        <v>1.6273</v>
      </c>
      <c r="AB160" t="s">
        <v>967</v>
      </c>
      <c r="AC160">
        <v>1.8895</v>
      </c>
      <c r="AD160">
        <v>26.755600000000001</v>
      </c>
      <c r="AE160">
        <v>278.37099999999998</v>
      </c>
      <c r="AF160">
        <v>20</v>
      </c>
      <c r="AG160">
        <v>83</v>
      </c>
      <c r="AH160">
        <v>6</v>
      </c>
      <c r="AI160">
        <v>216</v>
      </c>
      <c r="AJ160" t="s">
        <v>747</v>
      </c>
      <c r="AL160" t="e">
        <f t="shared" ref="AL160:AL223" si="158">IF(AND(#REF!&lt;&gt;#REF!,#REF!&lt;&gt;#REF!),"Bold","")</f>
        <v>#REF!</v>
      </c>
    </row>
    <row r="161" spans="1:38">
      <c r="A161" t="s">
        <v>1010</v>
      </c>
      <c r="B161" s="1">
        <v>0.64930555555555558</v>
      </c>
      <c r="C161" t="s">
        <v>171</v>
      </c>
      <c r="D161" t="s">
        <v>344</v>
      </c>
      <c r="E161" t="s">
        <v>230</v>
      </c>
      <c r="F161">
        <v>4289</v>
      </c>
      <c r="G161" t="s">
        <v>282</v>
      </c>
      <c r="H161" t="s">
        <v>346</v>
      </c>
      <c r="I161" t="s">
        <v>5</v>
      </c>
      <c r="J161" t="s">
        <v>662</v>
      </c>
      <c r="K161" t="s">
        <v>980</v>
      </c>
      <c r="L161">
        <v>6</v>
      </c>
      <c r="M161">
        <v>51.931800000000003</v>
      </c>
      <c r="N161">
        <v>25.478400000000001</v>
      </c>
      <c r="O161">
        <v>19.464400000000001</v>
      </c>
      <c r="P161">
        <v>5.6154999999999999</v>
      </c>
      <c r="Q161">
        <v>4.7035999999999998</v>
      </c>
      <c r="R161">
        <v>4.5697999999999999</v>
      </c>
      <c r="S161">
        <v>2.3323999999999998</v>
      </c>
      <c r="T161">
        <v>0</v>
      </c>
      <c r="U161">
        <v>0</v>
      </c>
      <c r="V161">
        <v>0</v>
      </c>
      <c r="W161">
        <v>11.9171</v>
      </c>
      <c r="X161" t="s">
        <v>1011</v>
      </c>
      <c r="Y161">
        <v>2.9030999999999998</v>
      </c>
      <c r="Z161" t="s">
        <v>804</v>
      </c>
      <c r="AA161">
        <v>2.1802999999999999</v>
      </c>
      <c r="AB161" t="s">
        <v>1012</v>
      </c>
      <c r="AC161">
        <v>2.0929000000000002</v>
      </c>
      <c r="AD161">
        <v>26.742799999999999</v>
      </c>
      <c r="AE161">
        <v>163.95519999999999</v>
      </c>
      <c r="AF161">
        <v>14</v>
      </c>
      <c r="AG161">
        <v>114</v>
      </c>
      <c r="AH161">
        <v>6</v>
      </c>
      <c r="AI161">
        <v>154</v>
      </c>
      <c r="AJ161" t="s">
        <v>747</v>
      </c>
      <c r="AL161" t="e">
        <f t="shared" ref="AL161:AL224" si="159">IF(AND(#REF!&lt;&gt;#REF!,#REF!&lt;&gt;#REF!),"Bold","")</f>
        <v>#REF!</v>
      </c>
    </row>
    <row r="162" spans="1:38">
      <c r="A162" t="s">
        <v>843</v>
      </c>
      <c r="B162" s="1">
        <v>0.625</v>
      </c>
      <c r="C162" t="s">
        <v>171</v>
      </c>
      <c r="D162" t="s">
        <v>833</v>
      </c>
      <c r="E162" t="s">
        <v>562</v>
      </c>
      <c r="F162">
        <v>15640</v>
      </c>
      <c r="G162" t="s">
        <v>282</v>
      </c>
      <c r="H162" t="s">
        <v>346</v>
      </c>
      <c r="I162" t="s">
        <v>5</v>
      </c>
      <c r="J162" t="s">
        <v>347</v>
      </c>
      <c r="K162" t="s">
        <v>834</v>
      </c>
      <c r="L162">
        <v>8</v>
      </c>
      <c r="M162">
        <v>69.158199999999994</v>
      </c>
      <c r="N162">
        <v>56.221200000000003</v>
      </c>
      <c r="O162">
        <v>26.290099999999999</v>
      </c>
      <c r="P162">
        <v>13.3605</v>
      </c>
      <c r="Q162">
        <v>4.4554999999999998</v>
      </c>
      <c r="R162">
        <v>5.0084</v>
      </c>
      <c r="S162">
        <v>4.0153999999999996</v>
      </c>
      <c r="T162">
        <v>2.1640999999999999</v>
      </c>
      <c r="U162">
        <v>2.3948</v>
      </c>
      <c r="V162">
        <v>2.1958000000000002</v>
      </c>
      <c r="W162">
        <v>20.382899999999999</v>
      </c>
      <c r="X162" t="s">
        <v>511</v>
      </c>
      <c r="Y162">
        <v>2.8365</v>
      </c>
      <c r="Z162" t="s">
        <v>512</v>
      </c>
      <c r="AA162">
        <v>2.2591000000000001</v>
      </c>
      <c r="AB162" t="s">
        <v>844</v>
      </c>
      <c r="AC162">
        <v>1.5449999999999999</v>
      </c>
      <c r="AD162">
        <v>26.7224</v>
      </c>
      <c r="AE162">
        <v>239.00970000000001</v>
      </c>
      <c r="AF162">
        <v>1.75</v>
      </c>
      <c r="AG162">
        <v>145</v>
      </c>
      <c r="AH162">
        <v>6</v>
      </c>
      <c r="AI162">
        <v>227</v>
      </c>
      <c r="AJ162" t="s">
        <v>747</v>
      </c>
      <c r="AL162" t="e">
        <f t="shared" ref="AL162:AL225" si="160">IF(AND(#REF!&lt;&gt;#REF!,#REF!&lt;&gt;#REF!),"Bold","")</f>
        <v>#REF!</v>
      </c>
    </row>
    <row r="163" spans="1:38">
      <c r="A163" t="s">
        <v>1220</v>
      </c>
      <c r="B163" s="1">
        <v>0.68402777777777779</v>
      </c>
      <c r="C163" t="s">
        <v>224</v>
      </c>
      <c r="D163" t="s">
        <v>344</v>
      </c>
      <c r="F163">
        <v>14695</v>
      </c>
      <c r="G163" t="s">
        <v>345</v>
      </c>
      <c r="H163" t="s">
        <v>346</v>
      </c>
      <c r="I163" t="s">
        <v>5</v>
      </c>
      <c r="J163" t="s">
        <v>347</v>
      </c>
      <c r="K163" t="s">
        <v>1215</v>
      </c>
      <c r="L163">
        <v>5</v>
      </c>
      <c r="M163">
        <v>134.70359999999999</v>
      </c>
      <c r="N163">
        <v>54.520099999999999</v>
      </c>
      <c r="O163">
        <v>24.3306</v>
      </c>
      <c r="P163">
        <v>6.8697999999999997</v>
      </c>
      <c r="Q163">
        <v>4.4154</v>
      </c>
      <c r="R163">
        <v>3.4201999999999999</v>
      </c>
      <c r="S163">
        <v>0</v>
      </c>
      <c r="T163">
        <v>0</v>
      </c>
      <c r="U163">
        <v>0</v>
      </c>
      <c r="V163">
        <v>0</v>
      </c>
      <c r="W163">
        <v>22.256399999999999</v>
      </c>
      <c r="X163" t="s">
        <v>1123</v>
      </c>
      <c r="Y163">
        <v>1.8631</v>
      </c>
      <c r="Z163" t="s">
        <v>772</v>
      </c>
      <c r="AA163">
        <v>2.0947</v>
      </c>
      <c r="AB163" t="s">
        <v>380</v>
      </c>
      <c r="AC163">
        <v>2.0623999999999998</v>
      </c>
      <c r="AD163">
        <v>26.6662</v>
      </c>
      <c r="AE163">
        <v>292.7158</v>
      </c>
      <c r="AF163">
        <v>3</v>
      </c>
      <c r="AG163">
        <v>134</v>
      </c>
      <c r="AH163">
        <v>6</v>
      </c>
      <c r="AI163">
        <v>182</v>
      </c>
      <c r="AJ163" t="s">
        <v>764</v>
      </c>
      <c r="AL163" t="e">
        <f t="shared" ref="AL163:AL226" si="161">IF(AND(#REF!&lt;&gt;#REF!,#REF!&lt;&gt;#REF!),"Bold","")</f>
        <v>#REF!</v>
      </c>
    </row>
    <row r="164" spans="1:38">
      <c r="A164" t="s">
        <v>1154</v>
      </c>
      <c r="B164" s="1">
        <v>0.66319444444444442</v>
      </c>
      <c r="C164" t="s">
        <v>188</v>
      </c>
      <c r="D164" t="s">
        <v>281</v>
      </c>
      <c r="E164" t="s">
        <v>447</v>
      </c>
      <c r="F164">
        <v>17013</v>
      </c>
      <c r="G164" t="s">
        <v>231</v>
      </c>
      <c r="H164" t="s">
        <v>232</v>
      </c>
      <c r="I164" t="s">
        <v>233</v>
      </c>
      <c r="J164" t="s">
        <v>234</v>
      </c>
      <c r="K164" t="s">
        <v>1142</v>
      </c>
      <c r="L164">
        <v>2</v>
      </c>
      <c r="M164">
        <v>82.3994</v>
      </c>
      <c r="N164">
        <v>74.073099999999997</v>
      </c>
      <c r="O164">
        <v>43.117199999999997</v>
      </c>
      <c r="P164">
        <v>11.168900000000001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20.934999999999999</v>
      </c>
      <c r="X164" t="s">
        <v>671</v>
      </c>
      <c r="Y164">
        <v>1.3627</v>
      </c>
      <c r="Z164" t="s">
        <v>255</v>
      </c>
      <c r="AA164">
        <v>2.3912</v>
      </c>
      <c r="AB164" t="s">
        <v>528</v>
      </c>
      <c r="AC164">
        <v>1.7434000000000001</v>
      </c>
      <c r="AD164">
        <v>26.65</v>
      </c>
      <c r="AE164">
        <v>291.17</v>
      </c>
      <c r="AF164">
        <v>10</v>
      </c>
      <c r="AG164">
        <v>89</v>
      </c>
      <c r="AH164">
        <v>6</v>
      </c>
      <c r="AI164">
        <v>186</v>
      </c>
      <c r="AJ164" t="s">
        <v>764</v>
      </c>
      <c r="AL164" t="e">
        <f t="shared" ref="AL164:AL227" si="162">IF(AND(#REF!&lt;&gt;#REF!,#REF!&lt;&gt;#REF!),"Bold","")</f>
        <v>#REF!</v>
      </c>
    </row>
    <row r="165" spans="1:38">
      <c r="A165" t="s">
        <v>788</v>
      </c>
      <c r="B165" s="1">
        <v>0.61805555555555558</v>
      </c>
      <c r="C165" t="s">
        <v>188</v>
      </c>
      <c r="D165" t="s">
        <v>281</v>
      </c>
      <c r="E165" t="s">
        <v>661</v>
      </c>
      <c r="F165">
        <v>22684</v>
      </c>
      <c r="G165" t="s">
        <v>231</v>
      </c>
      <c r="H165" t="s">
        <v>232</v>
      </c>
      <c r="I165" t="s">
        <v>233</v>
      </c>
      <c r="J165" t="s">
        <v>234</v>
      </c>
      <c r="K165" t="s">
        <v>775</v>
      </c>
      <c r="L165">
        <v>2</v>
      </c>
      <c r="M165">
        <v>99.264899999999997</v>
      </c>
      <c r="N165">
        <v>57.882599999999996</v>
      </c>
      <c r="O165">
        <v>24.308800000000002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19.700700000000001</v>
      </c>
      <c r="X165" t="s">
        <v>268</v>
      </c>
      <c r="Y165">
        <v>2.8477999999999999</v>
      </c>
      <c r="Z165" t="s">
        <v>789</v>
      </c>
      <c r="AA165">
        <v>2.7902</v>
      </c>
      <c r="AB165" t="s">
        <v>790</v>
      </c>
      <c r="AC165">
        <v>1.6254</v>
      </c>
      <c r="AD165">
        <v>26.5319</v>
      </c>
      <c r="AE165">
        <v>269.11380000000003</v>
      </c>
      <c r="AF165">
        <v>12</v>
      </c>
      <c r="AG165">
        <v>92</v>
      </c>
      <c r="AH165">
        <v>6</v>
      </c>
      <c r="AI165">
        <v>30</v>
      </c>
      <c r="AJ165" t="s">
        <v>764</v>
      </c>
      <c r="AL165" t="e">
        <f t="shared" ref="AL165:AL228" si="163">IF(AND(#REF!&lt;&gt;#REF!,#REF!&lt;&gt;#REF!),"Bold","")</f>
        <v>#REF!</v>
      </c>
    </row>
    <row r="166" spans="1:38">
      <c r="A166" t="s">
        <v>1368</v>
      </c>
      <c r="B166" s="1">
        <v>0.70833333333333337</v>
      </c>
      <c r="C166" t="s">
        <v>224</v>
      </c>
      <c r="D166" t="s">
        <v>1359</v>
      </c>
      <c r="F166">
        <v>6542</v>
      </c>
      <c r="G166" t="s">
        <v>345</v>
      </c>
      <c r="H166" t="s">
        <v>346</v>
      </c>
      <c r="I166" t="s">
        <v>5</v>
      </c>
      <c r="J166" t="s">
        <v>347</v>
      </c>
      <c r="K166" t="s">
        <v>1360</v>
      </c>
      <c r="L166">
        <v>6</v>
      </c>
      <c r="M166">
        <v>92.694299999999998</v>
      </c>
      <c r="N166">
        <v>49.537700000000001</v>
      </c>
      <c r="O166">
        <v>19.613600000000002</v>
      </c>
      <c r="P166">
        <v>8.1819000000000006</v>
      </c>
      <c r="Q166">
        <v>3.5893000000000002</v>
      </c>
      <c r="R166">
        <v>3.3393000000000002</v>
      </c>
      <c r="S166">
        <v>1.3193999999999999</v>
      </c>
      <c r="T166">
        <v>0</v>
      </c>
      <c r="U166">
        <v>0</v>
      </c>
      <c r="V166">
        <v>0</v>
      </c>
      <c r="W166">
        <v>19.3371</v>
      </c>
      <c r="X166" t="s">
        <v>771</v>
      </c>
      <c r="Y166">
        <v>1.0416000000000001</v>
      </c>
      <c r="Z166" t="s">
        <v>1369</v>
      </c>
      <c r="AA166">
        <v>1.0947</v>
      </c>
      <c r="AB166" t="s">
        <v>708</v>
      </c>
      <c r="AC166">
        <v>1.8876999999999999</v>
      </c>
      <c r="AD166">
        <v>26.423500000000001</v>
      </c>
      <c r="AE166">
        <v>232.66050000000001</v>
      </c>
      <c r="AF166">
        <v>10</v>
      </c>
      <c r="AG166">
        <v>91</v>
      </c>
      <c r="AH166">
        <v>6</v>
      </c>
      <c r="AI166">
        <v>97</v>
      </c>
      <c r="AJ166" t="s">
        <v>764</v>
      </c>
      <c r="AL166" t="e">
        <f t="shared" ref="AL166:AL229" si="164">IF(AND(#REF!&lt;&gt;#REF!,#REF!&lt;&gt;#REF!),"Bold","")</f>
        <v>#REF!</v>
      </c>
    </row>
    <row r="167" spans="1:38">
      <c r="A167" t="s">
        <v>1334</v>
      </c>
      <c r="B167" s="1">
        <v>0.70138888888888884</v>
      </c>
      <c r="C167" t="s">
        <v>167</v>
      </c>
      <c r="D167" t="s">
        <v>660</v>
      </c>
      <c r="F167">
        <v>26106</v>
      </c>
      <c r="G167" t="s">
        <v>282</v>
      </c>
      <c r="H167" t="s">
        <v>232</v>
      </c>
      <c r="I167" t="s">
        <v>5</v>
      </c>
      <c r="J167" t="s">
        <v>662</v>
      </c>
      <c r="K167" t="s">
        <v>1330</v>
      </c>
      <c r="L167">
        <v>10</v>
      </c>
      <c r="M167">
        <v>105.476</v>
      </c>
      <c r="N167">
        <v>98.16</v>
      </c>
      <c r="O167">
        <v>21.1815</v>
      </c>
      <c r="P167">
        <v>11.3108</v>
      </c>
      <c r="Q167">
        <v>9.8962000000000003</v>
      </c>
      <c r="R167">
        <v>8.0919000000000008</v>
      </c>
      <c r="S167">
        <v>3.5579999999999998</v>
      </c>
      <c r="T167">
        <v>2.2646999999999999</v>
      </c>
      <c r="U167">
        <v>1.3505</v>
      </c>
      <c r="V167">
        <v>2.1905000000000001</v>
      </c>
      <c r="W167">
        <v>22.1921</v>
      </c>
      <c r="X167" t="s">
        <v>290</v>
      </c>
      <c r="Y167">
        <v>1.2653000000000001</v>
      </c>
      <c r="Z167" t="s">
        <v>1335</v>
      </c>
      <c r="AA167">
        <v>1.8007</v>
      </c>
      <c r="AB167" t="s">
        <v>528</v>
      </c>
      <c r="AC167">
        <v>2.5242</v>
      </c>
      <c r="AD167">
        <v>26.275400000000001</v>
      </c>
      <c r="AE167">
        <v>317.53800000000001</v>
      </c>
      <c r="AF167">
        <v>10</v>
      </c>
      <c r="AG167">
        <v>89</v>
      </c>
      <c r="AH167">
        <v>6</v>
      </c>
      <c r="AI167">
        <v>18</v>
      </c>
      <c r="AJ167" t="s">
        <v>764</v>
      </c>
      <c r="AL167" t="e">
        <f t="shared" ref="AL167:AL230" si="165">IF(AND(#REF!&lt;&gt;#REF!,#REF!&lt;&gt;#REF!),"Bold","")</f>
        <v>#REF!</v>
      </c>
    </row>
    <row r="168" spans="1:38">
      <c r="A168" t="s">
        <v>1303</v>
      </c>
      <c r="B168" s="1">
        <v>0.69097222222222221</v>
      </c>
      <c r="C168" t="s">
        <v>163</v>
      </c>
      <c r="D168" t="s">
        <v>281</v>
      </c>
      <c r="E168" t="s">
        <v>562</v>
      </c>
      <c r="F168">
        <v>18675</v>
      </c>
      <c r="G168" t="s">
        <v>231</v>
      </c>
      <c r="H168" t="s">
        <v>232</v>
      </c>
      <c r="I168" t="s">
        <v>5</v>
      </c>
      <c r="J168" t="s">
        <v>347</v>
      </c>
      <c r="K168" t="s">
        <v>1260</v>
      </c>
      <c r="L168">
        <v>7</v>
      </c>
      <c r="M168">
        <v>83.665099999999995</v>
      </c>
      <c r="N168">
        <v>45.540700000000001</v>
      </c>
      <c r="O168">
        <v>37.598399999999998</v>
      </c>
      <c r="P168">
        <v>9.8396000000000008</v>
      </c>
      <c r="Q168">
        <v>6.5430999999999999</v>
      </c>
      <c r="R168">
        <v>6.7774000000000001</v>
      </c>
      <c r="S168">
        <v>4.9230999999999998</v>
      </c>
      <c r="T168">
        <v>2.1194000000000002</v>
      </c>
      <c r="U168">
        <v>1.1748000000000001</v>
      </c>
      <c r="V168">
        <v>1.4474</v>
      </c>
      <c r="W168">
        <v>20.972899999999999</v>
      </c>
      <c r="X168" t="s">
        <v>464</v>
      </c>
      <c r="Y168">
        <v>2.0745</v>
      </c>
      <c r="Z168" t="s">
        <v>465</v>
      </c>
      <c r="AA168">
        <v>2.0036999999999998</v>
      </c>
      <c r="AB168" t="s">
        <v>440</v>
      </c>
      <c r="AC168">
        <v>1.9905999999999999</v>
      </c>
      <c r="AD168">
        <v>26.146799999999999</v>
      </c>
      <c r="AE168">
        <v>252.81739999999999</v>
      </c>
      <c r="AF168">
        <v>25</v>
      </c>
      <c r="AG168">
        <v>80</v>
      </c>
      <c r="AH168">
        <v>6</v>
      </c>
      <c r="AI168">
        <v>23</v>
      </c>
      <c r="AJ168" t="s">
        <v>764</v>
      </c>
      <c r="AL168" t="e">
        <f t="shared" ref="AL168:AL231" si="166">IF(AND(#REF!&lt;&gt;#REF!,#REF!&lt;&gt;#REF!),"Bold","")</f>
        <v>#REF!</v>
      </c>
    </row>
    <row r="169" spans="1:38">
      <c r="A169" t="s">
        <v>1228</v>
      </c>
      <c r="B169" s="1">
        <v>0.68402777777777779</v>
      </c>
      <c r="C169" t="s">
        <v>224</v>
      </c>
      <c r="D169" t="s">
        <v>344</v>
      </c>
      <c r="F169">
        <v>14695</v>
      </c>
      <c r="G169" t="s">
        <v>345</v>
      </c>
      <c r="H169" t="s">
        <v>346</v>
      </c>
      <c r="I169" t="s">
        <v>5</v>
      </c>
      <c r="J169" t="s">
        <v>347</v>
      </c>
      <c r="K169" t="s">
        <v>1215</v>
      </c>
      <c r="L169">
        <v>10</v>
      </c>
      <c r="M169">
        <v>57.74</v>
      </c>
      <c r="N169">
        <v>57.702100000000002</v>
      </c>
      <c r="O169">
        <v>35.375799999999998</v>
      </c>
      <c r="P169">
        <v>12.2309</v>
      </c>
      <c r="Q169">
        <v>8.6631</v>
      </c>
      <c r="R169">
        <v>2.2622</v>
      </c>
      <c r="S169">
        <v>5.1910999999999996</v>
      </c>
      <c r="T169">
        <v>3.0562</v>
      </c>
      <c r="U169">
        <v>1.9366000000000001</v>
      </c>
      <c r="V169">
        <v>1.7083999999999999</v>
      </c>
      <c r="W169">
        <v>19.258600000000001</v>
      </c>
      <c r="X169" t="s">
        <v>1229</v>
      </c>
      <c r="Y169">
        <v>0.25</v>
      </c>
      <c r="Z169" t="s">
        <v>1230</v>
      </c>
      <c r="AA169">
        <v>0.91700000000000004</v>
      </c>
      <c r="AB169" t="s">
        <v>1231</v>
      </c>
      <c r="AC169">
        <v>4.9081000000000001</v>
      </c>
      <c r="AD169">
        <v>26.081</v>
      </c>
      <c r="AE169">
        <v>237.2809</v>
      </c>
      <c r="AF169">
        <v>6</v>
      </c>
      <c r="AG169">
        <v>118</v>
      </c>
      <c r="AH169">
        <v>10</v>
      </c>
      <c r="AI169">
        <v>36</v>
      </c>
      <c r="AJ169" t="s">
        <v>453</v>
      </c>
      <c r="AL169" t="e">
        <f t="shared" ref="AL169:AL232" si="167">IF(AND(#REF!&lt;&gt;#REF!,#REF!&lt;&gt;#REF!),"Bold","")</f>
        <v>#REF!</v>
      </c>
    </row>
    <row r="170" spans="1:38">
      <c r="A170" t="s">
        <v>1089</v>
      </c>
      <c r="B170" s="1">
        <v>0.65625</v>
      </c>
      <c r="C170" t="s">
        <v>172</v>
      </c>
      <c r="D170" t="s">
        <v>1045</v>
      </c>
      <c r="E170" t="s">
        <v>562</v>
      </c>
      <c r="F170">
        <v>15475</v>
      </c>
      <c r="G170" t="s">
        <v>282</v>
      </c>
      <c r="H170" t="s">
        <v>346</v>
      </c>
      <c r="I170" t="s">
        <v>5</v>
      </c>
      <c r="J170" t="s">
        <v>347</v>
      </c>
      <c r="K170" t="s">
        <v>1046</v>
      </c>
      <c r="L170">
        <v>5</v>
      </c>
      <c r="M170">
        <v>67.754099999999994</v>
      </c>
      <c r="N170">
        <v>59.442100000000003</v>
      </c>
      <c r="O170">
        <v>45.395699999999998</v>
      </c>
      <c r="P170">
        <v>13.1256</v>
      </c>
      <c r="Q170">
        <v>4.8596000000000004</v>
      </c>
      <c r="R170">
        <v>4.4836999999999998</v>
      </c>
      <c r="S170">
        <v>3.9024999999999999</v>
      </c>
      <c r="T170">
        <v>2.0869</v>
      </c>
      <c r="U170">
        <v>2.1230000000000002</v>
      </c>
      <c r="V170">
        <v>2.7759999999999998</v>
      </c>
      <c r="W170">
        <v>0</v>
      </c>
      <c r="X170" t="s">
        <v>1090</v>
      </c>
      <c r="Y170">
        <v>1.6276999999999999</v>
      </c>
      <c r="Z170" t="s">
        <v>1091</v>
      </c>
      <c r="AA170">
        <v>2.0356999999999998</v>
      </c>
      <c r="AB170" t="s">
        <v>683</v>
      </c>
      <c r="AC170">
        <v>1.9784999999999999</v>
      </c>
      <c r="AD170">
        <v>26.077500000000001</v>
      </c>
      <c r="AE170">
        <v>237.6686</v>
      </c>
      <c r="AF170">
        <v>33</v>
      </c>
      <c r="AG170">
        <v>130</v>
      </c>
      <c r="AH170">
        <v>10</v>
      </c>
      <c r="AI170">
        <v>28</v>
      </c>
      <c r="AJ170" t="s">
        <v>453</v>
      </c>
      <c r="AL170" t="e">
        <f t="shared" ref="AL170:AL233" si="168">IF(AND(#REF!&lt;&gt;#REF!,#REF!&lt;&gt;#REF!),"Bold","")</f>
        <v>#REF!</v>
      </c>
    </row>
    <row r="171" spans="1:38">
      <c r="A171" t="s">
        <v>432</v>
      </c>
      <c r="B171" s="1">
        <v>0.56944444444444442</v>
      </c>
      <c r="C171" t="s">
        <v>188</v>
      </c>
      <c r="D171" t="s">
        <v>402</v>
      </c>
      <c r="E171" t="s">
        <v>403</v>
      </c>
      <c r="F171">
        <v>6469</v>
      </c>
      <c r="G171" t="s">
        <v>231</v>
      </c>
      <c r="H171" t="s">
        <v>232</v>
      </c>
      <c r="I171" t="s">
        <v>5</v>
      </c>
      <c r="J171" t="s">
        <v>234</v>
      </c>
      <c r="K171" t="s">
        <v>404</v>
      </c>
      <c r="L171">
        <v>2</v>
      </c>
      <c r="M171">
        <v>76.427999999999997</v>
      </c>
      <c r="N171">
        <v>70.906199999999998</v>
      </c>
      <c r="O171">
        <v>26.630700000000001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19.918600000000001</v>
      </c>
      <c r="X171" t="s">
        <v>266</v>
      </c>
      <c r="Y171">
        <v>2.1375999999999999</v>
      </c>
      <c r="Z171" t="s">
        <v>263</v>
      </c>
      <c r="AA171">
        <v>3.0436000000000001</v>
      </c>
      <c r="AB171" t="s">
        <v>433</v>
      </c>
      <c r="AC171">
        <v>1.9123000000000001</v>
      </c>
      <c r="AD171">
        <v>25.9665</v>
      </c>
      <c r="AE171">
        <v>260.99419999999998</v>
      </c>
      <c r="AF171">
        <v>6</v>
      </c>
      <c r="AG171">
        <v>85</v>
      </c>
      <c r="AH171">
        <v>10</v>
      </c>
      <c r="AI171">
        <v>45</v>
      </c>
      <c r="AJ171" t="s">
        <v>453</v>
      </c>
      <c r="AL171" t="e">
        <f t="shared" ref="AL171:AL234" si="169">IF(AND(#REF!&lt;&gt;#REF!,#REF!&lt;&gt;#REF!),"Bold","")</f>
        <v>#REF!</v>
      </c>
    </row>
    <row r="172" spans="1:38">
      <c r="A172" t="s">
        <v>884</v>
      </c>
      <c r="B172" s="1">
        <v>0.63541666666666663</v>
      </c>
      <c r="C172" t="s">
        <v>224</v>
      </c>
      <c r="D172" t="s">
        <v>623</v>
      </c>
      <c r="F172">
        <v>7087</v>
      </c>
      <c r="G172" t="s">
        <v>345</v>
      </c>
      <c r="H172" t="s">
        <v>346</v>
      </c>
      <c r="I172" t="s">
        <v>5</v>
      </c>
      <c r="J172" t="s">
        <v>347</v>
      </c>
      <c r="K172" t="s">
        <v>883</v>
      </c>
      <c r="L172">
        <v>9</v>
      </c>
      <c r="M172">
        <v>48.534700000000001</v>
      </c>
      <c r="N172">
        <v>69.152199999999993</v>
      </c>
      <c r="O172">
        <v>34.0991</v>
      </c>
      <c r="P172">
        <v>4.9927000000000001</v>
      </c>
      <c r="Q172">
        <v>3.9192999999999998</v>
      </c>
      <c r="R172">
        <v>2.7627999999999999</v>
      </c>
      <c r="S172">
        <v>1.984</v>
      </c>
      <c r="T172">
        <v>2.4388999999999998</v>
      </c>
      <c r="U172">
        <v>1.9776</v>
      </c>
      <c r="V172">
        <v>1.9343999999999999</v>
      </c>
      <c r="W172">
        <v>10.492900000000001</v>
      </c>
      <c r="X172" t="s">
        <v>392</v>
      </c>
      <c r="Y172">
        <v>1.7593000000000001</v>
      </c>
      <c r="Z172" t="s">
        <v>885</v>
      </c>
      <c r="AA172">
        <v>1.4554</v>
      </c>
      <c r="AB172" t="s">
        <v>630</v>
      </c>
      <c r="AC172">
        <v>1.2831999999999999</v>
      </c>
      <c r="AD172">
        <v>25.9251</v>
      </c>
      <c r="AE172" s="23">
        <v>212.7116</v>
      </c>
      <c r="AF172">
        <v>10</v>
      </c>
      <c r="AG172">
        <v>105</v>
      </c>
      <c r="AH172">
        <v>10</v>
      </c>
      <c r="AI172">
        <v>13</v>
      </c>
      <c r="AJ172" t="s">
        <v>453</v>
      </c>
      <c r="AL172" t="e">
        <f t="shared" ref="AL172:AL235" si="170">IF(AND(#REF!&lt;&gt;#REF!,#REF!&lt;&gt;#REF!),"Bold","")</f>
        <v>#REF!</v>
      </c>
    </row>
    <row r="173" spans="1:38">
      <c r="A173" t="s">
        <v>892</v>
      </c>
      <c r="B173" s="1">
        <v>0.63541666666666663</v>
      </c>
      <c r="C173" t="s">
        <v>224</v>
      </c>
      <c r="D173" t="s">
        <v>623</v>
      </c>
      <c r="F173">
        <v>7087</v>
      </c>
      <c r="G173" t="s">
        <v>345</v>
      </c>
      <c r="H173" t="s">
        <v>346</v>
      </c>
      <c r="I173" t="s">
        <v>5</v>
      </c>
      <c r="J173" t="s">
        <v>347</v>
      </c>
      <c r="K173" t="s">
        <v>883</v>
      </c>
      <c r="L173">
        <v>11</v>
      </c>
      <c r="M173">
        <v>56.125</v>
      </c>
      <c r="N173">
        <v>37.1556</v>
      </c>
      <c r="O173">
        <v>32.3994</v>
      </c>
      <c r="P173">
        <v>8.6905000000000001</v>
      </c>
      <c r="Q173">
        <v>4.2622</v>
      </c>
      <c r="R173">
        <v>3.5099</v>
      </c>
      <c r="S173">
        <v>5.0438999999999998</v>
      </c>
      <c r="T173">
        <v>2.0691999999999999</v>
      </c>
      <c r="U173">
        <v>1.8687</v>
      </c>
      <c r="V173">
        <v>1.4876</v>
      </c>
      <c r="W173">
        <v>16.520700000000001</v>
      </c>
      <c r="X173" t="s">
        <v>771</v>
      </c>
      <c r="Y173">
        <v>0.54159999999999997</v>
      </c>
      <c r="Z173" t="s">
        <v>893</v>
      </c>
      <c r="AA173">
        <v>0.755</v>
      </c>
      <c r="AB173" t="s">
        <v>519</v>
      </c>
      <c r="AC173">
        <v>0.61919999999999997</v>
      </c>
      <c r="AD173">
        <v>25.827000000000002</v>
      </c>
      <c r="AE173">
        <v>196.87549999999999</v>
      </c>
      <c r="AF173">
        <v>12</v>
      </c>
      <c r="AG173">
        <v>101</v>
      </c>
      <c r="AH173">
        <v>10</v>
      </c>
      <c r="AI173">
        <v>33</v>
      </c>
      <c r="AJ173" t="s">
        <v>453</v>
      </c>
      <c r="AL173" t="e">
        <f t="shared" ref="AL173:AL236" si="171">IF(AND(#REF!&lt;&gt;#REF!,#REF!&lt;&gt;#REF!),"Bold","")</f>
        <v>#REF!</v>
      </c>
    </row>
    <row r="174" spans="1:38">
      <c r="A174" t="s">
        <v>1333</v>
      </c>
      <c r="B174" s="1">
        <v>0.70138888888888884</v>
      </c>
      <c r="C174" t="s">
        <v>167</v>
      </c>
      <c r="D174" t="s">
        <v>660</v>
      </c>
      <c r="F174">
        <v>26106</v>
      </c>
      <c r="G174" t="s">
        <v>282</v>
      </c>
      <c r="H174" t="s">
        <v>232</v>
      </c>
      <c r="I174" t="s">
        <v>5</v>
      </c>
      <c r="J174" t="s">
        <v>662</v>
      </c>
      <c r="K174" t="s">
        <v>1330</v>
      </c>
      <c r="L174">
        <v>3</v>
      </c>
      <c r="M174">
        <v>78.097399999999993</v>
      </c>
      <c r="N174">
        <v>102.8</v>
      </c>
      <c r="O174">
        <v>46.72</v>
      </c>
      <c r="P174">
        <v>12.1297</v>
      </c>
      <c r="Q174">
        <v>8.1555999999999997</v>
      </c>
      <c r="R174">
        <v>5.5831999999999997</v>
      </c>
      <c r="S174">
        <v>2.7381000000000002</v>
      </c>
      <c r="T174">
        <v>3.0691999999999999</v>
      </c>
      <c r="U174">
        <v>1.9114</v>
      </c>
      <c r="V174">
        <v>1.8102</v>
      </c>
      <c r="W174">
        <v>23.325700000000001</v>
      </c>
      <c r="X174" t="s">
        <v>738</v>
      </c>
      <c r="Y174">
        <v>3.9060999999999999</v>
      </c>
      <c r="Z174" t="s">
        <v>1016</v>
      </c>
      <c r="AA174">
        <v>2.2086999999999999</v>
      </c>
      <c r="AB174" t="s">
        <v>1152</v>
      </c>
      <c r="AC174">
        <v>2.2332999999999998</v>
      </c>
      <c r="AD174">
        <v>25.808299999999999</v>
      </c>
      <c r="AE174">
        <v>320.49669999999998</v>
      </c>
      <c r="AF174">
        <v>6</v>
      </c>
      <c r="AG174">
        <v>97</v>
      </c>
      <c r="AH174">
        <v>10</v>
      </c>
      <c r="AI174">
        <v>43</v>
      </c>
      <c r="AJ174" t="s">
        <v>453</v>
      </c>
      <c r="AL174" t="e">
        <f t="shared" ref="AL174:AL237" si="172">IF(AND(#REF!&lt;&gt;#REF!,#REF!&lt;&gt;#REF!),"Bold","")</f>
        <v>#REF!</v>
      </c>
    </row>
    <row r="175" spans="1:38">
      <c r="A175" t="s">
        <v>681</v>
      </c>
      <c r="B175" s="1">
        <v>0.59722222222222221</v>
      </c>
      <c r="C175" t="s">
        <v>188</v>
      </c>
      <c r="D175" t="s">
        <v>660</v>
      </c>
      <c r="E175" t="s">
        <v>661</v>
      </c>
      <c r="F175">
        <v>34026</v>
      </c>
      <c r="G175" t="s">
        <v>231</v>
      </c>
      <c r="H175" t="s">
        <v>232</v>
      </c>
      <c r="I175" t="s">
        <v>233</v>
      </c>
      <c r="J175" t="s">
        <v>662</v>
      </c>
      <c r="K175" t="s">
        <v>663</v>
      </c>
      <c r="L175">
        <v>5</v>
      </c>
      <c r="M175">
        <v>57.938200000000002</v>
      </c>
      <c r="N175">
        <v>62.478200000000001</v>
      </c>
      <c r="O175">
        <v>40.2455</v>
      </c>
      <c r="P175">
        <v>16.599599999999999</v>
      </c>
      <c r="Q175">
        <v>5.0770999999999997</v>
      </c>
      <c r="R175">
        <v>6.3472</v>
      </c>
      <c r="S175">
        <v>3.2139000000000002</v>
      </c>
      <c r="T175">
        <v>2.7462</v>
      </c>
      <c r="U175">
        <v>1.9224000000000001</v>
      </c>
      <c r="V175">
        <v>2.3475999999999999</v>
      </c>
      <c r="W175">
        <v>24.0121</v>
      </c>
      <c r="X175" t="s">
        <v>266</v>
      </c>
      <c r="Y175">
        <v>1.6012</v>
      </c>
      <c r="Z175" t="s">
        <v>682</v>
      </c>
      <c r="AA175">
        <v>1.5968</v>
      </c>
      <c r="AB175" t="s">
        <v>683</v>
      </c>
      <c r="AC175">
        <v>1.1997</v>
      </c>
      <c r="AD175">
        <v>25.800899999999999</v>
      </c>
      <c r="AE175">
        <v>253.1267</v>
      </c>
      <c r="AF175">
        <v>16</v>
      </c>
      <c r="AG175">
        <v>107</v>
      </c>
      <c r="AH175">
        <v>10</v>
      </c>
      <c r="AI175">
        <v>17</v>
      </c>
      <c r="AJ175" t="s">
        <v>453</v>
      </c>
      <c r="AL175" t="e">
        <f t="shared" ref="AL175:AL238" si="173">IF(AND(#REF!&lt;&gt;#REF!,#REF!&lt;&gt;#REF!),"Bold","")</f>
        <v>#REF!</v>
      </c>
    </row>
    <row r="176" spans="1:38">
      <c r="A176" t="s">
        <v>690</v>
      </c>
      <c r="B176" s="1">
        <v>0.60069444444444442</v>
      </c>
      <c r="C176" t="s">
        <v>171</v>
      </c>
      <c r="D176" t="s">
        <v>688</v>
      </c>
      <c r="E176" t="s">
        <v>230</v>
      </c>
      <c r="F176">
        <v>4938</v>
      </c>
      <c r="G176" t="s">
        <v>282</v>
      </c>
      <c r="H176" t="s">
        <v>346</v>
      </c>
      <c r="I176" t="s">
        <v>5</v>
      </c>
      <c r="J176" t="s">
        <v>347</v>
      </c>
      <c r="K176" t="s">
        <v>689</v>
      </c>
      <c r="L176">
        <v>7</v>
      </c>
      <c r="M176">
        <v>107.1</v>
      </c>
      <c r="N176">
        <v>45.918100000000003</v>
      </c>
      <c r="O176">
        <v>23.8186</v>
      </c>
      <c r="P176">
        <v>12.6067</v>
      </c>
      <c r="Q176">
        <v>5.6520999999999999</v>
      </c>
      <c r="R176">
        <v>4.0523999999999996</v>
      </c>
      <c r="S176">
        <v>3.1150000000000002</v>
      </c>
      <c r="T176">
        <v>1.6042000000000001</v>
      </c>
      <c r="U176">
        <v>1.0387</v>
      </c>
      <c r="V176">
        <v>1.7158</v>
      </c>
      <c r="W176">
        <v>8.3691999999999993</v>
      </c>
      <c r="X176" t="s">
        <v>495</v>
      </c>
      <c r="Y176">
        <v>1.9709000000000001</v>
      </c>
      <c r="Z176" t="s">
        <v>496</v>
      </c>
      <c r="AA176">
        <v>1.2049000000000001</v>
      </c>
      <c r="AB176" t="s">
        <v>691</v>
      </c>
      <c r="AC176">
        <v>2.8923000000000001</v>
      </c>
      <c r="AD176">
        <v>25.744700000000002</v>
      </c>
      <c r="AE176" s="23">
        <v>246.80359999999999</v>
      </c>
      <c r="AF176">
        <v>3</v>
      </c>
      <c r="AG176">
        <v>102</v>
      </c>
      <c r="AH176">
        <v>10</v>
      </c>
      <c r="AI176">
        <v>19</v>
      </c>
      <c r="AJ176" t="s">
        <v>453</v>
      </c>
      <c r="AL176" t="e">
        <f t="shared" ref="AL176:AL239" si="174">IF(AND(#REF!&lt;&gt;#REF!,#REF!&lt;&gt;#REF!),"Bold","")</f>
        <v>#REF!</v>
      </c>
    </row>
    <row r="177" spans="1:38">
      <c r="A177" t="s">
        <v>674</v>
      </c>
      <c r="B177" s="1">
        <v>0.59722222222222221</v>
      </c>
      <c r="C177" t="s">
        <v>188</v>
      </c>
      <c r="D177" t="s">
        <v>660</v>
      </c>
      <c r="E177" t="s">
        <v>661</v>
      </c>
      <c r="F177">
        <v>34026</v>
      </c>
      <c r="G177" t="s">
        <v>231</v>
      </c>
      <c r="H177" t="s">
        <v>232</v>
      </c>
      <c r="I177" t="s">
        <v>233</v>
      </c>
      <c r="J177" t="s">
        <v>662</v>
      </c>
      <c r="K177" t="s">
        <v>663</v>
      </c>
      <c r="L177">
        <v>5</v>
      </c>
      <c r="M177">
        <v>122.16240000000001</v>
      </c>
      <c r="N177">
        <v>56.768599999999999</v>
      </c>
      <c r="O177">
        <v>29.317</v>
      </c>
      <c r="P177">
        <v>13.6065</v>
      </c>
      <c r="Q177">
        <v>7.6254999999999997</v>
      </c>
      <c r="R177">
        <v>5.9648000000000003</v>
      </c>
      <c r="S177">
        <v>5.5087999999999999</v>
      </c>
      <c r="T177">
        <v>2.7645</v>
      </c>
      <c r="U177">
        <v>2.5769000000000002</v>
      </c>
      <c r="V177">
        <v>2.4238</v>
      </c>
      <c r="W177">
        <v>24.9314</v>
      </c>
      <c r="X177" t="s">
        <v>258</v>
      </c>
      <c r="Y177">
        <v>1.7788999999999999</v>
      </c>
      <c r="Z177" t="s">
        <v>259</v>
      </c>
      <c r="AA177">
        <v>1.1748000000000001</v>
      </c>
      <c r="AB177" t="s">
        <v>675</v>
      </c>
      <c r="AC177">
        <v>0.86170000000000002</v>
      </c>
      <c r="AD177">
        <v>25.732299999999999</v>
      </c>
      <c r="AE177">
        <v>303.19799999999998</v>
      </c>
      <c r="AF177">
        <v>7</v>
      </c>
      <c r="AG177">
        <v>110</v>
      </c>
      <c r="AH177">
        <v>10</v>
      </c>
      <c r="AI177">
        <v>50</v>
      </c>
      <c r="AJ177" t="s">
        <v>453</v>
      </c>
      <c r="AL177" t="e">
        <f t="shared" ref="AL177:AL240" si="175">IF(AND(#REF!&lt;&gt;#REF!,#REF!&lt;&gt;#REF!),"Bold","")</f>
        <v>#REF!</v>
      </c>
    </row>
    <row r="178" spans="1:38">
      <c r="A178" t="s">
        <v>752</v>
      </c>
      <c r="B178" s="1">
        <v>0.60763888888888895</v>
      </c>
      <c r="C178" t="s">
        <v>172</v>
      </c>
      <c r="D178" t="s">
        <v>344</v>
      </c>
      <c r="E178" t="s">
        <v>562</v>
      </c>
      <c r="F178">
        <v>24760</v>
      </c>
      <c r="G178" t="s">
        <v>282</v>
      </c>
      <c r="H178" t="s">
        <v>346</v>
      </c>
      <c r="I178" t="s">
        <v>233</v>
      </c>
      <c r="J178" t="s">
        <v>743</v>
      </c>
      <c r="K178" t="s">
        <v>744</v>
      </c>
      <c r="L178">
        <v>4</v>
      </c>
      <c r="M178">
        <v>93.587100000000007</v>
      </c>
      <c r="N178">
        <v>77.896500000000003</v>
      </c>
      <c r="O178">
        <v>41.839399999999998</v>
      </c>
      <c r="P178">
        <v>11.096</v>
      </c>
      <c r="Q178">
        <v>8.4266000000000005</v>
      </c>
      <c r="R178">
        <v>5.0484999999999998</v>
      </c>
      <c r="S178">
        <v>3.4788000000000001</v>
      </c>
      <c r="T178">
        <v>0</v>
      </c>
      <c r="U178">
        <v>0</v>
      </c>
      <c r="V178">
        <v>0</v>
      </c>
      <c r="W178">
        <v>15.8421</v>
      </c>
      <c r="X178" t="s">
        <v>753</v>
      </c>
      <c r="Y178">
        <v>1.4296</v>
      </c>
      <c r="Z178" t="s">
        <v>754</v>
      </c>
      <c r="AA178">
        <v>2.3534999999999999</v>
      </c>
      <c r="AB178" t="s">
        <v>755</v>
      </c>
      <c r="AC178">
        <v>2.0442999999999998</v>
      </c>
      <c r="AD178">
        <v>25.685099999999998</v>
      </c>
      <c r="AE178">
        <v>296.11880000000002</v>
      </c>
      <c r="AF178">
        <v>16</v>
      </c>
      <c r="AG178">
        <v>131</v>
      </c>
      <c r="AH178">
        <v>10</v>
      </c>
      <c r="AI178">
        <v>12</v>
      </c>
      <c r="AJ178" t="s">
        <v>453</v>
      </c>
      <c r="AL178" t="e">
        <f t="shared" ref="AL178:AL241" si="176">IF(AND(#REF!&lt;&gt;#REF!,#REF!&lt;&gt;#REF!),"Bold","")</f>
        <v>#REF!</v>
      </c>
    </row>
    <row r="179" spans="1:38">
      <c r="A179" t="s">
        <v>1355</v>
      </c>
      <c r="B179" s="1">
        <v>0.70486111111111116</v>
      </c>
      <c r="C179" t="s">
        <v>172</v>
      </c>
      <c r="D179" t="s">
        <v>1352</v>
      </c>
      <c r="E179" t="s">
        <v>562</v>
      </c>
      <c r="F179">
        <v>15475</v>
      </c>
      <c r="G179" t="s">
        <v>282</v>
      </c>
      <c r="H179" t="s">
        <v>346</v>
      </c>
      <c r="I179" t="s">
        <v>233</v>
      </c>
      <c r="J179" t="s">
        <v>347</v>
      </c>
      <c r="K179" t="s">
        <v>1353</v>
      </c>
      <c r="L179">
        <v>5</v>
      </c>
      <c r="M179">
        <v>91.138599999999997</v>
      </c>
      <c r="N179">
        <v>60.72</v>
      </c>
      <c r="O179">
        <v>49.896799999999999</v>
      </c>
      <c r="P179">
        <v>18.199400000000001</v>
      </c>
      <c r="Q179">
        <v>5.4185999999999996</v>
      </c>
      <c r="R179">
        <v>8.8117999999999999</v>
      </c>
      <c r="S179">
        <v>3.6200999999999999</v>
      </c>
      <c r="T179">
        <v>1.8815999999999999</v>
      </c>
      <c r="U179">
        <v>2.1372</v>
      </c>
      <c r="V179">
        <v>2.3736000000000002</v>
      </c>
      <c r="W179">
        <v>15.6286</v>
      </c>
      <c r="X179" t="s">
        <v>595</v>
      </c>
      <c r="Y179">
        <v>6.5083000000000002</v>
      </c>
      <c r="Z179" t="s">
        <v>351</v>
      </c>
      <c r="AA179">
        <v>5.1410999999999998</v>
      </c>
      <c r="AB179" t="s">
        <v>1231</v>
      </c>
      <c r="AC179">
        <v>4.1086</v>
      </c>
      <c r="AD179">
        <v>25.679200000000002</v>
      </c>
      <c r="AE179">
        <v>301.26339999999999</v>
      </c>
      <c r="AF179">
        <v>4</v>
      </c>
      <c r="AG179">
        <v>143</v>
      </c>
      <c r="AH179">
        <v>10</v>
      </c>
      <c r="AI179">
        <v>30</v>
      </c>
      <c r="AJ179" t="s">
        <v>453</v>
      </c>
      <c r="AL179" t="e">
        <f t="shared" ref="AL179:AL242" si="177">IF(AND(#REF!&lt;&gt;#REF!,#REF!&lt;&gt;#REF!),"Bold","")</f>
        <v>#REF!</v>
      </c>
    </row>
    <row r="180" spans="1:38">
      <c r="A180" t="s">
        <v>1181</v>
      </c>
      <c r="B180" s="1">
        <v>0.67361111111111116</v>
      </c>
      <c r="C180" t="s">
        <v>171</v>
      </c>
      <c r="D180" t="s">
        <v>1177</v>
      </c>
      <c r="E180" t="s">
        <v>230</v>
      </c>
      <c r="F180">
        <v>4614</v>
      </c>
      <c r="G180" t="s">
        <v>282</v>
      </c>
      <c r="H180" t="s">
        <v>346</v>
      </c>
      <c r="I180" t="s">
        <v>5</v>
      </c>
      <c r="J180" t="s">
        <v>347</v>
      </c>
      <c r="K180" t="s">
        <v>1178</v>
      </c>
      <c r="L180">
        <v>9</v>
      </c>
      <c r="M180">
        <v>57.124499999999998</v>
      </c>
      <c r="N180">
        <v>61.392000000000003</v>
      </c>
      <c r="O180">
        <v>24.055800000000001</v>
      </c>
      <c r="P180">
        <v>12.2865</v>
      </c>
      <c r="Q180">
        <v>5.8167</v>
      </c>
      <c r="R180">
        <v>3.2267999999999999</v>
      </c>
      <c r="S180">
        <v>3.7313999999999998</v>
      </c>
      <c r="T180">
        <v>2.6332</v>
      </c>
      <c r="U180">
        <v>1.2385999999999999</v>
      </c>
      <c r="V180">
        <v>1.7295</v>
      </c>
      <c r="W180">
        <v>19.262899999999998</v>
      </c>
      <c r="X180" t="s">
        <v>518</v>
      </c>
      <c r="Y180">
        <v>1.9397</v>
      </c>
      <c r="Z180" t="s">
        <v>516</v>
      </c>
      <c r="AA180">
        <v>0.99809999999999999</v>
      </c>
      <c r="AB180" t="s">
        <v>840</v>
      </c>
      <c r="AC180">
        <v>1.8085</v>
      </c>
      <c r="AD180">
        <v>25.614000000000001</v>
      </c>
      <c r="AE180">
        <v>222.85810000000001</v>
      </c>
      <c r="AF180">
        <v>5</v>
      </c>
      <c r="AG180">
        <v>111</v>
      </c>
      <c r="AH180">
        <v>12</v>
      </c>
      <c r="AI180">
        <v>14</v>
      </c>
      <c r="AJ180" t="s">
        <v>5</v>
      </c>
      <c r="AL180" t="e">
        <f t="shared" ref="AL180:AL243" si="178">IF(AND(#REF!&lt;&gt;#REF!,#REF!&lt;&gt;#REF!),"Bold","")</f>
        <v>#REF!</v>
      </c>
    </row>
    <row r="181" spans="1:38">
      <c r="A181" t="s">
        <v>938</v>
      </c>
      <c r="B181" s="1">
        <v>0.64236111111111105</v>
      </c>
      <c r="C181" t="s">
        <v>163</v>
      </c>
      <c r="D181" t="s">
        <v>925</v>
      </c>
      <c r="E181" t="s">
        <v>562</v>
      </c>
      <c r="F181">
        <v>28012</v>
      </c>
      <c r="G181" t="s">
        <v>231</v>
      </c>
      <c r="H181" t="s">
        <v>232</v>
      </c>
      <c r="I181" t="s">
        <v>5</v>
      </c>
      <c r="J181" t="s">
        <v>662</v>
      </c>
      <c r="K181" t="s">
        <v>926</v>
      </c>
      <c r="L181">
        <v>4</v>
      </c>
      <c r="M181">
        <v>72.12</v>
      </c>
      <c r="N181">
        <v>107.92</v>
      </c>
      <c r="O181">
        <v>43.711799999999997</v>
      </c>
      <c r="P181">
        <v>16.953099999999999</v>
      </c>
      <c r="Q181">
        <v>10.4872</v>
      </c>
      <c r="R181">
        <v>9.1408000000000005</v>
      </c>
      <c r="S181">
        <v>3.3767</v>
      </c>
      <c r="T181">
        <v>2.6343999999999999</v>
      </c>
      <c r="U181">
        <v>1.8738999999999999</v>
      </c>
      <c r="V181">
        <v>2.3879999999999999</v>
      </c>
      <c r="W181">
        <v>22.517900000000001</v>
      </c>
      <c r="X181" t="s">
        <v>939</v>
      </c>
      <c r="Y181">
        <v>0.73470000000000002</v>
      </c>
      <c r="Z181" t="s">
        <v>825</v>
      </c>
      <c r="AA181">
        <v>1.6032999999999999</v>
      </c>
      <c r="AB181" t="s">
        <v>940</v>
      </c>
      <c r="AC181">
        <v>1.5683</v>
      </c>
      <c r="AD181">
        <v>25.6021</v>
      </c>
      <c r="AE181">
        <v>322.63220000000001</v>
      </c>
      <c r="AF181">
        <v>10</v>
      </c>
      <c r="AG181">
        <v>98</v>
      </c>
      <c r="AH181">
        <v>12</v>
      </c>
      <c r="AI181">
        <v>14</v>
      </c>
      <c r="AJ181" t="s">
        <v>5</v>
      </c>
      <c r="AL181" t="e">
        <f t="shared" ref="AL181:AL244" si="179">IF(AND(#REF!&lt;&gt;#REF!,#REF!&lt;&gt;#REF!),"Bold","")</f>
        <v>#REF!</v>
      </c>
    </row>
    <row r="182" spans="1:38">
      <c r="A182" t="s">
        <v>986</v>
      </c>
      <c r="B182" s="1">
        <v>0.64930555555555558</v>
      </c>
      <c r="C182" t="s">
        <v>171</v>
      </c>
      <c r="D182" t="s">
        <v>344</v>
      </c>
      <c r="E182" t="s">
        <v>230</v>
      </c>
      <c r="F182">
        <v>4289</v>
      </c>
      <c r="G182" t="s">
        <v>282</v>
      </c>
      <c r="H182" t="s">
        <v>346</v>
      </c>
      <c r="I182" t="s">
        <v>5</v>
      </c>
      <c r="J182" t="s">
        <v>662</v>
      </c>
      <c r="K182" t="s">
        <v>980</v>
      </c>
      <c r="L182">
        <v>5</v>
      </c>
      <c r="M182">
        <v>109.1861</v>
      </c>
      <c r="N182">
        <v>55.339500000000001</v>
      </c>
      <c r="O182">
        <v>31.9969</v>
      </c>
      <c r="P182">
        <v>12.1996</v>
      </c>
      <c r="Q182">
        <v>2.3746999999999998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3.4375</v>
      </c>
      <c r="X182" t="s">
        <v>483</v>
      </c>
      <c r="Y182">
        <v>3.2347999999999999</v>
      </c>
      <c r="Z182" t="s">
        <v>836</v>
      </c>
      <c r="AA182">
        <v>1.6463000000000001</v>
      </c>
      <c r="AB182" t="s">
        <v>987</v>
      </c>
      <c r="AC182">
        <v>2.4266999999999999</v>
      </c>
      <c r="AD182">
        <v>25.516500000000001</v>
      </c>
      <c r="AE182">
        <v>263.05880000000002</v>
      </c>
      <c r="AF182">
        <v>4</v>
      </c>
      <c r="AG182">
        <v>115</v>
      </c>
      <c r="AH182">
        <v>12</v>
      </c>
      <c r="AI182">
        <v>30</v>
      </c>
      <c r="AJ182" t="s">
        <v>5</v>
      </c>
      <c r="AL182" t="e">
        <f t="shared" ref="AL182:AL245" si="180">IF(AND(#REF!&lt;&gt;#REF!,#REF!&lt;&gt;#REF!),"Bold","")</f>
        <v>#REF!</v>
      </c>
    </row>
    <row r="183" spans="1:38">
      <c r="A183" t="s">
        <v>582</v>
      </c>
      <c r="B183" s="1">
        <v>0.58333333333333337</v>
      </c>
      <c r="C183" t="s">
        <v>172</v>
      </c>
      <c r="D183" t="s">
        <v>561</v>
      </c>
      <c r="E183" t="s">
        <v>562</v>
      </c>
      <c r="F183">
        <v>37140</v>
      </c>
      <c r="G183" t="s">
        <v>282</v>
      </c>
      <c r="H183" t="s">
        <v>346</v>
      </c>
      <c r="I183" t="s">
        <v>5</v>
      </c>
      <c r="J183" t="s">
        <v>347</v>
      </c>
      <c r="K183" t="s">
        <v>563</v>
      </c>
      <c r="L183">
        <v>9</v>
      </c>
      <c r="M183">
        <v>111.8236</v>
      </c>
      <c r="N183">
        <v>75.058800000000005</v>
      </c>
      <c r="O183">
        <v>28.068000000000001</v>
      </c>
      <c r="P183">
        <v>12.0403</v>
      </c>
      <c r="Q183">
        <v>5.4884000000000004</v>
      </c>
      <c r="R183">
        <v>6.9151999999999996</v>
      </c>
      <c r="S183">
        <v>4.8295000000000003</v>
      </c>
      <c r="T183">
        <v>2.2582</v>
      </c>
      <c r="U183">
        <v>1.5124</v>
      </c>
      <c r="V183">
        <v>2.5314999999999999</v>
      </c>
      <c r="W183">
        <v>24.5107</v>
      </c>
      <c r="X183" t="s">
        <v>583</v>
      </c>
      <c r="Y183">
        <v>2.2959999999999998</v>
      </c>
      <c r="Z183" t="s">
        <v>584</v>
      </c>
      <c r="AA183">
        <v>1.3695999999999999</v>
      </c>
      <c r="AB183" t="s">
        <v>585</v>
      </c>
      <c r="AC183">
        <v>1.7082999999999999</v>
      </c>
      <c r="AD183">
        <v>25.434999999999999</v>
      </c>
      <c r="AE183">
        <v>305.84550000000002</v>
      </c>
      <c r="AF183">
        <v>14</v>
      </c>
      <c r="AG183">
        <v>134</v>
      </c>
      <c r="AH183">
        <v>12</v>
      </c>
      <c r="AI183">
        <v>28</v>
      </c>
      <c r="AJ183" t="s">
        <v>5</v>
      </c>
      <c r="AL183" t="e">
        <f t="shared" ref="AL183:AL246" si="181">IF(AND(#REF!&lt;&gt;#REF!,#REF!&lt;&gt;#REF!),"Bold","")</f>
        <v>#REF!</v>
      </c>
    </row>
    <row r="184" spans="1:38">
      <c r="A184" t="s">
        <v>686</v>
      </c>
      <c r="B184" s="1">
        <v>0.59722222222222221</v>
      </c>
      <c r="C184" t="s">
        <v>188</v>
      </c>
      <c r="D184" t="s">
        <v>660</v>
      </c>
      <c r="E184" t="s">
        <v>661</v>
      </c>
      <c r="F184">
        <v>34026</v>
      </c>
      <c r="G184" t="s">
        <v>231</v>
      </c>
      <c r="H184" t="s">
        <v>232</v>
      </c>
      <c r="I184" t="s">
        <v>233</v>
      </c>
      <c r="J184" t="s">
        <v>662</v>
      </c>
      <c r="K184" t="s">
        <v>663</v>
      </c>
      <c r="L184">
        <v>4</v>
      </c>
      <c r="M184">
        <v>68.091099999999997</v>
      </c>
      <c r="N184">
        <v>50.520899999999997</v>
      </c>
      <c r="O184">
        <v>23.440200000000001</v>
      </c>
      <c r="P184">
        <v>14.3752</v>
      </c>
      <c r="Q184">
        <v>9.3125</v>
      </c>
      <c r="R184">
        <v>6.6948999999999996</v>
      </c>
      <c r="S184">
        <v>5.9279999999999999</v>
      </c>
      <c r="T184">
        <v>4.0163000000000002</v>
      </c>
      <c r="U184">
        <v>1.8145</v>
      </c>
      <c r="V184">
        <v>1.9204000000000001</v>
      </c>
      <c r="W184">
        <v>22.391400000000001</v>
      </c>
      <c r="X184" t="s">
        <v>687</v>
      </c>
      <c r="Y184">
        <v>1.8737999999999999</v>
      </c>
      <c r="Z184" t="s">
        <v>426</v>
      </c>
      <c r="AA184">
        <v>1.7221</v>
      </c>
      <c r="AB184" t="s">
        <v>273</v>
      </c>
      <c r="AC184">
        <v>3.4203000000000001</v>
      </c>
      <c r="AD184">
        <v>25.372299999999999</v>
      </c>
      <c r="AE184">
        <v>240.89410000000001</v>
      </c>
      <c r="AF184">
        <v>14</v>
      </c>
      <c r="AG184">
        <v>108</v>
      </c>
      <c r="AH184">
        <v>12</v>
      </c>
      <c r="AI184">
        <v>14</v>
      </c>
      <c r="AJ184" t="s">
        <v>5</v>
      </c>
      <c r="AL184" t="e">
        <f t="shared" ref="AL184:AL247" si="182">IF(AND(#REF!&lt;&gt;#REF!,#REF!&lt;&gt;#REF!),"Bold","")</f>
        <v>#REF!</v>
      </c>
    </row>
    <row r="185" spans="1:38">
      <c r="A185" t="s">
        <v>1467</v>
      </c>
      <c r="B185" s="1">
        <v>0.71527777777777779</v>
      </c>
      <c r="C185" t="s">
        <v>163</v>
      </c>
      <c r="D185" t="s">
        <v>281</v>
      </c>
      <c r="E185" t="s">
        <v>230</v>
      </c>
      <c r="F185">
        <v>5531</v>
      </c>
      <c r="G185" t="s">
        <v>231</v>
      </c>
      <c r="H185" t="s">
        <v>232</v>
      </c>
      <c r="I185" s="3" t="s">
        <v>5</v>
      </c>
      <c r="J185" t="s">
        <v>1463</v>
      </c>
      <c r="K185" t="s">
        <v>1464</v>
      </c>
      <c r="L185">
        <v>3</v>
      </c>
      <c r="M185">
        <v>61.336599999999997</v>
      </c>
      <c r="N185">
        <v>76.88</v>
      </c>
      <c r="O185">
        <v>17.979299999999999</v>
      </c>
      <c r="P185">
        <v>10.613799999999999</v>
      </c>
      <c r="Q185">
        <v>6.1752000000000002</v>
      </c>
      <c r="R185">
        <v>4.1535000000000002</v>
      </c>
      <c r="S185">
        <v>4.6041999999999996</v>
      </c>
      <c r="T185">
        <v>1.7373000000000001</v>
      </c>
      <c r="U185">
        <v>1.4898</v>
      </c>
      <c r="V185">
        <v>1.1377999999999999</v>
      </c>
      <c r="W185">
        <v>18.331399999999999</v>
      </c>
      <c r="X185" t="s">
        <v>1468</v>
      </c>
      <c r="Y185">
        <v>0.223</v>
      </c>
      <c r="Z185" t="s">
        <v>831</v>
      </c>
      <c r="AA185">
        <v>3.0876000000000001</v>
      </c>
      <c r="AB185" t="s">
        <v>239</v>
      </c>
      <c r="AC185">
        <v>2.5165999999999999</v>
      </c>
      <c r="AD185">
        <v>25.371700000000001</v>
      </c>
      <c r="AE185">
        <v>235.6378</v>
      </c>
      <c r="AF185">
        <v>7</v>
      </c>
      <c r="AG185">
        <v>75</v>
      </c>
      <c r="AH185">
        <v>12</v>
      </c>
      <c r="AI185">
        <v>14</v>
      </c>
      <c r="AJ185" t="s">
        <v>5</v>
      </c>
      <c r="AL185" t="e">
        <f t="shared" ref="AL185:AL248" si="183">IF(AND(#REF!&lt;&gt;#REF!,#REF!&lt;&gt;#REF!),"Bold","")</f>
        <v>#REF!</v>
      </c>
    </row>
    <row r="186" spans="1:38">
      <c r="A186" t="s">
        <v>669</v>
      </c>
      <c r="B186" s="1">
        <v>0.59722222222222221</v>
      </c>
      <c r="C186" t="s">
        <v>188</v>
      </c>
      <c r="D186" t="s">
        <v>660</v>
      </c>
      <c r="E186" t="s">
        <v>661</v>
      </c>
      <c r="F186">
        <v>34026</v>
      </c>
      <c r="G186" t="s">
        <v>231</v>
      </c>
      <c r="H186" t="s">
        <v>232</v>
      </c>
      <c r="I186" t="s">
        <v>233</v>
      </c>
      <c r="J186" t="s">
        <v>662</v>
      </c>
      <c r="K186" t="s">
        <v>663</v>
      </c>
      <c r="L186">
        <v>4</v>
      </c>
      <c r="M186">
        <v>95.187600000000003</v>
      </c>
      <c r="N186">
        <v>105.57680000000001</v>
      </c>
      <c r="O186">
        <v>47.820999999999998</v>
      </c>
      <c r="P186">
        <v>12.1568</v>
      </c>
      <c r="Q186">
        <v>11.923</v>
      </c>
      <c r="R186">
        <v>3.8727</v>
      </c>
      <c r="S186">
        <v>4.0167000000000002</v>
      </c>
      <c r="T186">
        <v>3.1522999999999999</v>
      </c>
      <c r="U186">
        <v>2.4236</v>
      </c>
      <c r="V186">
        <v>2.1915</v>
      </c>
      <c r="W186">
        <v>24.4621</v>
      </c>
      <c r="X186" t="s">
        <v>279</v>
      </c>
      <c r="Y186">
        <v>2.9239000000000002</v>
      </c>
      <c r="Z186" t="s">
        <v>451</v>
      </c>
      <c r="AA186">
        <v>3.9548999999999999</v>
      </c>
      <c r="AB186" t="s">
        <v>239</v>
      </c>
      <c r="AC186">
        <v>2.7214999999999998</v>
      </c>
      <c r="AD186">
        <v>25.365100000000002</v>
      </c>
      <c r="AE186">
        <v>347.74950000000001</v>
      </c>
      <c r="AF186">
        <v>25</v>
      </c>
      <c r="AG186">
        <v>99</v>
      </c>
      <c r="AH186">
        <v>12</v>
      </c>
      <c r="AI186">
        <v>49</v>
      </c>
      <c r="AJ186" t="s">
        <v>5</v>
      </c>
      <c r="AL186" t="e">
        <f t="shared" ref="AL186:AL249" si="184">IF(AND(#REF!&lt;&gt;#REF!,#REF!&lt;&gt;#REF!),"Bold","")</f>
        <v>#REF!</v>
      </c>
    </row>
    <row r="187" spans="1:38">
      <c r="A187" t="s">
        <v>1286</v>
      </c>
      <c r="B187" s="1">
        <v>0.69097222222222221</v>
      </c>
      <c r="C187" t="s">
        <v>163</v>
      </c>
      <c r="D187" t="s">
        <v>281</v>
      </c>
      <c r="E187" t="s">
        <v>562</v>
      </c>
      <c r="F187">
        <v>18675</v>
      </c>
      <c r="G187" t="s">
        <v>231</v>
      </c>
      <c r="H187" t="s">
        <v>232</v>
      </c>
      <c r="I187" t="s">
        <v>5</v>
      </c>
      <c r="J187" t="s">
        <v>347</v>
      </c>
      <c r="K187" t="s">
        <v>1260</v>
      </c>
      <c r="L187">
        <v>5</v>
      </c>
      <c r="M187">
        <v>70.91</v>
      </c>
      <c r="N187">
        <v>78.096000000000004</v>
      </c>
      <c r="O187">
        <v>42.2928</v>
      </c>
      <c r="P187">
        <v>7.8959000000000001</v>
      </c>
      <c r="Q187">
        <v>12.6196</v>
      </c>
      <c r="R187">
        <v>4.8577000000000004</v>
      </c>
      <c r="S187">
        <v>6.0148999999999999</v>
      </c>
      <c r="T187">
        <v>2.9459</v>
      </c>
      <c r="U187">
        <v>1.401</v>
      </c>
      <c r="V187">
        <v>2.8454999999999999</v>
      </c>
      <c r="W187">
        <v>19.214300000000001</v>
      </c>
      <c r="X187" t="s">
        <v>1287</v>
      </c>
      <c r="Y187">
        <v>1.5904</v>
      </c>
      <c r="Z187" t="s">
        <v>1288</v>
      </c>
      <c r="AA187">
        <v>1.2787999999999999</v>
      </c>
      <c r="AB187" t="s">
        <v>1289</v>
      </c>
      <c r="AC187">
        <v>2.0392000000000001</v>
      </c>
      <c r="AD187">
        <v>25.330100000000002</v>
      </c>
      <c r="AE187">
        <v>279.33199999999999</v>
      </c>
      <c r="AF187">
        <v>25</v>
      </c>
      <c r="AG187">
        <v>81</v>
      </c>
      <c r="AH187">
        <v>12</v>
      </c>
      <c r="AI187">
        <v>49</v>
      </c>
      <c r="AJ187" t="s">
        <v>5</v>
      </c>
      <c r="AL187" t="e">
        <f t="shared" ref="AL187:AL250" si="185">IF(AND(#REF!&lt;&gt;#REF!,#REF!&lt;&gt;#REF!),"Bold","")</f>
        <v>#REF!</v>
      </c>
    </row>
    <row r="188" spans="1:38">
      <c r="A188" t="s">
        <v>1717</v>
      </c>
      <c r="B188" s="1">
        <v>0.86458333333333337</v>
      </c>
      <c r="C188" t="s">
        <v>168</v>
      </c>
      <c r="D188" t="s">
        <v>660</v>
      </c>
      <c r="E188" t="s">
        <v>230</v>
      </c>
      <c r="F188">
        <v>6469</v>
      </c>
      <c r="G188" t="s">
        <v>1576</v>
      </c>
      <c r="H188" t="s">
        <v>1577</v>
      </c>
      <c r="I188" s="3" t="s">
        <v>5</v>
      </c>
      <c r="J188" t="s">
        <v>662</v>
      </c>
      <c r="K188" t="s">
        <v>1714</v>
      </c>
      <c r="L188">
        <v>5</v>
      </c>
      <c r="M188">
        <v>106.08199999999999</v>
      </c>
      <c r="N188">
        <v>61.067999999999998</v>
      </c>
      <c r="O188">
        <v>33.758000000000003</v>
      </c>
      <c r="P188">
        <v>9.2266999999999992</v>
      </c>
      <c r="Q188">
        <v>4.9196</v>
      </c>
      <c r="R188">
        <v>4.4880000000000004</v>
      </c>
      <c r="S188">
        <v>3.0055000000000001</v>
      </c>
      <c r="T188">
        <v>1.8381000000000001</v>
      </c>
      <c r="U188">
        <v>0</v>
      </c>
      <c r="V188">
        <v>0</v>
      </c>
      <c r="W188">
        <v>20.124300000000002</v>
      </c>
      <c r="X188" t="s">
        <v>246</v>
      </c>
      <c r="Y188">
        <v>1.6275999999999999</v>
      </c>
      <c r="Z188" t="s">
        <v>659</v>
      </c>
      <c r="AA188">
        <v>1.9475</v>
      </c>
      <c r="AB188" t="s">
        <v>294</v>
      </c>
      <c r="AC188">
        <v>1.4093</v>
      </c>
      <c r="AD188">
        <v>25.225000000000001</v>
      </c>
      <c r="AE188">
        <v>278.29469999999998</v>
      </c>
      <c r="AF188">
        <v>5.5</v>
      </c>
      <c r="AG188">
        <v>80</v>
      </c>
      <c r="AH188">
        <v>12</v>
      </c>
      <c r="AI188">
        <v>29</v>
      </c>
      <c r="AJ188" t="s">
        <v>5</v>
      </c>
      <c r="AL188" t="e">
        <f t="shared" ref="AL188:AL251" si="186">IF(AND(#REF!&lt;&gt;#REF!,#REF!&lt;&gt;#REF!),"Bold","")</f>
        <v>#REF!</v>
      </c>
    </row>
    <row r="189" spans="1:38">
      <c r="A189" t="s">
        <v>968</v>
      </c>
      <c r="B189" s="1">
        <v>0.64236111111111105</v>
      </c>
      <c r="C189" t="s">
        <v>163</v>
      </c>
      <c r="D189" t="s">
        <v>925</v>
      </c>
      <c r="E189" t="s">
        <v>562</v>
      </c>
      <c r="F189">
        <v>28012</v>
      </c>
      <c r="G189" t="s">
        <v>231</v>
      </c>
      <c r="H189" t="s">
        <v>232</v>
      </c>
      <c r="I189" t="s">
        <v>5</v>
      </c>
      <c r="J189" t="s">
        <v>662</v>
      </c>
      <c r="K189" t="s">
        <v>926</v>
      </c>
      <c r="L189">
        <v>3</v>
      </c>
      <c r="M189">
        <v>80.11</v>
      </c>
      <c r="N189">
        <v>71.891999999999996</v>
      </c>
      <c r="O189">
        <v>27.9986</v>
      </c>
      <c r="P189">
        <v>17.28</v>
      </c>
      <c r="Q189">
        <v>11.243600000000001</v>
      </c>
      <c r="R189">
        <v>7.4307999999999996</v>
      </c>
      <c r="S189">
        <v>2.855</v>
      </c>
      <c r="T189">
        <v>2.0472999999999999</v>
      </c>
      <c r="U189">
        <v>1.744</v>
      </c>
      <c r="V189">
        <v>1.5229999999999999</v>
      </c>
      <c r="W189">
        <v>21.1357</v>
      </c>
      <c r="X189" t="s">
        <v>817</v>
      </c>
      <c r="Y189">
        <v>3.0112000000000001</v>
      </c>
      <c r="Z189" t="s">
        <v>969</v>
      </c>
      <c r="AA189">
        <v>2.8329</v>
      </c>
      <c r="AB189" t="s">
        <v>427</v>
      </c>
      <c r="AC189">
        <v>1.5512999999999999</v>
      </c>
      <c r="AD189">
        <v>25.173400000000001</v>
      </c>
      <c r="AE189">
        <v>277.8288</v>
      </c>
      <c r="AF189">
        <v>20</v>
      </c>
      <c r="AG189">
        <v>92</v>
      </c>
      <c r="AH189">
        <v>12</v>
      </c>
      <c r="AI189">
        <v>35</v>
      </c>
      <c r="AJ189" t="s">
        <v>5</v>
      </c>
      <c r="AL189" t="e">
        <f t="shared" ref="AL189:AL252" si="187">IF(AND(#REF!&lt;&gt;#REF!,#REF!&lt;&gt;#REF!),"Bold","")</f>
        <v>#REF!</v>
      </c>
    </row>
    <row r="190" spans="1:38">
      <c r="A190" t="s">
        <v>670</v>
      </c>
      <c r="B190" s="1">
        <v>0.59722222222222221</v>
      </c>
      <c r="C190" t="s">
        <v>188</v>
      </c>
      <c r="D190" t="s">
        <v>660</v>
      </c>
      <c r="E190" t="s">
        <v>661</v>
      </c>
      <c r="F190">
        <v>34026</v>
      </c>
      <c r="G190" t="s">
        <v>231</v>
      </c>
      <c r="H190" t="s">
        <v>232</v>
      </c>
      <c r="I190" t="s">
        <v>233</v>
      </c>
      <c r="J190" t="s">
        <v>662</v>
      </c>
      <c r="K190" t="s">
        <v>663</v>
      </c>
      <c r="L190">
        <v>4</v>
      </c>
      <c r="M190">
        <v>103.6998</v>
      </c>
      <c r="N190">
        <v>81.002899999999997</v>
      </c>
      <c r="O190">
        <v>52.700400000000002</v>
      </c>
      <c r="P190">
        <v>15.015700000000001</v>
      </c>
      <c r="Q190">
        <v>8.4422999999999995</v>
      </c>
      <c r="R190">
        <v>11.0099</v>
      </c>
      <c r="S190">
        <v>5.1719999999999997</v>
      </c>
      <c r="T190">
        <v>2.6309999999999998</v>
      </c>
      <c r="U190">
        <v>3.5931000000000002</v>
      </c>
      <c r="V190">
        <v>3.3285999999999998</v>
      </c>
      <c r="W190">
        <v>23.552900000000001</v>
      </c>
      <c r="X190" t="s">
        <v>671</v>
      </c>
      <c r="Y190">
        <v>2.5055000000000001</v>
      </c>
      <c r="Z190" t="s">
        <v>672</v>
      </c>
      <c r="AA190">
        <v>2.0981000000000001</v>
      </c>
      <c r="AB190" t="s">
        <v>673</v>
      </c>
      <c r="AC190">
        <v>2.5388999999999999</v>
      </c>
      <c r="AD190">
        <v>25.151599999999998</v>
      </c>
      <c r="AE190">
        <v>342.44260000000003</v>
      </c>
      <c r="AF190">
        <v>12</v>
      </c>
      <c r="AG190">
        <v>109</v>
      </c>
      <c r="AH190">
        <v>12</v>
      </c>
      <c r="AI190">
        <v>22</v>
      </c>
      <c r="AJ190" t="s">
        <v>5</v>
      </c>
      <c r="AL190" t="e">
        <f t="shared" ref="AL190:AL253" si="188">IF(AND(#REF!&lt;&gt;#REF!,#REF!&lt;&gt;#REF!),"Bold","")</f>
        <v>#REF!</v>
      </c>
    </row>
    <row r="191" spans="1:38">
      <c r="A191" t="s">
        <v>1383</v>
      </c>
      <c r="B191" s="1">
        <v>0.70833333333333337</v>
      </c>
      <c r="C191" t="s">
        <v>224</v>
      </c>
      <c r="D191" t="s">
        <v>1359</v>
      </c>
      <c r="F191">
        <v>6542</v>
      </c>
      <c r="G191" t="s">
        <v>345</v>
      </c>
      <c r="H191" t="s">
        <v>346</v>
      </c>
      <c r="I191" t="s">
        <v>5</v>
      </c>
      <c r="J191" t="s">
        <v>347</v>
      </c>
      <c r="K191" t="s">
        <v>1360</v>
      </c>
      <c r="L191">
        <v>9</v>
      </c>
      <c r="M191">
        <v>51.293100000000003</v>
      </c>
      <c r="N191">
        <v>39.573500000000003</v>
      </c>
      <c r="O191">
        <v>18.547799999999999</v>
      </c>
      <c r="P191">
        <v>6.6353</v>
      </c>
      <c r="Q191">
        <v>6.9740000000000002</v>
      </c>
      <c r="R191">
        <v>2.9823</v>
      </c>
      <c r="S191">
        <v>2.9502000000000002</v>
      </c>
      <c r="T191">
        <v>2.5665</v>
      </c>
      <c r="U191">
        <v>1.0803</v>
      </c>
      <c r="V191">
        <v>1.1719999999999999</v>
      </c>
      <c r="W191">
        <v>17.938600000000001</v>
      </c>
      <c r="X191" t="s">
        <v>635</v>
      </c>
      <c r="Y191">
        <v>1.1677</v>
      </c>
      <c r="Z191" t="s">
        <v>1384</v>
      </c>
      <c r="AA191">
        <v>0.89</v>
      </c>
      <c r="AB191" t="s">
        <v>600</v>
      </c>
      <c r="AC191">
        <v>1.5595000000000001</v>
      </c>
      <c r="AD191">
        <v>25.091000000000001</v>
      </c>
      <c r="AE191">
        <v>180.42169999999999</v>
      </c>
      <c r="AF191">
        <v>33</v>
      </c>
      <c r="AG191">
        <v>94</v>
      </c>
      <c r="AH191">
        <v>12</v>
      </c>
      <c r="AI191">
        <v>36</v>
      </c>
      <c r="AJ191" t="s">
        <v>5</v>
      </c>
      <c r="AL191" t="e">
        <f t="shared" ref="AL191:AL254" si="189">IF(AND(#REF!&lt;&gt;#REF!,#REF!&lt;&gt;#REF!),"Bold","")</f>
        <v>#REF!</v>
      </c>
    </row>
    <row r="192" spans="1:38">
      <c r="A192" t="s">
        <v>1469</v>
      </c>
      <c r="B192" s="1">
        <v>0.71527777777777779</v>
      </c>
      <c r="C192" t="s">
        <v>163</v>
      </c>
      <c r="D192" t="s">
        <v>281</v>
      </c>
      <c r="E192" t="s">
        <v>230</v>
      </c>
      <c r="F192">
        <v>5531</v>
      </c>
      <c r="G192" t="s">
        <v>231</v>
      </c>
      <c r="H192" t="s">
        <v>232</v>
      </c>
      <c r="I192" s="3" t="s">
        <v>5</v>
      </c>
      <c r="J192" t="s">
        <v>1463</v>
      </c>
      <c r="K192" t="s">
        <v>1464</v>
      </c>
      <c r="L192">
        <v>3</v>
      </c>
      <c r="M192">
        <v>92.844300000000004</v>
      </c>
      <c r="N192">
        <v>37.337000000000003</v>
      </c>
      <c r="O192">
        <v>25.093399999999999</v>
      </c>
      <c r="P192">
        <v>6.4295</v>
      </c>
      <c r="Q192">
        <v>6.4888000000000003</v>
      </c>
      <c r="R192">
        <v>5.5880000000000001</v>
      </c>
      <c r="S192">
        <v>2.8996</v>
      </c>
      <c r="T192">
        <v>2.6732999999999998</v>
      </c>
      <c r="U192">
        <v>0</v>
      </c>
      <c r="V192">
        <v>0</v>
      </c>
      <c r="W192">
        <v>18.4221</v>
      </c>
      <c r="X192" t="s">
        <v>1470</v>
      </c>
      <c r="Y192">
        <v>1.2782</v>
      </c>
      <c r="Z192" t="s">
        <v>818</v>
      </c>
      <c r="AA192">
        <v>1.6141000000000001</v>
      </c>
      <c r="AB192" t="s">
        <v>1471</v>
      </c>
      <c r="AC192">
        <v>1.3878999999999999</v>
      </c>
      <c r="AD192">
        <v>25.024999999999999</v>
      </c>
      <c r="AE192">
        <v>230.42259999999999</v>
      </c>
      <c r="AF192">
        <v>5</v>
      </c>
      <c r="AG192">
        <v>80</v>
      </c>
      <c r="AH192">
        <v>4</v>
      </c>
      <c r="AI192">
        <v>16</v>
      </c>
      <c r="AJ192" t="s">
        <v>567</v>
      </c>
      <c r="AL192" t="e">
        <f t="shared" ref="AL192:AL255" si="190">IF(AND(#REF!&lt;&gt;#REF!,#REF!&lt;&gt;#REF!),"Bold","")</f>
        <v>#REF!</v>
      </c>
    </row>
    <row r="193" spans="1:38">
      <c r="A193" t="s">
        <v>763</v>
      </c>
      <c r="B193" s="1">
        <v>0.61111111111111105</v>
      </c>
      <c r="C193" t="s">
        <v>224</v>
      </c>
      <c r="D193" t="s">
        <v>623</v>
      </c>
      <c r="F193">
        <v>9267</v>
      </c>
      <c r="G193" t="s">
        <v>345</v>
      </c>
      <c r="H193" t="s">
        <v>346</v>
      </c>
      <c r="I193" t="s">
        <v>233</v>
      </c>
      <c r="J193" t="s">
        <v>347</v>
      </c>
      <c r="K193" t="s">
        <v>762</v>
      </c>
      <c r="L193">
        <v>6</v>
      </c>
      <c r="M193">
        <v>108.5782</v>
      </c>
      <c r="N193">
        <v>76.136700000000005</v>
      </c>
      <c r="O193">
        <v>43.128999999999998</v>
      </c>
      <c r="P193">
        <v>13.728300000000001</v>
      </c>
      <c r="Q193">
        <v>8.7626000000000008</v>
      </c>
      <c r="R193">
        <v>8.1578999999999997</v>
      </c>
      <c r="S193">
        <v>3.7018</v>
      </c>
      <c r="T193">
        <v>1.5427999999999999</v>
      </c>
      <c r="U193">
        <v>1.3601000000000001</v>
      </c>
      <c r="V193">
        <v>2.5148999999999999</v>
      </c>
      <c r="W193">
        <v>12.93</v>
      </c>
      <c r="X193" t="s">
        <v>639</v>
      </c>
      <c r="Y193">
        <v>2.2730999999999999</v>
      </c>
      <c r="Z193" t="s">
        <v>291</v>
      </c>
      <c r="AA193">
        <v>2.2385000000000002</v>
      </c>
      <c r="AB193" t="s">
        <v>630</v>
      </c>
      <c r="AC193">
        <v>1.462</v>
      </c>
      <c r="AD193">
        <v>25.000900000000001</v>
      </c>
      <c r="AE193" s="23">
        <v>311.517</v>
      </c>
      <c r="AF193">
        <v>1.5</v>
      </c>
      <c r="AG193">
        <v>0</v>
      </c>
      <c r="AH193">
        <v>4</v>
      </c>
      <c r="AI193">
        <v>16</v>
      </c>
      <c r="AJ193" t="s">
        <v>567</v>
      </c>
      <c r="AL193" t="e">
        <f t="shared" ref="AL193:AL256" si="191">IF(AND(#REF!&lt;&gt;#REF!,#REF!&lt;&gt;#REF!),"Bold","")</f>
        <v>#REF!</v>
      </c>
    </row>
    <row r="194" spans="1:38">
      <c r="A194" t="s">
        <v>1050</v>
      </c>
      <c r="B194" s="1">
        <v>0.65625</v>
      </c>
      <c r="C194" t="s">
        <v>172</v>
      </c>
      <c r="D194" t="s">
        <v>1045</v>
      </c>
      <c r="E194" t="s">
        <v>562</v>
      </c>
      <c r="F194">
        <v>15475</v>
      </c>
      <c r="G194" t="s">
        <v>282</v>
      </c>
      <c r="H194" t="s">
        <v>346</v>
      </c>
      <c r="I194" t="s">
        <v>5</v>
      </c>
      <c r="J194" t="s">
        <v>347</v>
      </c>
      <c r="K194" t="s">
        <v>1046</v>
      </c>
      <c r="L194">
        <v>11</v>
      </c>
      <c r="M194">
        <v>92.081000000000003</v>
      </c>
      <c r="N194">
        <v>99.903999999999996</v>
      </c>
      <c r="O194">
        <v>42.283999999999999</v>
      </c>
      <c r="P194">
        <v>10.3162</v>
      </c>
      <c r="Q194">
        <v>8.734</v>
      </c>
      <c r="R194">
        <v>3.4430999999999998</v>
      </c>
      <c r="S194">
        <v>3.9458000000000002</v>
      </c>
      <c r="T194">
        <v>2.7964000000000002</v>
      </c>
      <c r="U194">
        <v>2.2688000000000001</v>
      </c>
      <c r="V194">
        <v>1.0183</v>
      </c>
      <c r="W194">
        <v>20.525700000000001</v>
      </c>
      <c r="X194" t="s">
        <v>1051</v>
      </c>
      <c r="Y194">
        <v>2.1629999999999998</v>
      </c>
      <c r="Z194" t="s">
        <v>1052</v>
      </c>
      <c r="AA194">
        <v>1.6057999999999999</v>
      </c>
      <c r="AB194" t="s">
        <v>1053</v>
      </c>
      <c r="AC194">
        <v>2.2997999999999998</v>
      </c>
      <c r="AD194">
        <v>24.895499999999998</v>
      </c>
      <c r="AE194">
        <v>318.28129999999999</v>
      </c>
      <c r="AF194">
        <v>20</v>
      </c>
      <c r="AG194">
        <v>135</v>
      </c>
      <c r="AH194">
        <v>4</v>
      </c>
      <c r="AI194">
        <v>6</v>
      </c>
      <c r="AJ194" t="s">
        <v>567</v>
      </c>
      <c r="AL194" t="e">
        <f t="shared" ref="AL194:AL257" si="192">IF(AND(#REF!&lt;&gt;#REF!,#REF!&lt;&gt;#REF!),"Bold","")</f>
        <v>#REF!</v>
      </c>
    </row>
    <row r="195" spans="1:38">
      <c r="A195" t="s">
        <v>1079</v>
      </c>
      <c r="B195" s="1">
        <v>0.65625</v>
      </c>
      <c r="C195" t="s">
        <v>172</v>
      </c>
      <c r="D195" t="s">
        <v>1045</v>
      </c>
      <c r="E195" t="s">
        <v>562</v>
      </c>
      <c r="F195">
        <v>15475</v>
      </c>
      <c r="G195" t="s">
        <v>282</v>
      </c>
      <c r="H195" t="s">
        <v>346</v>
      </c>
      <c r="I195" t="s">
        <v>5</v>
      </c>
      <c r="J195" t="s">
        <v>347</v>
      </c>
      <c r="K195" t="s">
        <v>1046</v>
      </c>
      <c r="L195">
        <v>8</v>
      </c>
      <c r="M195">
        <v>103.05459999999999</v>
      </c>
      <c r="N195">
        <v>35.224600000000002</v>
      </c>
      <c r="O195">
        <v>27.283899999999999</v>
      </c>
      <c r="P195">
        <v>7.7571000000000003</v>
      </c>
      <c r="Q195">
        <v>5.0835999999999997</v>
      </c>
      <c r="R195">
        <v>3.8567999999999998</v>
      </c>
      <c r="S195">
        <v>4.1291000000000002</v>
      </c>
      <c r="T195">
        <v>2.4668999999999999</v>
      </c>
      <c r="U195">
        <v>1.536</v>
      </c>
      <c r="V195">
        <v>1.5036</v>
      </c>
      <c r="W195">
        <v>22.116399999999999</v>
      </c>
      <c r="X195" t="s">
        <v>1080</v>
      </c>
      <c r="Y195">
        <v>1.2350000000000001</v>
      </c>
      <c r="Z195" t="s">
        <v>1081</v>
      </c>
      <c r="AA195">
        <v>2.2646999999999999</v>
      </c>
      <c r="AB195" t="s">
        <v>1082</v>
      </c>
      <c r="AC195">
        <v>2.6516000000000002</v>
      </c>
      <c r="AD195">
        <v>24.8872</v>
      </c>
      <c r="AE195">
        <v>245.05109999999999</v>
      </c>
      <c r="AF195">
        <v>16</v>
      </c>
      <c r="AG195">
        <v>122</v>
      </c>
      <c r="AH195">
        <v>4</v>
      </c>
      <c r="AI195">
        <v>10</v>
      </c>
      <c r="AJ195" t="s">
        <v>567</v>
      </c>
      <c r="AL195" t="e">
        <f t="shared" ref="AL195:AL258" si="193">IF(AND(#REF!&lt;&gt;#REF!,#REF!&lt;&gt;#REF!),"Bold","")</f>
        <v>#REF!</v>
      </c>
    </row>
    <row r="196" spans="1:38">
      <c r="A196" t="s">
        <v>1694</v>
      </c>
      <c r="B196" s="1">
        <v>0.82291666666666663</v>
      </c>
      <c r="C196" t="s">
        <v>168</v>
      </c>
      <c r="D196" t="s">
        <v>229</v>
      </c>
      <c r="E196" t="s">
        <v>230</v>
      </c>
      <c r="F196">
        <v>6469</v>
      </c>
      <c r="G196" t="s">
        <v>1576</v>
      </c>
      <c r="H196" t="s">
        <v>1577</v>
      </c>
      <c r="I196" s="3" t="s">
        <v>5</v>
      </c>
      <c r="J196" t="s">
        <v>662</v>
      </c>
      <c r="K196" t="s">
        <v>1674</v>
      </c>
      <c r="L196">
        <v>4</v>
      </c>
      <c r="M196">
        <v>54.580800000000004</v>
      </c>
      <c r="N196">
        <v>56.492800000000003</v>
      </c>
      <c r="O196">
        <v>18.1464</v>
      </c>
      <c r="P196">
        <v>7.6752000000000002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12.585699999999999</v>
      </c>
      <c r="X196" t="s">
        <v>920</v>
      </c>
      <c r="Y196">
        <v>2.1905999999999999</v>
      </c>
      <c r="Z196" t="s">
        <v>437</v>
      </c>
      <c r="AA196">
        <v>1.9379999999999999</v>
      </c>
      <c r="AB196" t="s">
        <v>1695</v>
      </c>
      <c r="AC196">
        <v>4.4275000000000002</v>
      </c>
      <c r="AD196">
        <v>24.85</v>
      </c>
      <c r="AE196">
        <v>199.8494</v>
      </c>
      <c r="AF196">
        <v>7</v>
      </c>
      <c r="AG196">
        <v>82</v>
      </c>
      <c r="AH196">
        <v>11</v>
      </c>
      <c r="AI196">
        <v>13</v>
      </c>
      <c r="AJ196" t="s">
        <v>453</v>
      </c>
      <c r="AL196" t="e">
        <f t="shared" ref="AL196:AL259" si="194">IF(AND(#REF!&lt;&gt;#REF!,#REF!&lt;&gt;#REF!),"Bold","")</f>
        <v>#REF!</v>
      </c>
    </row>
    <row r="197" spans="1:38">
      <c r="A197" t="s">
        <v>1346</v>
      </c>
      <c r="B197" s="1">
        <v>0.70138888888888884</v>
      </c>
      <c r="C197" t="s">
        <v>167</v>
      </c>
      <c r="D197" t="s">
        <v>660</v>
      </c>
      <c r="F197">
        <v>26106</v>
      </c>
      <c r="G197" t="s">
        <v>282</v>
      </c>
      <c r="H197" t="s">
        <v>232</v>
      </c>
      <c r="I197" t="s">
        <v>5</v>
      </c>
      <c r="J197" t="s">
        <v>662</v>
      </c>
      <c r="K197" t="s">
        <v>1330</v>
      </c>
      <c r="L197">
        <v>5</v>
      </c>
      <c r="M197">
        <v>61.4148</v>
      </c>
      <c r="N197">
        <v>47.2562</v>
      </c>
      <c r="O197">
        <v>37.462400000000002</v>
      </c>
      <c r="P197">
        <v>12.914999999999999</v>
      </c>
      <c r="Q197">
        <v>4.6882000000000001</v>
      </c>
      <c r="R197">
        <v>2.8041</v>
      </c>
      <c r="S197">
        <v>3.1659999999999999</v>
      </c>
      <c r="T197">
        <v>1.9297</v>
      </c>
      <c r="U197">
        <v>1.9166000000000001</v>
      </c>
      <c r="V197">
        <v>1.4787999999999999</v>
      </c>
      <c r="W197">
        <v>20.981400000000001</v>
      </c>
      <c r="X197" t="s">
        <v>341</v>
      </c>
      <c r="Y197">
        <v>0.69230000000000003</v>
      </c>
      <c r="Z197" t="s">
        <v>1347</v>
      </c>
      <c r="AA197">
        <v>1.9692000000000001</v>
      </c>
      <c r="AB197" t="s">
        <v>858</v>
      </c>
      <c r="AC197">
        <v>2.0552000000000001</v>
      </c>
      <c r="AD197">
        <v>24.764700000000001</v>
      </c>
      <c r="AE197">
        <v>225.49469999999999</v>
      </c>
      <c r="AF197">
        <v>20</v>
      </c>
      <c r="AG197">
        <v>81</v>
      </c>
      <c r="AH197">
        <v>11</v>
      </c>
      <c r="AI197">
        <v>8</v>
      </c>
      <c r="AJ197" t="s">
        <v>453</v>
      </c>
      <c r="AL197" t="e">
        <f t="shared" ref="AL197:AL260" si="195">IF(AND(#REF!&lt;&gt;#REF!,#REF!&lt;&gt;#REF!),"Bold","")</f>
        <v>#REF!</v>
      </c>
    </row>
    <row r="198" spans="1:38">
      <c r="A198" t="s">
        <v>454</v>
      </c>
      <c r="B198" s="1">
        <v>0.57291666666666663</v>
      </c>
      <c r="C198" t="s">
        <v>163</v>
      </c>
      <c r="D198" t="s">
        <v>402</v>
      </c>
      <c r="E198" t="s">
        <v>447</v>
      </c>
      <c r="F198">
        <v>17013</v>
      </c>
      <c r="G198" t="s">
        <v>231</v>
      </c>
      <c r="H198" t="s">
        <v>232</v>
      </c>
      <c r="I198" t="s">
        <v>233</v>
      </c>
      <c r="J198" t="s">
        <v>234</v>
      </c>
      <c r="K198" t="s">
        <v>448</v>
      </c>
      <c r="L198">
        <v>2</v>
      </c>
      <c r="M198">
        <v>127.05880000000001</v>
      </c>
      <c r="N198">
        <v>101.9652</v>
      </c>
      <c r="O198">
        <v>32.736400000000003</v>
      </c>
      <c r="P198">
        <v>14.666</v>
      </c>
      <c r="Q198">
        <v>7.0117000000000003</v>
      </c>
      <c r="R198">
        <v>7.0471000000000004</v>
      </c>
      <c r="S198">
        <v>5.5763999999999996</v>
      </c>
      <c r="T198">
        <v>3.4782000000000002</v>
      </c>
      <c r="U198">
        <v>2.5625</v>
      </c>
      <c r="V198">
        <v>0</v>
      </c>
      <c r="W198">
        <v>23.744299999999999</v>
      </c>
      <c r="X198" t="s">
        <v>455</v>
      </c>
      <c r="Y198">
        <v>1.3855</v>
      </c>
      <c r="Z198" t="s">
        <v>443</v>
      </c>
      <c r="AA198">
        <v>2.5034000000000001</v>
      </c>
      <c r="AB198" t="s">
        <v>427</v>
      </c>
      <c r="AC198">
        <v>1.3809</v>
      </c>
      <c r="AD198">
        <v>24.7042</v>
      </c>
      <c r="AE198">
        <v>358.39350000000002</v>
      </c>
      <c r="AF198">
        <v>6</v>
      </c>
      <c r="AG198">
        <v>100</v>
      </c>
      <c r="AH198">
        <v>11</v>
      </c>
      <c r="AI198">
        <v>20</v>
      </c>
      <c r="AJ198" t="s">
        <v>453</v>
      </c>
      <c r="AL198" t="e">
        <f t="shared" ref="AL198:AL261" si="196">IF(AND(#REF!&lt;&gt;#REF!,#REF!&lt;&gt;#REF!),"Bold","")</f>
        <v>#REF!</v>
      </c>
    </row>
    <row r="199" spans="1:38">
      <c r="A199" t="s">
        <v>1155</v>
      </c>
      <c r="B199" s="1">
        <v>0.66319444444444442</v>
      </c>
      <c r="C199" t="s">
        <v>188</v>
      </c>
      <c r="D199" t="s">
        <v>281</v>
      </c>
      <c r="E199" t="s">
        <v>447</v>
      </c>
      <c r="F199">
        <v>17013</v>
      </c>
      <c r="G199" t="s">
        <v>231</v>
      </c>
      <c r="H199" t="s">
        <v>232</v>
      </c>
      <c r="I199" t="s">
        <v>233</v>
      </c>
      <c r="J199" t="s">
        <v>234</v>
      </c>
      <c r="K199" t="s">
        <v>1142</v>
      </c>
      <c r="L199">
        <v>2</v>
      </c>
      <c r="M199">
        <v>86.9619</v>
      </c>
      <c r="N199">
        <v>72.751599999999996</v>
      </c>
      <c r="O199">
        <v>37.811199999999999</v>
      </c>
      <c r="P199">
        <v>11.625500000000001</v>
      </c>
      <c r="Q199">
        <v>11.051</v>
      </c>
      <c r="R199">
        <v>6.5395000000000003</v>
      </c>
      <c r="S199">
        <v>0</v>
      </c>
      <c r="T199">
        <v>0</v>
      </c>
      <c r="U199">
        <v>0</v>
      </c>
      <c r="V199">
        <v>0</v>
      </c>
      <c r="W199">
        <v>20.434999999999999</v>
      </c>
      <c r="X199" t="s">
        <v>417</v>
      </c>
      <c r="Y199">
        <v>1.7827</v>
      </c>
      <c r="Z199" t="s">
        <v>407</v>
      </c>
      <c r="AA199">
        <v>2.0916999999999999</v>
      </c>
      <c r="AB199" t="s">
        <v>749</v>
      </c>
      <c r="AC199">
        <v>1.1540999999999999</v>
      </c>
      <c r="AD199">
        <v>24.6675</v>
      </c>
      <c r="AE199">
        <v>289.88409999999999</v>
      </c>
      <c r="AF199">
        <v>12</v>
      </c>
      <c r="AG199">
        <v>91</v>
      </c>
      <c r="AH199">
        <v>11</v>
      </c>
      <c r="AI199">
        <v>7</v>
      </c>
      <c r="AJ199" t="s">
        <v>453</v>
      </c>
      <c r="AL199" t="e">
        <f t="shared" ref="AL199:AL262" si="197">IF(AND(#REF!&lt;&gt;#REF!,#REF!&lt;&gt;#REF!),"Bold","")</f>
        <v>#REF!</v>
      </c>
    </row>
    <row r="200" spans="1:38">
      <c r="A200" t="s">
        <v>1156</v>
      </c>
      <c r="B200" s="1">
        <v>0.66319444444444442</v>
      </c>
      <c r="C200" t="s">
        <v>188</v>
      </c>
      <c r="D200" t="s">
        <v>281</v>
      </c>
      <c r="E200" t="s">
        <v>447</v>
      </c>
      <c r="F200">
        <v>17013</v>
      </c>
      <c r="G200" t="s">
        <v>231</v>
      </c>
      <c r="H200" t="s">
        <v>232</v>
      </c>
      <c r="I200" t="s">
        <v>233</v>
      </c>
      <c r="J200" t="s">
        <v>234</v>
      </c>
      <c r="K200" t="s">
        <v>1142</v>
      </c>
      <c r="L200">
        <v>2</v>
      </c>
      <c r="M200">
        <v>101.66200000000001</v>
      </c>
      <c r="N200">
        <v>71.959999999999994</v>
      </c>
      <c r="O200">
        <v>18.599799999999998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21.1493</v>
      </c>
      <c r="X200" t="s">
        <v>279</v>
      </c>
      <c r="Y200">
        <v>2.7905000000000002</v>
      </c>
      <c r="Z200" t="s">
        <v>451</v>
      </c>
      <c r="AA200">
        <v>2.8641000000000001</v>
      </c>
      <c r="AB200" t="s">
        <v>331</v>
      </c>
      <c r="AC200">
        <v>1.9056</v>
      </c>
      <c r="AD200">
        <v>24.631799999999998</v>
      </c>
      <c r="AE200">
        <v>280.56549999999999</v>
      </c>
      <c r="AF200">
        <v>7</v>
      </c>
      <c r="AG200">
        <v>93</v>
      </c>
      <c r="AH200">
        <v>11</v>
      </c>
      <c r="AI200">
        <v>7</v>
      </c>
      <c r="AJ200" t="s">
        <v>453</v>
      </c>
      <c r="AL200" t="e">
        <f t="shared" ref="AL200:AL263" si="198">IF(AND(#REF!&lt;&gt;#REF!,#REF!&lt;&gt;#REF!),"Bold","")</f>
        <v>#REF!</v>
      </c>
    </row>
    <row r="201" spans="1:38">
      <c r="A201" t="s">
        <v>792</v>
      </c>
      <c r="B201" s="1">
        <v>0.61805555555555558</v>
      </c>
      <c r="C201" t="s">
        <v>188</v>
      </c>
      <c r="D201" t="s">
        <v>281</v>
      </c>
      <c r="E201" t="s">
        <v>661</v>
      </c>
      <c r="F201">
        <v>22684</v>
      </c>
      <c r="G201" t="s">
        <v>231</v>
      </c>
      <c r="H201" t="s">
        <v>232</v>
      </c>
      <c r="I201" t="s">
        <v>233</v>
      </c>
      <c r="J201" t="s">
        <v>234</v>
      </c>
      <c r="K201" t="s">
        <v>775</v>
      </c>
      <c r="L201">
        <v>2</v>
      </c>
      <c r="M201">
        <v>70.651399999999995</v>
      </c>
      <c r="N201">
        <v>74.971699999999998</v>
      </c>
      <c r="O201">
        <v>30.935199999999998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21.8886</v>
      </c>
      <c r="X201" t="s">
        <v>793</v>
      </c>
      <c r="Y201">
        <v>1.7423</v>
      </c>
      <c r="Z201" t="s">
        <v>794</v>
      </c>
      <c r="AA201">
        <v>1.2506999999999999</v>
      </c>
      <c r="AB201" t="s">
        <v>316</v>
      </c>
      <c r="AC201">
        <v>1.7974000000000001</v>
      </c>
      <c r="AD201">
        <v>24.598500000000001</v>
      </c>
      <c r="AE201">
        <v>263.36630000000002</v>
      </c>
      <c r="AF201">
        <v>20</v>
      </c>
      <c r="AG201">
        <v>96</v>
      </c>
      <c r="AH201">
        <v>11</v>
      </c>
      <c r="AI201">
        <v>20</v>
      </c>
      <c r="AJ201" t="s">
        <v>453</v>
      </c>
      <c r="AL201" t="e">
        <f t="shared" ref="AL201:AL264" si="199">IF(AND(#REF!&lt;&gt;#REF!,#REF!&lt;&gt;#REF!),"Bold","")</f>
        <v>#REF!</v>
      </c>
    </row>
    <row r="202" spans="1:38">
      <c r="A202" t="s">
        <v>1190</v>
      </c>
      <c r="B202" s="1">
        <v>0.67708333333333337</v>
      </c>
      <c r="C202" t="s">
        <v>167</v>
      </c>
      <c r="D202" t="s">
        <v>1187</v>
      </c>
      <c r="E202" t="s">
        <v>661</v>
      </c>
      <c r="F202">
        <v>32894</v>
      </c>
      <c r="G202" t="s">
        <v>282</v>
      </c>
      <c r="H202" t="s">
        <v>232</v>
      </c>
      <c r="I202" t="s">
        <v>233</v>
      </c>
      <c r="J202" t="s">
        <v>234</v>
      </c>
      <c r="K202" t="s">
        <v>1188</v>
      </c>
      <c r="L202">
        <v>2</v>
      </c>
      <c r="M202">
        <v>135.96680000000001</v>
      </c>
      <c r="N202">
        <v>67.345200000000006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23.5307</v>
      </c>
      <c r="X202" t="s">
        <v>326</v>
      </c>
      <c r="Y202">
        <v>3.145</v>
      </c>
      <c r="Z202" t="s">
        <v>327</v>
      </c>
      <c r="AA202">
        <v>2.0533999999999999</v>
      </c>
      <c r="AB202" t="s">
        <v>1191</v>
      </c>
      <c r="AC202">
        <v>2.1574</v>
      </c>
      <c r="AD202">
        <v>24.5</v>
      </c>
      <c r="AE202">
        <v>346.86790000000002</v>
      </c>
      <c r="AF202">
        <v>2.5</v>
      </c>
      <c r="AG202">
        <v>0</v>
      </c>
      <c r="AH202">
        <v>11</v>
      </c>
      <c r="AI202">
        <v>6</v>
      </c>
      <c r="AJ202" t="s">
        <v>453</v>
      </c>
      <c r="AL202" t="e">
        <f t="shared" ref="AL202:AL265" si="200">IF(AND(#REF!&lt;&gt;#REF!,#REF!&lt;&gt;#REF!),"Bold","")</f>
        <v>#REF!</v>
      </c>
    </row>
    <row r="203" spans="1:38">
      <c r="A203" t="s">
        <v>1257</v>
      </c>
      <c r="B203" s="1">
        <v>0.6875</v>
      </c>
      <c r="C203" t="s">
        <v>188</v>
      </c>
      <c r="D203" t="s">
        <v>1241</v>
      </c>
      <c r="E203" t="s">
        <v>562</v>
      </c>
      <c r="F203">
        <v>12938</v>
      </c>
      <c r="G203" t="s">
        <v>231</v>
      </c>
      <c r="H203" t="s">
        <v>232</v>
      </c>
      <c r="I203" t="s">
        <v>5</v>
      </c>
      <c r="J203" t="s">
        <v>662</v>
      </c>
      <c r="K203" t="s">
        <v>1242</v>
      </c>
      <c r="L203">
        <v>4</v>
      </c>
      <c r="M203">
        <v>58.842799999999997</v>
      </c>
      <c r="N203">
        <v>51.343600000000002</v>
      </c>
      <c r="O203">
        <v>23.4038</v>
      </c>
      <c r="P203">
        <v>10.2882</v>
      </c>
      <c r="Q203">
        <v>7.1185999999999998</v>
      </c>
      <c r="R203">
        <v>5.6089000000000002</v>
      </c>
      <c r="S203">
        <v>4.6073000000000004</v>
      </c>
      <c r="T203">
        <v>1.5126999999999999</v>
      </c>
      <c r="U203">
        <v>0</v>
      </c>
      <c r="V203">
        <v>0</v>
      </c>
      <c r="W203">
        <v>17.229299999999999</v>
      </c>
      <c r="X203" t="s">
        <v>246</v>
      </c>
      <c r="Y203">
        <v>1.2945</v>
      </c>
      <c r="Z203" t="s">
        <v>1258</v>
      </c>
      <c r="AA203">
        <v>1.2815000000000001</v>
      </c>
      <c r="AB203" t="s">
        <v>1259</v>
      </c>
      <c r="AC203">
        <v>3.0952999999999999</v>
      </c>
      <c r="AD203">
        <v>24.474499999999999</v>
      </c>
      <c r="AE203">
        <v>213.51660000000001</v>
      </c>
      <c r="AF203">
        <v>33</v>
      </c>
      <c r="AG203">
        <v>90</v>
      </c>
      <c r="AH203">
        <v>11</v>
      </c>
      <c r="AI203">
        <v>13</v>
      </c>
      <c r="AJ203" t="s">
        <v>453</v>
      </c>
      <c r="AL203" t="e">
        <f t="shared" ref="AL203:AL266" si="201">IF(AND(#REF!&lt;&gt;#REF!,#REF!&lt;&gt;#REF!),"Bold","")</f>
        <v>#REF!</v>
      </c>
    </row>
    <row r="204" spans="1:38">
      <c r="A204" t="s">
        <v>1708</v>
      </c>
      <c r="B204" s="1">
        <v>0.84375</v>
      </c>
      <c r="C204" t="s">
        <v>168</v>
      </c>
      <c r="D204" t="s">
        <v>402</v>
      </c>
      <c r="E204" t="s">
        <v>403</v>
      </c>
      <c r="F204">
        <v>9338</v>
      </c>
      <c r="G204" t="s">
        <v>1576</v>
      </c>
      <c r="H204" t="s">
        <v>1577</v>
      </c>
      <c r="I204" s="3" t="s">
        <v>5</v>
      </c>
      <c r="J204" t="s">
        <v>662</v>
      </c>
      <c r="K204" t="s">
        <v>1697</v>
      </c>
      <c r="L204">
        <v>3</v>
      </c>
      <c r="M204">
        <v>67.093599999999995</v>
      </c>
      <c r="N204">
        <v>77.923199999999994</v>
      </c>
      <c r="O204">
        <v>39.031799999999997</v>
      </c>
      <c r="P204">
        <v>13.7011</v>
      </c>
      <c r="Q204">
        <v>6.5728999999999997</v>
      </c>
      <c r="R204">
        <v>8.0137999999999998</v>
      </c>
      <c r="S204">
        <v>4.9360999999999997</v>
      </c>
      <c r="T204">
        <v>3.6688000000000001</v>
      </c>
      <c r="U204">
        <v>1.5628</v>
      </c>
      <c r="V204">
        <v>1.2934000000000001</v>
      </c>
      <c r="W204">
        <v>20.619299999999999</v>
      </c>
      <c r="X204" t="s">
        <v>237</v>
      </c>
      <c r="Y204">
        <v>3.1943999999999999</v>
      </c>
      <c r="Z204" t="s">
        <v>1612</v>
      </c>
      <c r="AA204">
        <v>2.4588000000000001</v>
      </c>
      <c r="AB204" t="s">
        <v>863</v>
      </c>
      <c r="AC204">
        <v>1.4001999999999999</v>
      </c>
      <c r="AD204">
        <v>24.299199999999999</v>
      </c>
      <c r="AE204">
        <v>275.76949999999999</v>
      </c>
      <c r="AF204">
        <v>6</v>
      </c>
      <c r="AG204">
        <v>85</v>
      </c>
      <c r="AH204">
        <v>11</v>
      </c>
      <c r="AI204">
        <v>52</v>
      </c>
      <c r="AJ204" t="s">
        <v>453</v>
      </c>
      <c r="AL204" t="e">
        <f t="shared" ref="AL204:AL267" si="202">IF(AND(#REF!&lt;&gt;#REF!,#REF!&lt;&gt;#REF!),"Bold","")</f>
        <v>#REF!</v>
      </c>
    </row>
    <row r="205" spans="1:38">
      <c r="A205" t="s">
        <v>1598</v>
      </c>
      <c r="B205" s="1">
        <v>0.73958333333333337</v>
      </c>
      <c r="C205" t="s">
        <v>168</v>
      </c>
      <c r="D205" t="s">
        <v>925</v>
      </c>
      <c r="E205" t="s">
        <v>230</v>
      </c>
      <c r="F205">
        <v>6469</v>
      </c>
      <c r="G205" t="s">
        <v>1576</v>
      </c>
      <c r="H205" t="s">
        <v>1577</v>
      </c>
      <c r="I205" s="3" t="s">
        <v>5</v>
      </c>
      <c r="J205" t="s">
        <v>662</v>
      </c>
      <c r="K205" t="s">
        <v>1578</v>
      </c>
      <c r="L205">
        <v>3</v>
      </c>
      <c r="M205">
        <v>47.076700000000002</v>
      </c>
      <c r="N205">
        <v>53.717500000000001</v>
      </c>
      <c r="O205">
        <v>15.232799999999999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17.1143</v>
      </c>
      <c r="X205" t="s">
        <v>1599</v>
      </c>
      <c r="Y205">
        <v>2.6309</v>
      </c>
      <c r="Z205" t="s">
        <v>470</v>
      </c>
      <c r="AA205">
        <v>2.0369999999999999</v>
      </c>
      <c r="AB205" t="s">
        <v>524</v>
      </c>
      <c r="AC205">
        <v>2.1053999999999999</v>
      </c>
      <c r="AD205">
        <v>24.298999999999999</v>
      </c>
      <c r="AE205">
        <v>186.6026</v>
      </c>
      <c r="AF205">
        <v>5</v>
      </c>
      <c r="AG205">
        <v>78</v>
      </c>
      <c r="AH205">
        <v>11</v>
      </c>
      <c r="AI205">
        <v>13</v>
      </c>
      <c r="AJ205" t="s">
        <v>453</v>
      </c>
      <c r="AL205" t="e">
        <f t="shared" ref="AL205:AL268" si="203">IF(AND(#REF!&lt;&gt;#REF!,#REF!&lt;&gt;#REF!),"Bold","")</f>
        <v>#REF!</v>
      </c>
    </row>
    <row r="206" spans="1:38">
      <c r="A206" t="s">
        <v>1250</v>
      </c>
      <c r="B206" s="1">
        <v>0.6875</v>
      </c>
      <c r="C206" t="s">
        <v>188</v>
      </c>
      <c r="D206" t="s">
        <v>1241</v>
      </c>
      <c r="E206" t="s">
        <v>562</v>
      </c>
      <c r="F206">
        <v>12938</v>
      </c>
      <c r="G206" t="s">
        <v>231</v>
      </c>
      <c r="H206" t="s">
        <v>232</v>
      </c>
      <c r="I206" t="s">
        <v>5</v>
      </c>
      <c r="J206" t="s">
        <v>662</v>
      </c>
      <c r="K206" t="s">
        <v>1242</v>
      </c>
      <c r="L206">
        <v>4</v>
      </c>
      <c r="M206">
        <v>108.6</v>
      </c>
      <c r="N206">
        <v>67.792000000000002</v>
      </c>
      <c r="O206">
        <v>28.1677</v>
      </c>
      <c r="P206">
        <v>8.7491000000000003</v>
      </c>
      <c r="Q206">
        <v>6.5686999999999998</v>
      </c>
      <c r="R206">
        <v>5.8291000000000004</v>
      </c>
      <c r="S206">
        <v>4.2404999999999999</v>
      </c>
      <c r="T206">
        <v>1.6256999999999999</v>
      </c>
      <c r="U206">
        <v>1.1766000000000001</v>
      </c>
      <c r="V206">
        <v>1.0277000000000001</v>
      </c>
      <c r="W206">
        <v>20.5914</v>
      </c>
      <c r="X206" t="s">
        <v>279</v>
      </c>
      <c r="Y206">
        <v>1.3314999999999999</v>
      </c>
      <c r="Z206" t="s">
        <v>794</v>
      </c>
      <c r="AA206">
        <v>1.8658999999999999</v>
      </c>
      <c r="AB206" t="s">
        <v>305</v>
      </c>
      <c r="AC206">
        <v>2.6171000000000002</v>
      </c>
      <c r="AD206">
        <v>24.234200000000001</v>
      </c>
      <c r="AE206">
        <v>284.41730000000001</v>
      </c>
      <c r="AF206">
        <v>8</v>
      </c>
      <c r="AG206">
        <v>86</v>
      </c>
      <c r="AH206">
        <v>11</v>
      </c>
      <c r="AI206">
        <v>82</v>
      </c>
      <c r="AJ206" t="s">
        <v>453</v>
      </c>
      <c r="AL206" t="e">
        <f t="shared" ref="AL206:AL269" si="204">IF(AND(#REF!&lt;&gt;#REF!,#REF!&lt;&gt;#REF!),"Bold","")</f>
        <v>#REF!</v>
      </c>
    </row>
    <row r="207" spans="1:38">
      <c r="A207" t="s">
        <v>1059</v>
      </c>
      <c r="B207" s="1">
        <v>0.65625</v>
      </c>
      <c r="C207" t="s">
        <v>172</v>
      </c>
      <c r="D207" t="s">
        <v>1045</v>
      </c>
      <c r="E207" t="s">
        <v>562</v>
      </c>
      <c r="F207">
        <v>15475</v>
      </c>
      <c r="G207" t="s">
        <v>282</v>
      </c>
      <c r="H207" t="s">
        <v>346</v>
      </c>
      <c r="I207" t="s">
        <v>5</v>
      </c>
      <c r="J207" t="s">
        <v>347</v>
      </c>
      <c r="K207" t="s">
        <v>1046</v>
      </c>
      <c r="L207">
        <v>8</v>
      </c>
      <c r="M207">
        <v>90.855199999999996</v>
      </c>
      <c r="N207">
        <v>81.581800000000001</v>
      </c>
      <c r="O207">
        <v>36.790100000000002</v>
      </c>
      <c r="P207">
        <v>11.663600000000001</v>
      </c>
      <c r="Q207">
        <v>6.5949999999999998</v>
      </c>
      <c r="R207">
        <v>3.9201999999999999</v>
      </c>
      <c r="S207">
        <v>4.3769</v>
      </c>
      <c r="T207">
        <v>3.2218</v>
      </c>
      <c r="U207">
        <v>2.7948</v>
      </c>
      <c r="V207">
        <v>2.1366999999999998</v>
      </c>
      <c r="W207">
        <v>20.317900000000002</v>
      </c>
      <c r="X207" t="s">
        <v>595</v>
      </c>
      <c r="Y207">
        <v>4.0580999999999996</v>
      </c>
      <c r="Z207" t="s">
        <v>622</v>
      </c>
      <c r="AA207">
        <v>3.198</v>
      </c>
      <c r="AB207" t="s">
        <v>1060</v>
      </c>
      <c r="AC207">
        <v>2.2046000000000001</v>
      </c>
      <c r="AD207">
        <v>24.233000000000001</v>
      </c>
      <c r="AE207">
        <v>297.9477</v>
      </c>
      <c r="AF207">
        <v>10</v>
      </c>
      <c r="AG207">
        <v>140</v>
      </c>
      <c r="AH207">
        <v>7</v>
      </c>
      <c r="AI207">
        <v>189</v>
      </c>
      <c r="AJ207" t="s">
        <v>567</v>
      </c>
      <c r="AL207" t="e">
        <f t="shared" ref="AL207:AL270" si="205">IF(AND(#REF!&lt;&gt;#REF!,#REF!&lt;&gt;#REF!),"Bold","")</f>
        <v>#REF!</v>
      </c>
    </row>
    <row r="208" spans="1:38">
      <c r="A208" t="s">
        <v>1683</v>
      </c>
      <c r="B208" s="1">
        <v>0.82291666666666663</v>
      </c>
      <c r="C208" t="s">
        <v>168</v>
      </c>
      <c r="D208" t="s">
        <v>229</v>
      </c>
      <c r="E208" t="s">
        <v>230</v>
      </c>
      <c r="F208">
        <v>6469</v>
      </c>
      <c r="G208" t="s">
        <v>1576</v>
      </c>
      <c r="H208" t="s">
        <v>1577</v>
      </c>
      <c r="I208" s="3" t="s">
        <v>5</v>
      </c>
      <c r="J208" t="s">
        <v>662</v>
      </c>
      <c r="K208" t="s">
        <v>1674</v>
      </c>
      <c r="L208">
        <v>3</v>
      </c>
      <c r="M208">
        <v>51.311999999999998</v>
      </c>
      <c r="N208">
        <v>71.885900000000007</v>
      </c>
      <c r="O208">
        <v>27.064599999999999</v>
      </c>
      <c r="P208">
        <v>14.9658</v>
      </c>
      <c r="Q208">
        <v>4.9508000000000001</v>
      </c>
      <c r="R208">
        <v>4.1981999999999999</v>
      </c>
      <c r="S208">
        <v>2.5289000000000001</v>
      </c>
      <c r="T208">
        <v>0</v>
      </c>
      <c r="U208">
        <v>0</v>
      </c>
      <c r="V208">
        <v>0</v>
      </c>
      <c r="W208">
        <v>18.507100000000001</v>
      </c>
      <c r="X208" t="s">
        <v>1589</v>
      </c>
      <c r="Y208">
        <v>1.7699</v>
      </c>
      <c r="Z208" t="s">
        <v>1684</v>
      </c>
      <c r="AA208">
        <v>2.7004000000000001</v>
      </c>
      <c r="AB208" t="s">
        <v>1685</v>
      </c>
      <c r="AC208">
        <v>0.5464</v>
      </c>
      <c r="AD208">
        <v>24.1434</v>
      </c>
      <c r="AE208">
        <v>230.39439999999999</v>
      </c>
      <c r="AF208">
        <v>12</v>
      </c>
      <c r="AG208">
        <v>79</v>
      </c>
      <c r="AH208">
        <v>7</v>
      </c>
      <c r="AI208">
        <v>20</v>
      </c>
      <c r="AJ208" t="s">
        <v>567</v>
      </c>
      <c r="AL208" t="e">
        <f t="shared" ref="AL208:AL271" si="206">IF(AND(#REF!&lt;&gt;#REF!,#REF!&lt;&gt;#REF!),"Bold","")</f>
        <v>#REF!</v>
      </c>
    </row>
    <row r="209" spans="1:38">
      <c r="A209" t="s">
        <v>988</v>
      </c>
      <c r="B209" s="1">
        <v>0.64930555555555558</v>
      </c>
      <c r="C209" t="s">
        <v>171</v>
      </c>
      <c r="D209" t="s">
        <v>344</v>
      </c>
      <c r="E209" t="s">
        <v>230</v>
      </c>
      <c r="F209">
        <v>4289</v>
      </c>
      <c r="G209" t="s">
        <v>282</v>
      </c>
      <c r="H209" t="s">
        <v>346</v>
      </c>
      <c r="I209" t="s">
        <v>5</v>
      </c>
      <c r="J209" t="s">
        <v>662</v>
      </c>
      <c r="K209" t="s">
        <v>980</v>
      </c>
      <c r="L209">
        <v>10</v>
      </c>
      <c r="M209">
        <v>56.561900000000001</v>
      </c>
      <c r="N209">
        <v>78.744600000000005</v>
      </c>
      <c r="O209">
        <v>29.863399999999999</v>
      </c>
      <c r="P209">
        <v>7.2529000000000003</v>
      </c>
      <c r="Q209">
        <v>3.4502999999999999</v>
      </c>
      <c r="R209">
        <v>4.5896999999999997</v>
      </c>
      <c r="S209">
        <v>5.0730000000000004</v>
      </c>
      <c r="T209">
        <v>1.5815999999999999</v>
      </c>
      <c r="U209">
        <v>1.1412</v>
      </c>
      <c r="V209">
        <v>2.1690999999999998</v>
      </c>
      <c r="W209">
        <v>19.855</v>
      </c>
      <c r="X209" t="s">
        <v>518</v>
      </c>
      <c r="Y209">
        <v>2.3096999999999999</v>
      </c>
      <c r="Z209" t="s">
        <v>484</v>
      </c>
      <c r="AA209">
        <v>2.8708999999999998</v>
      </c>
      <c r="AB209" t="s">
        <v>989</v>
      </c>
      <c r="AC209">
        <v>1.7007000000000001</v>
      </c>
      <c r="AD209">
        <v>24.127800000000001</v>
      </c>
      <c r="AE209">
        <v>241.2919</v>
      </c>
      <c r="AF209">
        <v>10</v>
      </c>
      <c r="AG209">
        <v>107</v>
      </c>
      <c r="AH209">
        <v>7</v>
      </c>
      <c r="AI209">
        <v>198</v>
      </c>
      <c r="AJ209" t="s">
        <v>567</v>
      </c>
      <c r="AL209" t="e">
        <f t="shared" ref="AL209:AL272" si="207">IF(AND(#REF!&lt;&gt;#REF!,#REF!&lt;&gt;#REF!),"Bold","")</f>
        <v>#REF!</v>
      </c>
    </row>
    <row r="210" spans="1:38">
      <c r="A210" t="s">
        <v>1336</v>
      </c>
      <c r="B210" s="1">
        <v>0.70138888888888884</v>
      </c>
      <c r="C210" t="s">
        <v>167</v>
      </c>
      <c r="D210" t="s">
        <v>660</v>
      </c>
      <c r="F210">
        <v>26106</v>
      </c>
      <c r="G210" t="s">
        <v>282</v>
      </c>
      <c r="H210" t="s">
        <v>232</v>
      </c>
      <c r="I210" t="s">
        <v>5</v>
      </c>
      <c r="J210" t="s">
        <v>662</v>
      </c>
      <c r="K210" t="s">
        <v>1330</v>
      </c>
      <c r="L210">
        <v>5</v>
      </c>
      <c r="M210">
        <v>106.03</v>
      </c>
      <c r="N210">
        <v>73.547700000000006</v>
      </c>
      <c r="O210">
        <v>43.874099999999999</v>
      </c>
      <c r="P210">
        <v>12.995900000000001</v>
      </c>
      <c r="Q210">
        <v>8.4245000000000001</v>
      </c>
      <c r="R210">
        <v>6.5347</v>
      </c>
      <c r="S210">
        <v>4.5364000000000004</v>
      </c>
      <c r="T210">
        <v>3.016</v>
      </c>
      <c r="U210">
        <v>1.2678</v>
      </c>
      <c r="V210">
        <v>2.1227999999999998</v>
      </c>
      <c r="W210">
        <v>22.528600000000001</v>
      </c>
      <c r="X210" t="s">
        <v>329</v>
      </c>
      <c r="Y210">
        <v>2.5657000000000001</v>
      </c>
      <c r="Z210" t="s">
        <v>330</v>
      </c>
      <c r="AA210">
        <v>2.1286</v>
      </c>
      <c r="AB210" t="s">
        <v>531</v>
      </c>
      <c r="AC210">
        <v>2.0577999999999999</v>
      </c>
      <c r="AD210">
        <v>24.080100000000002</v>
      </c>
      <c r="AE210">
        <v>315.71069999999997</v>
      </c>
      <c r="AF210">
        <v>12</v>
      </c>
      <c r="AG210">
        <v>90</v>
      </c>
      <c r="AH210">
        <v>7</v>
      </c>
      <c r="AI210">
        <v>19</v>
      </c>
      <c r="AJ210" t="s">
        <v>567</v>
      </c>
      <c r="AL210" t="e">
        <f t="shared" ref="AL210:AL273" si="208">IF(AND(#REF!&lt;&gt;#REF!,#REF!&lt;&gt;#REF!),"Bold","")</f>
        <v>#REF!</v>
      </c>
    </row>
    <row r="211" spans="1:38">
      <c r="A211" t="s">
        <v>1579</v>
      </c>
      <c r="B211" s="1">
        <v>0.73958333333333337</v>
      </c>
      <c r="C211" t="s">
        <v>168</v>
      </c>
      <c r="D211" t="s">
        <v>925</v>
      </c>
      <c r="E211" t="s">
        <v>230</v>
      </c>
      <c r="F211">
        <v>6469</v>
      </c>
      <c r="G211" t="s">
        <v>1576</v>
      </c>
      <c r="H211" t="s">
        <v>1577</v>
      </c>
      <c r="I211" s="3" t="s">
        <v>5</v>
      </c>
      <c r="J211" t="s">
        <v>662</v>
      </c>
      <c r="K211" t="s">
        <v>1578</v>
      </c>
      <c r="L211">
        <v>4</v>
      </c>
      <c r="M211">
        <v>70.935000000000002</v>
      </c>
      <c r="N211">
        <v>83.277600000000007</v>
      </c>
      <c r="O211">
        <v>29.081399999999999</v>
      </c>
      <c r="P211">
        <v>11.866099999999999</v>
      </c>
      <c r="Q211">
        <v>4.4358000000000004</v>
      </c>
      <c r="R211">
        <v>4.2789000000000001</v>
      </c>
      <c r="S211">
        <v>2.3043</v>
      </c>
      <c r="T211">
        <v>2.3521000000000001</v>
      </c>
      <c r="U211">
        <v>1.5037</v>
      </c>
      <c r="V211">
        <v>1.4792000000000001</v>
      </c>
      <c r="W211">
        <v>19.564299999999999</v>
      </c>
      <c r="X211" t="s">
        <v>1580</v>
      </c>
      <c r="Y211">
        <v>2.5030999999999999</v>
      </c>
      <c r="Z211" t="s">
        <v>1581</v>
      </c>
      <c r="AA211">
        <v>1.8681000000000001</v>
      </c>
      <c r="AB211" t="s">
        <v>408</v>
      </c>
      <c r="AC211">
        <v>1.5894999999999999</v>
      </c>
      <c r="AD211">
        <v>24.008299999999998</v>
      </c>
      <c r="AE211" s="23">
        <v>261.04739999999998</v>
      </c>
      <c r="AF211">
        <v>6</v>
      </c>
      <c r="AG211">
        <v>78</v>
      </c>
      <c r="AH211">
        <v>7</v>
      </c>
      <c r="AI211">
        <v>189</v>
      </c>
      <c r="AJ211" t="s">
        <v>567</v>
      </c>
      <c r="AL211" t="e">
        <f t="shared" ref="AL211:AL274" si="209">IF(AND(#REF!&lt;&gt;#REF!,#REF!&lt;&gt;#REF!),"Bold","")</f>
        <v>#REF!</v>
      </c>
    </row>
    <row r="212" spans="1:38">
      <c r="A212" t="s">
        <v>413</v>
      </c>
      <c r="B212" s="1">
        <v>0.56944444444444442</v>
      </c>
      <c r="C212" t="s">
        <v>188</v>
      </c>
      <c r="D212" t="s">
        <v>402</v>
      </c>
      <c r="E212" t="s">
        <v>403</v>
      </c>
      <c r="F212">
        <v>6469</v>
      </c>
      <c r="G212" t="s">
        <v>231</v>
      </c>
      <c r="H212" t="s">
        <v>232</v>
      </c>
      <c r="I212" t="s">
        <v>5</v>
      </c>
      <c r="J212" t="s">
        <v>234</v>
      </c>
      <c r="K212" t="s">
        <v>404</v>
      </c>
      <c r="L212">
        <v>2</v>
      </c>
      <c r="M212">
        <v>107.1</v>
      </c>
      <c r="N212">
        <v>87.161000000000001</v>
      </c>
      <c r="O212">
        <v>29.988</v>
      </c>
      <c r="P212">
        <v>11.411799999999999</v>
      </c>
      <c r="Q212">
        <v>8.1959</v>
      </c>
      <c r="R212">
        <v>7.2624000000000004</v>
      </c>
      <c r="S212">
        <v>3.5421999999999998</v>
      </c>
      <c r="T212">
        <v>2.6558000000000002</v>
      </c>
      <c r="U212">
        <v>1.7834000000000001</v>
      </c>
      <c r="V212">
        <v>1.3704000000000001</v>
      </c>
      <c r="W212">
        <v>20.027100000000001</v>
      </c>
      <c r="X212" t="s">
        <v>268</v>
      </c>
      <c r="Y212">
        <v>3.2040000000000002</v>
      </c>
      <c r="Z212" t="s">
        <v>414</v>
      </c>
      <c r="AA212">
        <v>2.3205</v>
      </c>
      <c r="AB212" t="s">
        <v>415</v>
      </c>
      <c r="AC212">
        <v>1.2101</v>
      </c>
      <c r="AD212">
        <v>23.9999</v>
      </c>
      <c r="AE212">
        <v>311.23250000000002</v>
      </c>
      <c r="AF212">
        <v>12</v>
      </c>
      <c r="AG212">
        <v>78</v>
      </c>
      <c r="AH212">
        <v>7</v>
      </c>
      <c r="AI212">
        <v>153</v>
      </c>
      <c r="AJ212" t="s">
        <v>567</v>
      </c>
      <c r="AL212" t="e">
        <f t="shared" ref="AL212:AL275" si="210">IF(AND(#REF!&lt;&gt;#REF!,#REF!&lt;&gt;#REF!),"Bold","")</f>
        <v>#REF!</v>
      </c>
    </row>
    <row r="213" spans="1:38">
      <c r="A213" t="s">
        <v>1024</v>
      </c>
      <c r="B213" s="1">
        <v>0.65277777777777779</v>
      </c>
      <c r="C213" t="s">
        <v>167</v>
      </c>
      <c r="D213" t="s">
        <v>281</v>
      </c>
      <c r="F213">
        <v>9267</v>
      </c>
      <c r="G213" t="s">
        <v>282</v>
      </c>
      <c r="H213" t="s">
        <v>232</v>
      </c>
      <c r="I213" t="s">
        <v>5</v>
      </c>
      <c r="J213" t="s">
        <v>662</v>
      </c>
      <c r="K213" t="s">
        <v>1014</v>
      </c>
      <c r="L213">
        <v>5</v>
      </c>
      <c r="M213">
        <v>87.42</v>
      </c>
      <c r="N213">
        <v>56.280999999999999</v>
      </c>
      <c r="O213">
        <v>32.586799999999997</v>
      </c>
      <c r="P213">
        <v>6.6428000000000003</v>
      </c>
      <c r="Q213">
        <v>8.2013999999999996</v>
      </c>
      <c r="R213">
        <v>5.7815000000000003</v>
      </c>
      <c r="S213">
        <v>3.0587</v>
      </c>
      <c r="T213">
        <v>2.8919999999999999</v>
      </c>
      <c r="U213">
        <v>2.4977999999999998</v>
      </c>
      <c r="V213">
        <v>1.8202</v>
      </c>
      <c r="W213">
        <v>19.289300000000001</v>
      </c>
      <c r="X213" t="s">
        <v>299</v>
      </c>
      <c r="Y213">
        <v>0.69099999999999995</v>
      </c>
      <c r="Z213" t="s">
        <v>300</v>
      </c>
      <c r="AA213">
        <v>0.63109999999999999</v>
      </c>
      <c r="AB213" t="s">
        <v>1025</v>
      </c>
      <c r="AC213">
        <v>0.70889999999999997</v>
      </c>
      <c r="AD213">
        <v>23.944800000000001</v>
      </c>
      <c r="AE213">
        <v>252.44730000000001</v>
      </c>
      <c r="AF213">
        <v>6</v>
      </c>
      <c r="AG213">
        <v>76</v>
      </c>
      <c r="AH213">
        <v>7</v>
      </c>
      <c r="AI213">
        <v>189</v>
      </c>
      <c r="AJ213" t="s">
        <v>567</v>
      </c>
      <c r="AL213" t="e">
        <f t="shared" ref="AL213:AL276" si="211">IF(AND(#REF!&lt;&gt;#REF!,#REF!&lt;&gt;#REF!),"Bold","")</f>
        <v>#REF!</v>
      </c>
    </row>
    <row r="214" spans="1:38">
      <c r="A214" t="s">
        <v>422</v>
      </c>
      <c r="B214" s="1">
        <v>0.56944444444444442</v>
      </c>
      <c r="C214" t="s">
        <v>188</v>
      </c>
      <c r="D214" t="s">
        <v>402</v>
      </c>
      <c r="E214" t="s">
        <v>403</v>
      </c>
      <c r="F214">
        <v>6469</v>
      </c>
      <c r="G214" t="s">
        <v>231</v>
      </c>
      <c r="H214" t="s">
        <v>232</v>
      </c>
      <c r="I214" t="s">
        <v>5</v>
      </c>
      <c r="J214" t="s">
        <v>234</v>
      </c>
      <c r="K214" t="s">
        <v>404</v>
      </c>
      <c r="L214">
        <v>2</v>
      </c>
      <c r="M214">
        <v>80.28</v>
      </c>
      <c r="N214">
        <v>100.5176</v>
      </c>
      <c r="O214">
        <v>26.547999999999998</v>
      </c>
      <c r="P214">
        <v>7.5922000000000001</v>
      </c>
      <c r="Q214">
        <v>7.2016</v>
      </c>
      <c r="R214">
        <v>7.21</v>
      </c>
      <c r="S214">
        <v>2.6667999999999998</v>
      </c>
      <c r="T214">
        <v>2.6442000000000001</v>
      </c>
      <c r="U214">
        <v>1.1836</v>
      </c>
      <c r="V214">
        <v>0</v>
      </c>
      <c r="W214">
        <v>19.417100000000001</v>
      </c>
      <c r="X214" t="s">
        <v>254</v>
      </c>
      <c r="Y214">
        <v>1.5992999999999999</v>
      </c>
      <c r="Z214" t="s">
        <v>423</v>
      </c>
      <c r="AA214">
        <v>0.93569999999999998</v>
      </c>
      <c r="AB214" t="s">
        <v>424</v>
      </c>
      <c r="AC214">
        <v>1.7081</v>
      </c>
      <c r="AD214">
        <v>23.711500000000001</v>
      </c>
      <c r="AE214">
        <v>285.12090000000001</v>
      </c>
      <c r="AF214">
        <v>12</v>
      </c>
      <c r="AG214">
        <v>73</v>
      </c>
      <c r="AH214">
        <v>12</v>
      </c>
      <c r="AI214">
        <v>67</v>
      </c>
      <c r="AJ214" t="s">
        <v>567</v>
      </c>
      <c r="AL214" t="e">
        <f t="shared" ref="AL214:AL277" si="212">IF(AND(#REF!&lt;&gt;#REF!,#REF!&lt;&gt;#REF!),"Bold","")</f>
        <v>#REF!</v>
      </c>
    </row>
    <row r="215" spans="1:38">
      <c r="A215" t="s">
        <v>1235</v>
      </c>
      <c r="B215" s="1">
        <v>0.68402777777777779</v>
      </c>
      <c r="C215" t="s">
        <v>224</v>
      </c>
      <c r="D215" t="s">
        <v>344</v>
      </c>
      <c r="F215">
        <v>14695</v>
      </c>
      <c r="G215" t="s">
        <v>345</v>
      </c>
      <c r="H215" t="s">
        <v>346</v>
      </c>
      <c r="I215" t="s">
        <v>5</v>
      </c>
      <c r="J215" t="s">
        <v>347</v>
      </c>
      <c r="K215" t="s">
        <v>1215</v>
      </c>
      <c r="L215">
        <v>6</v>
      </c>
      <c r="M215">
        <v>103.9991</v>
      </c>
      <c r="N215">
        <v>36.869599999999998</v>
      </c>
      <c r="O215">
        <v>21.9009</v>
      </c>
      <c r="P215">
        <v>7.6824000000000003</v>
      </c>
      <c r="Q215">
        <v>5.8228999999999997</v>
      </c>
      <c r="R215">
        <v>3.4634999999999998</v>
      </c>
      <c r="S215">
        <v>4.5656999999999996</v>
      </c>
      <c r="T215">
        <v>1.2951999999999999</v>
      </c>
      <c r="U215">
        <v>1.5006999999999999</v>
      </c>
      <c r="V215">
        <v>1.5093000000000001</v>
      </c>
      <c r="W215">
        <v>14.8764</v>
      </c>
      <c r="X215" t="s">
        <v>889</v>
      </c>
      <c r="Y215">
        <v>1.8835</v>
      </c>
      <c r="Z215" t="s">
        <v>636</v>
      </c>
      <c r="AA215">
        <v>0.81950000000000001</v>
      </c>
      <c r="AB215" t="s">
        <v>630</v>
      </c>
      <c r="AC215">
        <v>1.4016999999999999</v>
      </c>
      <c r="AD215">
        <v>23.672000000000001</v>
      </c>
      <c r="AE215">
        <v>231.26230000000001</v>
      </c>
      <c r="AF215">
        <v>12</v>
      </c>
      <c r="AG215">
        <v>118</v>
      </c>
      <c r="AH215">
        <v>12</v>
      </c>
      <c r="AI215">
        <v>14</v>
      </c>
      <c r="AJ215" t="s">
        <v>567</v>
      </c>
      <c r="AL215" t="e">
        <f t="shared" ref="AL215:AL278" si="213">IF(AND(#REF!&lt;&gt;#REF!,#REF!&lt;&gt;#REF!),"Bold","")</f>
        <v>#REF!</v>
      </c>
    </row>
    <row r="216" spans="1:38">
      <c r="A216" t="s">
        <v>616</v>
      </c>
      <c r="B216" s="1">
        <v>0.58333333333333337</v>
      </c>
      <c r="C216" t="s">
        <v>172</v>
      </c>
      <c r="D216" t="s">
        <v>561</v>
      </c>
      <c r="E216" t="s">
        <v>562</v>
      </c>
      <c r="F216">
        <v>37140</v>
      </c>
      <c r="G216" t="s">
        <v>282</v>
      </c>
      <c r="H216" t="s">
        <v>346</v>
      </c>
      <c r="I216" t="s">
        <v>5</v>
      </c>
      <c r="J216" t="s">
        <v>347</v>
      </c>
      <c r="K216" t="s">
        <v>563</v>
      </c>
      <c r="L216">
        <v>11</v>
      </c>
      <c r="M216">
        <v>75.676500000000004</v>
      </c>
      <c r="N216">
        <v>59.753900000000002</v>
      </c>
      <c r="O216">
        <v>22.609000000000002</v>
      </c>
      <c r="P216">
        <v>16.453499999999998</v>
      </c>
      <c r="Q216">
        <v>6.0986000000000002</v>
      </c>
      <c r="R216">
        <v>5.4290000000000003</v>
      </c>
      <c r="S216">
        <v>5.4912000000000001</v>
      </c>
      <c r="T216">
        <v>2.9323000000000001</v>
      </c>
      <c r="U216">
        <v>2.7486999999999999</v>
      </c>
      <c r="V216">
        <v>1.4448000000000001</v>
      </c>
      <c r="W216">
        <v>20.706399999999999</v>
      </c>
      <c r="X216" t="s">
        <v>617</v>
      </c>
      <c r="Y216">
        <v>3.2698</v>
      </c>
      <c r="Z216" t="s">
        <v>618</v>
      </c>
      <c r="AA216">
        <v>2.5663</v>
      </c>
      <c r="AB216" t="s">
        <v>619</v>
      </c>
      <c r="AC216">
        <v>0.95479999999999998</v>
      </c>
      <c r="AD216">
        <v>23.5319</v>
      </c>
      <c r="AE216">
        <v>249.66669999999999</v>
      </c>
      <c r="AF216">
        <v>16</v>
      </c>
      <c r="AG216">
        <v>152</v>
      </c>
      <c r="AH216">
        <v>12</v>
      </c>
      <c r="AI216">
        <v>160</v>
      </c>
      <c r="AJ216" t="s">
        <v>567</v>
      </c>
      <c r="AL216" t="e">
        <f t="shared" ref="AL216:AL279" si="214">IF(AND(#REF!&lt;&gt;#REF!,#REF!&lt;&gt;#REF!),"Bold","")</f>
        <v>#REF!</v>
      </c>
    </row>
    <row r="217" spans="1:38">
      <c r="A217" t="s">
        <v>995</v>
      </c>
      <c r="B217" s="1">
        <v>0.64930555555555558</v>
      </c>
      <c r="C217" t="s">
        <v>171</v>
      </c>
      <c r="D217" t="s">
        <v>344</v>
      </c>
      <c r="E217" t="s">
        <v>230</v>
      </c>
      <c r="F217">
        <v>4289</v>
      </c>
      <c r="G217" t="s">
        <v>282</v>
      </c>
      <c r="H217" t="s">
        <v>346</v>
      </c>
      <c r="I217" t="s">
        <v>5</v>
      </c>
      <c r="J217" t="s">
        <v>662</v>
      </c>
      <c r="K217" t="s">
        <v>980</v>
      </c>
      <c r="L217">
        <v>6</v>
      </c>
      <c r="M217">
        <v>66.2239</v>
      </c>
      <c r="N217">
        <v>44.438600000000001</v>
      </c>
      <c r="O217">
        <v>22.470600000000001</v>
      </c>
      <c r="P217">
        <v>7.1877000000000004</v>
      </c>
      <c r="Q217">
        <v>9.0267999999999997</v>
      </c>
      <c r="R217">
        <v>4.62</v>
      </c>
      <c r="S217">
        <v>2.1147</v>
      </c>
      <c r="T217">
        <v>0.75580000000000003</v>
      </c>
      <c r="U217">
        <v>1.4662999999999999</v>
      </c>
      <c r="V217">
        <v>0.71120000000000005</v>
      </c>
      <c r="W217">
        <v>17.597899999999999</v>
      </c>
      <c r="X217" t="s">
        <v>503</v>
      </c>
      <c r="Y217">
        <v>0.66910000000000003</v>
      </c>
      <c r="Z217" t="s">
        <v>996</v>
      </c>
      <c r="AA217">
        <v>0.47960000000000003</v>
      </c>
      <c r="AB217" t="s">
        <v>997</v>
      </c>
      <c r="AC217">
        <v>1.6229</v>
      </c>
      <c r="AD217">
        <v>23.333600000000001</v>
      </c>
      <c r="AE217">
        <v>202.71870000000001</v>
      </c>
      <c r="AF217">
        <v>20</v>
      </c>
      <c r="AG217">
        <v>94</v>
      </c>
      <c r="AH217">
        <v>12</v>
      </c>
      <c r="AI217">
        <v>15</v>
      </c>
      <c r="AJ217" t="s">
        <v>567</v>
      </c>
      <c r="AL217" t="e">
        <f t="shared" ref="AL217:AL280" si="215">IF(AND(#REF!&lt;&gt;#REF!,#REF!&lt;&gt;#REF!),"Bold","")</f>
        <v>#REF!</v>
      </c>
    </row>
    <row r="218" spans="1:38">
      <c r="A218" t="s">
        <v>1243</v>
      </c>
      <c r="B218" s="1">
        <v>0.6875</v>
      </c>
      <c r="C218" t="s">
        <v>188</v>
      </c>
      <c r="D218" t="s">
        <v>1241</v>
      </c>
      <c r="E218" t="s">
        <v>562</v>
      </c>
      <c r="F218">
        <v>12938</v>
      </c>
      <c r="G218" t="s">
        <v>231</v>
      </c>
      <c r="H218" t="s">
        <v>232</v>
      </c>
      <c r="I218" t="s">
        <v>5</v>
      </c>
      <c r="J218" t="s">
        <v>662</v>
      </c>
      <c r="K218" t="s">
        <v>1242</v>
      </c>
      <c r="L218">
        <v>6</v>
      </c>
      <c r="M218">
        <v>119.9</v>
      </c>
      <c r="N218">
        <v>59.1126</v>
      </c>
      <c r="O218">
        <v>43.924700000000001</v>
      </c>
      <c r="P218">
        <v>9.5772999999999993</v>
      </c>
      <c r="Q218">
        <v>5.4165000000000001</v>
      </c>
      <c r="R218">
        <v>8.1638999999999999</v>
      </c>
      <c r="S218">
        <v>5.4779999999999998</v>
      </c>
      <c r="T218">
        <v>2.2241</v>
      </c>
      <c r="U218">
        <v>2.0387</v>
      </c>
      <c r="V218">
        <v>2.1147999999999998</v>
      </c>
      <c r="W218">
        <v>23.965699999999998</v>
      </c>
      <c r="X218" t="s">
        <v>237</v>
      </c>
      <c r="Y218">
        <v>2.9721000000000002</v>
      </c>
      <c r="Z218" t="s">
        <v>831</v>
      </c>
      <c r="AA218">
        <v>2.9925999999999999</v>
      </c>
      <c r="AB218" t="s">
        <v>909</v>
      </c>
      <c r="AC218">
        <v>1.5769</v>
      </c>
      <c r="AD218">
        <v>23.242899999999999</v>
      </c>
      <c r="AE218" s="23">
        <v>312.70060000000001</v>
      </c>
      <c r="AF218">
        <v>3.33</v>
      </c>
      <c r="AG218">
        <v>102</v>
      </c>
      <c r="AH218">
        <v>12</v>
      </c>
      <c r="AI218">
        <v>26</v>
      </c>
      <c r="AJ218" t="s">
        <v>567</v>
      </c>
      <c r="AL218" t="e">
        <f t="shared" ref="AL218:AL281" si="216">IF(AND(#REF!&lt;&gt;#REF!,#REF!&lt;&gt;#REF!),"Bold","")</f>
        <v>#REF!</v>
      </c>
    </row>
    <row r="219" spans="1:38">
      <c r="A219" t="s">
        <v>943</v>
      </c>
      <c r="B219" s="1">
        <v>0.64236111111111105</v>
      </c>
      <c r="C219" t="s">
        <v>163</v>
      </c>
      <c r="D219" t="s">
        <v>925</v>
      </c>
      <c r="E219" t="s">
        <v>562</v>
      </c>
      <c r="F219">
        <v>28012</v>
      </c>
      <c r="G219" t="s">
        <v>231</v>
      </c>
      <c r="H219" t="s">
        <v>232</v>
      </c>
      <c r="I219" t="s">
        <v>5</v>
      </c>
      <c r="J219" t="s">
        <v>662</v>
      </c>
      <c r="K219" t="s">
        <v>926</v>
      </c>
      <c r="L219">
        <v>4</v>
      </c>
      <c r="M219">
        <v>83.6</v>
      </c>
      <c r="N219">
        <v>87.036000000000001</v>
      </c>
      <c r="O219">
        <v>27.067499999999999</v>
      </c>
      <c r="P219">
        <v>15.559100000000001</v>
      </c>
      <c r="Q219">
        <v>8.1212999999999997</v>
      </c>
      <c r="R219">
        <v>8.6671999999999993</v>
      </c>
      <c r="S219">
        <v>4.5990000000000002</v>
      </c>
      <c r="T219">
        <v>2.0476000000000001</v>
      </c>
      <c r="U219">
        <v>2.3831000000000002</v>
      </c>
      <c r="V219">
        <v>1.8522000000000001</v>
      </c>
      <c r="W219">
        <v>22.44</v>
      </c>
      <c r="X219" t="s">
        <v>457</v>
      </c>
      <c r="Y219">
        <v>2.1587999999999998</v>
      </c>
      <c r="Z219" t="s">
        <v>944</v>
      </c>
      <c r="AA219">
        <v>1.5367999999999999</v>
      </c>
      <c r="AB219" t="s">
        <v>343</v>
      </c>
      <c r="AC219">
        <v>1.8531</v>
      </c>
      <c r="AD219">
        <v>23.1632</v>
      </c>
      <c r="AE219">
        <v>292.0849</v>
      </c>
      <c r="AF219">
        <v>20</v>
      </c>
      <c r="AG219">
        <v>90</v>
      </c>
      <c r="AH219">
        <v>12</v>
      </c>
      <c r="AI219">
        <v>10</v>
      </c>
      <c r="AJ219" t="s">
        <v>567</v>
      </c>
      <c r="AL219" t="e">
        <f t="shared" ref="AL219:AL282" si="217">IF(AND(#REF!&lt;&gt;#REF!,#REF!&lt;&gt;#REF!),"Bold","")</f>
        <v>#REF!</v>
      </c>
    </row>
    <row r="220" spans="1:38">
      <c r="A220" t="s">
        <v>823</v>
      </c>
      <c r="B220" s="1">
        <v>0.62152777777777779</v>
      </c>
      <c r="C220" t="s">
        <v>163</v>
      </c>
      <c r="D220" t="s">
        <v>660</v>
      </c>
      <c r="E220" t="s">
        <v>562</v>
      </c>
      <c r="F220">
        <v>12938</v>
      </c>
      <c r="G220" t="s">
        <v>231</v>
      </c>
      <c r="H220" t="s">
        <v>232</v>
      </c>
      <c r="I220" t="s">
        <v>5</v>
      </c>
      <c r="J220" t="s">
        <v>662</v>
      </c>
      <c r="K220" t="s">
        <v>795</v>
      </c>
      <c r="L220">
        <v>5</v>
      </c>
      <c r="M220">
        <v>71.213899999999995</v>
      </c>
      <c r="N220">
        <v>48.313899999999997</v>
      </c>
      <c r="O220">
        <v>28.564900000000002</v>
      </c>
      <c r="P220">
        <v>13.6686</v>
      </c>
      <c r="Q220">
        <v>3.7343999999999999</v>
      </c>
      <c r="R220">
        <v>3.7637999999999998</v>
      </c>
      <c r="S220">
        <v>4.4965999999999999</v>
      </c>
      <c r="T220">
        <v>3.3106</v>
      </c>
      <c r="U220">
        <v>2.2831999999999999</v>
      </c>
      <c r="V220">
        <v>1.5564</v>
      </c>
      <c r="W220">
        <v>19.770700000000001</v>
      </c>
      <c r="X220" t="s">
        <v>824</v>
      </c>
      <c r="Y220">
        <v>0.88109999999999999</v>
      </c>
      <c r="Z220" t="s">
        <v>825</v>
      </c>
      <c r="AA220">
        <v>0.84130000000000005</v>
      </c>
      <c r="AB220" t="s">
        <v>826</v>
      </c>
      <c r="AC220">
        <v>0</v>
      </c>
      <c r="AD220">
        <v>23.157599999999999</v>
      </c>
      <c r="AE220">
        <v>225.55709999999999</v>
      </c>
      <c r="AF220">
        <v>14</v>
      </c>
      <c r="AG220">
        <v>84</v>
      </c>
      <c r="AH220">
        <v>12</v>
      </c>
      <c r="AI220">
        <v>190</v>
      </c>
      <c r="AJ220" t="s">
        <v>567</v>
      </c>
      <c r="AL220" t="e">
        <f t="shared" ref="AL220:AL283" si="218">IF(AND(#REF!&lt;&gt;#REF!,#REF!&lt;&gt;#REF!),"Bold","")</f>
        <v>#REF!</v>
      </c>
    </row>
    <row r="221" spans="1:38">
      <c r="A221" t="s">
        <v>594</v>
      </c>
      <c r="B221" s="1">
        <v>0.58333333333333337</v>
      </c>
      <c r="C221" t="s">
        <v>172</v>
      </c>
      <c r="D221" t="s">
        <v>561</v>
      </c>
      <c r="E221" t="s">
        <v>562</v>
      </c>
      <c r="F221">
        <v>37140</v>
      </c>
      <c r="G221" t="s">
        <v>282</v>
      </c>
      <c r="H221" t="s">
        <v>346</v>
      </c>
      <c r="I221" t="s">
        <v>5</v>
      </c>
      <c r="J221" t="s">
        <v>347</v>
      </c>
      <c r="K221" t="s">
        <v>563</v>
      </c>
      <c r="L221">
        <v>8</v>
      </c>
      <c r="M221">
        <v>83.295000000000002</v>
      </c>
      <c r="N221">
        <v>87.100999999999999</v>
      </c>
      <c r="O221">
        <v>28.624199999999998</v>
      </c>
      <c r="P221">
        <v>15.3736</v>
      </c>
      <c r="Q221">
        <v>9.4702999999999999</v>
      </c>
      <c r="R221">
        <v>3.4594999999999998</v>
      </c>
      <c r="S221">
        <v>4.8875999999999999</v>
      </c>
      <c r="T221">
        <v>3.3915999999999999</v>
      </c>
      <c r="U221">
        <v>2.5268999999999999</v>
      </c>
      <c r="V221">
        <v>3.0931000000000002</v>
      </c>
      <c r="W221">
        <v>21.835000000000001</v>
      </c>
      <c r="X221" t="s">
        <v>595</v>
      </c>
      <c r="Y221">
        <v>3.9070999999999998</v>
      </c>
      <c r="Z221" t="s">
        <v>596</v>
      </c>
      <c r="AA221">
        <v>3.2021999999999999</v>
      </c>
      <c r="AB221" t="s">
        <v>597</v>
      </c>
      <c r="AC221">
        <v>2.0508999999999999</v>
      </c>
      <c r="AD221">
        <v>23.0517</v>
      </c>
      <c r="AE221">
        <v>295.2697</v>
      </c>
      <c r="AF221">
        <v>12</v>
      </c>
      <c r="AG221">
        <v>143</v>
      </c>
      <c r="AH221">
        <v>12</v>
      </c>
      <c r="AI221">
        <v>122</v>
      </c>
      <c r="AJ221" t="s">
        <v>567</v>
      </c>
      <c r="AL221" t="e">
        <f t="shared" ref="AL221:AL284" si="219">IF(AND(#REF!&lt;&gt;#REF!,#REF!&lt;&gt;#REF!),"Bold","")</f>
        <v>#REF!</v>
      </c>
    </row>
    <row r="222" spans="1:38">
      <c r="A222" t="s">
        <v>948</v>
      </c>
      <c r="B222" s="1">
        <v>0.64236111111111105</v>
      </c>
      <c r="C222" t="s">
        <v>163</v>
      </c>
      <c r="D222" t="s">
        <v>925</v>
      </c>
      <c r="E222" t="s">
        <v>562</v>
      </c>
      <c r="F222">
        <v>28012</v>
      </c>
      <c r="G222" t="s">
        <v>231</v>
      </c>
      <c r="H222" t="s">
        <v>232</v>
      </c>
      <c r="I222" t="s">
        <v>5</v>
      </c>
      <c r="J222" t="s">
        <v>662</v>
      </c>
      <c r="K222" t="s">
        <v>926</v>
      </c>
      <c r="L222">
        <v>4</v>
      </c>
      <c r="M222">
        <v>63.16</v>
      </c>
      <c r="N222">
        <v>90.903999999999996</v>
      </c>
      <c r="O222">
        <v>43.712000000000003</v>
      </c>
      <c r="P222">
        <v>14.6774</v>
      </c>
      <c r="Q222">
        <v>11.186500000000001</v>
      </c>
      <c r="R222">
        <v>7.1310000000000002</v>
      </c>
      <c r="S222">
        <v>4.7727000000000004</v>
      </c>
      <c r="T222">
        <v>2.6419999999999999</v>
      </c>
      <c r="U222">
        <v>2.3010000000000002</v>
      </c>
      <c r="V222">
        <v>2.3123</v>
      </c>
      <c r="W222">
        <v>19.156400000000001</v>
      </c>
      <c r="X222" t="s">
        <v>949</v>
      </c>
      <c r="Y222">
        <v>2.1991999999999998</v>
      </c>
      <c r="Z222" t="s">
        <v>825</v>
      </c>
      <c r="AA222">
        <v>1.6032999999999999</v>
      </c>
      <c r="AB222" t="s">
        <v>412</v>
      </c>
      <c r="AC222">
        <v>2.4176000000000002</v>
      </c>
      <c r="AD222">
        <v>23.0365</v>
      </c>
      <c r="AE222">
        <v>291.21190000000001</v>
      </c>
      <c r="AF222">
        <v>14</v>
      </c>
      <c r="AG222">
        <v>91</v>
      </c>
      <c r="AH222">
        <v>12</v>
      </c>
      <c r="AI222">
        <v>19</v>
      </c>
      <c r="AJ222" t="s">
        <v>567</v>
      </c>
      <c r="AL222" t="e">
        <f t="shared" ref="AL222:AL285" si="220">IF(AND(#REF!&lt;&gt;#REF!,#REF!&lt;&gt;#REF!),"Bold","")</f>
        <v>#REF!</v>
      </c>
    </row>
    <row r="223" spans="1:38">
      <c r="A223" t="s">
        <v>799</v>
      </c>
      <c r="B223" s="1">
        <v>0.62152777777777779</v>
      </c>
      <c r="C223" t="s">
        <v>163</v>
      </c>
      <c r="D223" t="s">
        <v>660</v>
      </c>
      <c r="E223" t="s">
        <v>562</v>
      </c>
      <c r="F223">
        <v>12938</v>
      </c>
      <c r="G223" t="s">
        <v>231</v>
      </c>
      <c r="H223" t="s">
        <v>232</v>
      </c>
      <c r="I223" t="s">
        <v>5</v>
      </c>
      <c r="J223" t="s">
        <v>662</v>
      </c>
      <c r="K223" t="s">
        <v>795</v>
      </c>
      <c r="L223">
        <v>6</v>
      </c>
      <c r="M223">
        <v>76.709999999999994</v>
      </c>
      <c r="N223">
        <v>98.16</v>
      </c>
      <c r="O223">
        <v>38.351999999999997</v>
      </c>
      <c r="P223">
        <v>10.618499999999999</v>
      </c>
      <c r="Q223">
        <v>10.2803</v>
      </c>
      <c r="R223">
        <v>6.8962000000000003</v>
      </c>
      <c r="S223">
        <v>5.3883000000000001</v>
      </c>
      <c r="T223">
        <v>4.0640999999999998</v>
      </c>
      <c r="U223">
        <v>2.0874999999999999</v>
      </c>
      <c r="V223">
        <v>3.3698000000000001</v>
      </c>
      <c r="W223">
        <v>20.668600000000001</v>
      </c>
      <c r="X223" t="s">
        <v>800</v>
      </c>
      <c r="Y223">
        <v>1.5436000000000001</v>
      </c>
      <c r="Z223" t="s">
        <v>711</v>
      </c>
      <c r="AA223">
        <v>1.5925</v>
      </c>
      <c r="AB223" t="s">
        <v>440</v>
      </c>
      <c r="AC223">
        <v>1.6978</v>
      </c>
      <c r="AD223">
        <v>23.017700000000001</v>
      </c>
      <c r="AE223">
        <v>304.4468</v>
      </c>
      <c r="AF223">
        <v>8</v>
      </c>
      <c r="AG223">
        <v>90</v>
      </c>
      <c r="AH223">
        <v>12</v>
      </c>
      <c r="AI223">
        <v>26</v>
      </c>
      <c r="AJ223" t="s">
        <v>567</v>
      </c>
      <c r="AL223" t="e">
        <f t="shared" ref="AL223:AL286" si="221">IF(AND(#REF!&lt;&gt;#REF!,#REF!&lt;&gt;#REF!),"Bold","")</f>
        <v>#REF!</v>
      </c>
    </row>
    <row r="224" spans="1:38">
      <c r="A224" t="s">
        <v>428</v>
      </c>
      <c r="B224" s="1">
        <v>0.56944444444444442</v>
      </c>
      <c r="C224" t="s">
        <v>188</v>
      </c>
      <c r="D224" t="s">
        <v>402</v>
      </c>
      <c r="E224" t="s">
        <v>403</v>
      </c>
      <c r="F224">
        <v>6469</v>
      </c>
      <c r="G224" t="s">
        <v>231</v>
      </c>
      <c r="H224" t="s">
        <v>232</v>
      </c>
      <c r="I224" t="s">
        <v>5</v>
      </c>
      <c r="J224" t="s">
        <v>234</v>
      </c>
      <c r="K224" t="s">
        <v>404</v>
      </c>
      <c r="L224">
        <v>2</v>
      </c>
      <c r="M224">
        <v>103.59310000000001</v>
      </c>
      <c r="N224">
        <v>49.240499999999997</v>
      </c>
      <c r="O224">
        <v>29.421399999999998</v>
      </c>
      <c r="P224">
        <v>12.3553</v>
      </c>
      <c r="Q224">
        <v>7.4084000000000003</v>
      </c>
      <c r="R224">
        <v>4.5046999999999997</v>
      </c>
      <c r="S224">
        <v>0</v>
      </c>
      <c r="T224">
        <v>0</v>
      </c>
      <c r="U224">
        <v>0</v>
      </c>
      <c r="V224">
        <v>0</v>
      </c>
      <c r="W224">
        <v>21.4329</v>
      </c>
      <c r="X224" t="s">
        <v>429</v>
      </c>
      <c r="Y224">
        <v>3.2924000000000002</v>
      </c>
      <c r="Z224" t="s">
        <v>430</v>
      </c>
      <c r="AA224">
        <v>3.8309000000000002</v>
      </c>
      <c r="AB224" t="s">
        <v>431</v>
      </c>
      <c r="AC224">
        <v>1.0175000000000001</v>
      </c>
      <c r="AD224">
        <v>22.9329</v>
      </c>
      <c r="AE224">
        <v>269.86489999999998</v>
      </c>
      <c r="AF224">
        <v>8</v>
      </c>
      <c r="AG224">
        <v>88</v>
      </c>
      <c r="AH224">
        <v>12</v>
      </c>
      <c r="AI224">
        <v>18</v>
      </c>
      <c r="AJ224" t="s">
        <v>567</v>
      </c>
      <c r="AL224" t="e">
        <f t="shared" ref="AL224:AL287" si="222">IF(AND(#REF!&lt;&gt;#REF!,#REF!&lt;&gt;#REF!),"Bold","")</f>
        <v>#REF!</v>
      </c>
    </row>
    <row r="225" spans="1:38">
      <c r="A225" t="s">
        <v>693</v>
      </c>
      <c r="B225" s="1">
        <v>0.60069444444444442</v>
      </c>
      <c r="C225" t="s">
        <v>171</v>
      </c>
      <c r="D225" t="s">
        <v>688</v>
      </c>
      <c r="E225" t="s">
        <v>230</v>
      </c>
      <c r="F225">
        <v>4938</v>
      </c>
      <c r="G225" t="s">
        <v>282</v>
      </c>
      <c r="H225" t="s">
        <v>346</v>
      </c>
      <c r="I225" t="s">
        <v>5</v>
      </c>
      <c r="J225" t="s">
        <v>347</v>
      </c>
      <c r="K225" t="s">
        <v>689</v>
      </c>
      <c r="L225">
        <v>6</v>
      </c>
      <c r="M225">
        <v>88.754999999999995</v>
      </c>
      <c r="N225">
        <v>48.1387</v>
      </c>
      <c r="O225">
        <v>42.6892</v>
      </c>
      <c r="P225">
        <v>10.7705</v>
      </c>
      <c r="Q225">
        <v>4.5598000000000001</v>
      </c>
      <c r="R225">
        <v>3.5808</v>
      </c>
      <c r="S225">
        <v>2.9655</v>
      </c>
      <c r="T225">
        <v>2.4390999999999998</v>
      </c>
      <c r="U225">
        <v>1.1463000000000001</v>
      </c>
      <c r="V225">
        <v>1.1859</v>
      </c>
      <c r="W225">
        <v>12.4064</v>
      </c>
      <c r="X225" t="s">
        <v>694</v>
      </c>
      <c r="Y225">
        <v>1.5061</v>
      </c>
      <c r="Z225" t="s">
        <v>695</v>
      </c>
      <c r="AA225">
        <v>1.75</v>
      </c>
      <c r="AB225" t="s">
        <v>380</v>
      </c>
      <c r="AC225">
        <v>1.7950999999999999</v>
      </c>
      <c r="AD225">
        <v>22.750299999999999</v>
      </c>
      <c r="AE225">
        <v>246.43879999999999</v>
      </c>
      <c r="AF225">
        <v>4</v>
      </c>
      <c r="AG225">
        <v>98</v>
      </c>
      <c r="AH225">
        <v>12</v>
      </c>
      <c r="AI225">
        <v>299</v>
      </c>
      <c r="AJ225" t="s">
        <v>567</v>
      </c>
      <c r="AL225" t="e">
        <f t="shared" ref="AL225:AL288" si="223">IF(AND(#REF!&lt;&gt;#REF!,#REF!&lt;&gt;#REF!),"Bold","")</f>
        <v>#REF!</v>
      </c>
    </row>
    <row r="226" spans="1:38">
      <c r="A226" t="s">
        <v>802</v>
      </c>
      <c r="B226" s="1">
        <v>0.62152777777777779</v>
      </c>
      <c r="C226" t="s">
        <v>163</v>
      </c>
      <c r="D226" t="s">
        <v>660</v>
      </c>
      <c r="E226" t="s">
        <v>562</v>
      </c>
      <c r="F226">
        <v>12938</v>
      </c>
      <c r="G226" t="s">
        <v>231</v>
      </c>
      <c r="H226" t="s">
        <v>232</v>
      </c>
      <c r="I226" t="s">
        <v>5</v>
      </c>
      <c r="J226" t="s">
        <v>662</v>
      </c>
      <c r="K226" t="s">
        <v>795</v>
      </c>
      <c r="L226">
        <v>5</v>
      </c>
      <c r="M226">
        <v>102.015</v>
      </c>
      <c r="N226">
        <v>60.992600000000003</v>
      </c>
      <c r="O226">
        <v>43.560200000000002</v>
      </c>
      <c r="P226">
        <v>12.5609</v>
      </c>
      <c r="Q226">
        <v>7.4935</v>
      </c>
      <c r="R226">
        <v>6.2995000000000001</v>
      </c>
      <c r="S226">
        <v>4.7591000000000001</v>
      </c>
      <c r="T226">
        <v>3.8144</v>
      </c>
      <c r="U226">
        <v>2.2176</v>
      </c>
      <c r="V226">
        <v>2.2502</v>
      </c>
      <c r="W226">
        <v>22.214300000000001</v>
      </c>
      <c r="X226" t="s">
        <v>803</v>
      </c>
      <c r="Y226">
        <v>0.2424</v>
      </c>
      <c r="Z226" t="s">
        <v>804</v>
      </c>
      <c r="AA226">
        <v>1.5243</v>
      </c>
      <c r="AB226" t="s">
        <v>757</v>
      </c>
      <c r="AC226">
        <v>1.0196000000000001</v>
      </c>
      <c r="AD226">
        <v>22.720199999999998</v>
      </c>
      <c r="AE226">
        <v>293.68360000000001</v>
      </c>
      <c r="AF226">
        <v>5</v>
      </c>
      <c r="AG226">
        <v>90</v>
      </c>
      <c r="AH226">
        <v>11</v>
      </c>
      <c r="AI226">
        <v>23</v>
      </c>
      <c r="AJ226" t="s">
        <v>240</v>
      </c>
      <c r="AL226" t="e">
        <f t="shared" ref="AL226:AL289" si="224">IF(AND(#REF!&lt;&gt;#REF!,#REF!&lt;&gt;#REF!),"Bold","")</f>
        <v>#REF!</v>
      </c>
    </row>
    <row r="227" spans="1:38">
      <c r="A227" t="s">
        <v>678</v>
      </c>
      <c r="B227" s="1">
        <v>0.59722222222222221</v>
      </c>
      <c r="C227" t="s">
        <v>188</v>
      </c>
      <c r="D227" t="s">
        <v>660</v>
      </c>
      <c r="E227" t="s">
        <v>661</v>
      </c>
      <c r="F227">
        <v>34026</v>
      </c>
      <c r="G227" t="s">
        <v>231</v>
      </c>
      <c r="H227" t="s">
        <v>232</v>
      </c>
      <c r="I227" t="s">
        <v>233</v>
      </c>
      <c r="J227" t="s">
        <v>662</v>
      </c>
      <c r="K227" t="s">
        <v>663</v>
      </c>
      <c r="L227">
        <v>5</v>
      </c>
      <c r="M227">
        <v>103.684</v>
      </c>
      <c r="N227">
        <v>58.807099999999998</v>
      </c>
      <c r="O227">
        <v>40.531199999999998</v>
      </c>
      <c r="P227">
        <v>8.8587000000000007</v>
      </c>
      <c r="Q227">
        <v>8.3535000000000004</v>
      </c>
      <c r="R227">
        <v>4.8342000000000001</v>
      </c>
      <c r="S227">
        <v>3.8376999999999999</v>
      </c>
      <c r="T227">
        <v>2.3719999999999999</v>
      </c>
      <c r="U227">
        <v>1.1613</v>
      </c>
      <c r="V227">
        <v>1.9547000000000001</v>
      </c>
      <c r="W227">
        <v>11.783300000000001</v>
      </c>
      <c r="X227" t="s">
        <v>417</v>
      </c>
      <c r="Y227">
        <v>1.5851999999999999</v>
      </c>
      <c r="Z227" t="s">
        <v>679</v>
      </c>
      <c r="AA227">
        <v>2.5343</v>
      </c>
      <c r="AB227" t="s">
        <v>680</v>
      </c>
      <c r="AC227">
        <v>5.0982000000000003</v>
      </c>
      <c r="AD227">
        <v>22.578600000000002</v>
      </c>
      <c r="AE227">
        <v>277.97410000000002</v>
      </c>
      <c r="AF227">
        <v>33</v>
      </c>
      <c r="AG227">
        <v>99</v>
      </c>
      <c r="AH227">
        <v>11</v>
      </c>
      <c r="AI227">
        <v>9</v>
      </c>
      <c r="AJ227" t="s">
        <v>240</v>
      </c>
      <c r="AL227" t="e">
        <f t="shared" ref="AL227:AL290" si="225">IF(AND(#REF!&lt;&gt;#REF!,#REF!&lt;&gt;#REF!),"Bold","")</f>
        <v>#REF!</v>
      </c>
    </row>
    <row r="228" spans="1:38">
      <c r="A228" t="s">
        <v>970</v>
      </c>
      <c r="B228" s="1">
        <v>0.64236111111111105</v>
      </c>
      <c r="C228" t="s">
        <v>163</v>
      </c>
      <c r="D228" t="s">
        <v>925</v>
      </c>
      <c r="E228" t="s">
        <v>562</v>
      </c>
      <c r="F228">
        <v>28012</v>
      </c>
      <c r="G228" t="s">
        <v>231</v>
      </c>
      <c r="H228" t="s">
        <v>232</v>
      </c>
      <c r="I228" t="s">
        <v>5</v>
      </c>
      <c r="J228" t="s">
        <v>662</v>
      </c>
      <c r="K228" t="s">
        <v>926</v>
      </c>
      <c r="L228">
        <v>4</v>
      </c>
      <c r="M228">
        <v>76.034999999999997</v>
      </c>
      <c r="N228">
        <v>86.8</v>
      </c>
      <c r="O228">
        <v>32.671999999999997</v>
      </c>
      <c r="P228">
        <v>9.1316000000000006</v>
      </c>
      <c r="Q228">
        <v>6.9074999999999998</v>
      </c>
      <c r="R228">
        <v>4.8524000000000003</v>
      </c>
      <c r="S228">
        <v>3.5567000000000002</v>
      </c>
      <c r="T228">
        <v>2.4626999999999999</v>
      </c>
      <c r="U228">
        <v>1.9144000000000001</v>
      </c>
      <c r="V228">
        <v>2.5649999999999999</v>
      </c>
      <c r="W228">
        <v>22.140699999999999</v>
      </c>
      <c r="X228" t="s">
        <v>971</v>
      </c>
      <c r="Y228">
        <v>0.65910000000000002</v>
      </c>
      <c r="Z228" t="s">
        <v>972</v>
      </c>
      <c r="AA228">
        <v>1.9483999999999999</v>
      </c>
      <c r="AB228" t="s">
        <v>940</v>
      </c>
      <c r="AC228">
        <v>1.5683</v>
      </c>
      <c r="AD228">
        <v>22.555800000000001</v>
      </c>
      <c r="AE228">
        <v>275.76960000000003</v>
      </c>
      <c r="AF228">
        <v>16</v>
      </c>
      <c r="AG228">
        <v>89</v>
      </c>
      <c r="AH228">
        <v>11</v>
      </c>
      <c r="AI228">
        <v>28</v>
      </c>
      <c r="AJ228" t="s">
        <v>240</v>
      </c>
      <c r="AL228" t="e">
        <f t="shared" ref="AL228:AL291" si="226">IF(AND(#REF!&lt;&gt;#REF!,#REF!&lt;&gt;#REF!),"Bold","")</f>
        <v>#REF!</v>
      </c>
    </row>
    <row r="229" spans="1:38">
      <c r="A229" t="s">
        <v>841</v>
      </c>
      <c r="B229" s="1">
        <v>0.625</v>
      </c>
      <c r="C229" t="s">
        <v>171</v>
      </c>
      <c r="D229" t="s">
        <v>833</v>
      </c>
      <c r="E229" t="s">
        <v>562</v>
      </c>
      <c r="F229">
        <v>15640</v>
      </c>
      <c r="G229" t="s">
        <v>282</v>
      </c>
      <c r="H229" t="s">
        <v>346</v>
      </c>
      <c r="I229" t="s">
        <v>5</v>
      </c>
      <c r="J229" t="s">
        <v>347</v>
      </c>
      <c r="K229" t="s">
        <v>834</v>
      </c>
      <c r="L229">
        <v>7</v>
      </c>
      <c r="M229">
        <v>67.3</v>
      </c>
      <c r="N229">
        <v>57.776000000000003</v>
      </c>
      <c r="O229">
        <v>39.424900000000001</v>
      </c>
      <c r="P229">
        <v>16.491599999999998</v>
      </c>
      <c r="Q229">
        <v>10.408799999999999</v>
      </c>
      <c r="R229">
        <v>4.1704999999999997</v>
      </c>
      <c r="S229">
        <v>3.1301000000000001</v>
      </c>
      <c r="T229">
        <v>1.8662000000000001</v>
      </c>
      <c r="U229">
        <v>1.8435999999999999</v>
      </c>
      <c r="V229">
        <v>0.97609999999999997</v>
      </c>
      <c r="W229">
        <v>19.082899999999999</v>
      </c>
      <c r="X229" t="s">
        <v>699</v>
      </c>
      <c r="Y229">
        <v>2.222</v>
      </c>
      <c r="Z229" t="s">
        <v>842</v>
      </c>
      <c r="AA229">
        <v>1.5991</v>
      </c>
      <c r="AB229" t="s">
        <v>630</v>
      </c>
      <c r="AC229">
        <v>1.5563</v>
      </c>
      <c r="AD229">
        <v>22.504999999999999</v>
      </c>
      <c r="AE229">
        <v>250.35319999999999</v>
      </c>
      <c r="AF229">
        <v>8</v>
      </c>
      <c r="AG229">
        <v>130</v>
      </c>
      <c r="AH229">
        <v>11</v>
      </c>
      <c r="AI229">
        <v>10</v>
      </c>
      <c r="AJ229" t="s">
        <v>240</v>
      </c>
      <c r="AL229" t="e">
        <f t="shared" ref="AL229:AL292" si="227">IF(AND(#REF!&lt;&gt;#REF!,#REF!&lt;&gt;#REF!),"Bold","")</f>
        <v>#REF!</v>
      </c>
    </row>
    <row r="230" spans="1:38">
      <c r="A230" t="s">
        <v>1516</v>
      </c>
      <c r="B230" s="1">
        <v>0.72916666666666663</v>
      </c>
      <c r="C230" t="s">
        <v>172</v>
      </c>
      <c r="D230" t="s">
        <v>344</v>
      </c>
      <c r="E230" t="s">
        <v>562</v>
      </c>
      <c r="F230">
        <v>9285</v>
      </c>
      <c r="G230" t="s">
        <v>282</v>
      </c>
      <c r="H230" t="s">
        <v>346</v>
      </c>
      <c r="I230" s="3" t="s">
        <v>233</v>
      </c>
      <c r="J230" t="s">
        <v>1509</v>
      </c>
      <c r="K230" t="s">
        <v>1510</v>
      </c>
      <c r="L230">
        <v>4</v>
      </c>
      <c r="M230">
        <v>91.561099999999996</v>
      </c>
      <c r="N230">
        <v>45.7883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20.6343</v>
      </c>
      <c r="X230" t="s">
        <v>569</v>
      </c>
      <c r="Y230">
        <v>1.3504</v>
      </c>
      <c r="Z230" t="s">
        <v>596</v>
      </c>
      <c r="AA230">
        <v>2.4750000000000001</v>
      </c>
      <c r="AB230" t="s">
        <v>807</v>
      </c>
      <c r="AC230">
        <v>1.4781</v>
      </c>
      <c r="AD230">
        <v>22.5</v>
      </c>
      <c r="AE230">
        <v>245.3801</v>
      </c>
      <c r="AF230">
        <v>10</v>
      </c>
      <c r="AG230">
        <v>0</v>
      </c>
      <c r="AH230">
        <v>11</v>
      </c>
      <c r="AJ230" t="s">
        <v>240</v>
      </c>
      <c r="AL230" t="e">
        <f t="shared" ref="AL230:AL293" si="228">IF(AND(#REF!&lt;&gt;#REF!,#REF!&lt;&gt;#REF!),"Bold","")</f>
        <v>#REF!</v>
      </c>
    </row>
    <row r="231" spans="1:38">
      <c r="A231" t="s">
        <v>973</v>
      </c>
      <c r="B231" s="1">
        <v>0.64236111111111105</v>
      </c>
      <c r="C231" t="s">
        <v>163</v>
      </c>
      <c r="D231" t="s">
        <v>925</v>
      </c>
      <c r="E231" t="s">
        <v>562</v>
      </c>
      <c r="F231">
        <v>28012</v>
      </c>
      <c r="G231" t="s">
        <v>231</v>
      </c>
      <c r="H231" t="s">
        <v>232</v>
      </c>
      <c r="I231" t="s">
        <v>5</v>
      </c>
      <c r="J231" t="s">
        <v>662</v>
      </c>
      <c r="K231" t="s">
        <v>926</v>
      </c>
      <c r="L231">
        <v>3</v>
      </c>
      <c r="M231">
        <v>88.77</v>
      </c>
      <c r="N231">
        <v>72.992000000000004</v>
      </c>
      <c r="O231">
        <v>28.6036</v>
      </c>
      <c r="P231">
        <v>13.622999999999999</v>
      </c>
      <c r="Q231">
        <v>9.5570000000000004</v>
      </c>
      <c r="R231">
        <v>3.7909000000000002</v>
      </c>
      <c r="S231">
        <v>3.649</v>
      </c>
      <c r="T231">
        <v>3.2248000000000001</v>
      </c>
      <c r="U231">
        <v>1.3986000000000001</v>
      </c>
      <c r="V231">
        <v>1.6395999999999999</v>
      </c>
      <c r="W231">
        <v>20.492899999999999</v>
      </c>
      <c r="X231" t="s">
        <v>455</v>
      </c>
      <c r="Y231">
        <v>0.88549999999999995</v>
      </c>
      <c r="Z231" t="s">
        <v>443</v>
      </c>
      <c r="AA231">
        <v>2.4146000000000001</v>
      </c>
      <c r="AB231" t="s">
        <v>427</v>
      </c>
      <c r="AC231">
        <v>1.5512999999999999</v>
      </c>
      <c r="AD231">
        <v>22.498100000000001</v>
      </c>
      <c r="AE231">
        <v>275.09100000000001</v>
      </c>
      <c r="AF231">
        <v>20</v>
      </c>
      <c r="AG231">
        <v>84</v>
      </c>
      <c r="AH231">
        <v>11</v>
      </c>
      <c r="AJ231" t="s">
        <v>240</v>
      </c>
      <c r="AL231" t="e">
        <f t="shared" ref="AL231:AL294" si="229">IF(AND(#REF!&lt;&gt;#REF!,#REF!&lt;&gt;#REF!),"Bold","")</f>
        <v>#REF!</v>
      </c>
    </row>
    <row r="232" spans="1:38">
      <c r="A232" t="s">
        <v>1301</v>
      </c>
      <c r="B232" s="1">
        <v>0.69097222222222221</v>
      </c>
      <c r="C232" t="s">
        <v>163</v>
      </c>
      <c r="D232" t="s">
        <v>281</v>
      </c>
      <c r="E232" t="s">
        <v>562</v>
      </c>
      <c r="F232">
        <v>18675</v>
      </c>
      <c r="G232" t="s">
        <v>231</v>
      </c>
      <c r="H232" t="s">
        <v>232</v>
      </c>
      <c r="I232" t="s">
        <v>5</v>
      </c>
      <c r="J232" t="s">
        <v>347</v>
      </c>
      <c r="K232" t="s">
        <v>1260</v>
      </c>
      <c r="L232">
        <v>6</v>
      </c>
      <c r="M232">
        <v>61.945</v>
      </c>
      <c r="N232">
        <v>85.836799999999997</v>
      </c>
      <c r="O232">
        <v>32.555500000000002</v>
      </c>
      <c r="P232">
        <v>9.0450999999999997</v>
      </c>
      <c r="Q232">
        <v>5.6395</v>
      </c>
      <c r="R232">
        <v>8.3024000000000004</v>
      </c>
      <c r="S232">
        <v>4.5998000000000001</v>
      </c>
      <c r="T232">
        <v>2.3868</v>
      </c>
      <c r="U232">
        <v>2.8462999999999998</v>
      </c>
      <c r="V232">
        <v>1.7263999999999999</v>
      </c>
      <c r="W232">
        <v>21.393599999999999</v>
      </c>
      <c r="X232" t="s">
        <v>648</v>
      </c>
      <c r="Y232">
        <v>2.1924999999999999</v>
      </c>
      <c r="Z232" t="s">
        <v>1288</v>
      </c>
      <c r="AA232">
        <v>1.3424</v>
      </c>
      <c r="AB232" t="s">
        <v>1302</v>
      </c>
      <c r="AC232">
        <v>0.55049999999999999</v>
      </c>
      <c r="AD232">
        <v>22.491499999999998</v>
      </c>
      <c r="AE232">
        <v>262.85410000000002</v>
      </c>
      <c r="AF232">
        <v>25</v>
      </c>
      <c r="AG232">
        <v>87</v>
      </c>
      <c r="AH232">
        <v>11</v>
      </c>
      <c r="AJ232" t="s">
        <v>240</v>
      </c>
      <c r="AL232" t="e">
        <f t="shared" ref="AL232:AL295" si="230">IF(AND(#REF!&lt;&gt;#REF!,#REF!&lt;&gt;#REF!),"Bold","")</f>
        <v>#REF!</v>
      </c>
    </row>
    <row r="233" spans="1:38">
      <c r="A233" t="s">
        <v>1057</v>
      </c>
      <c r="B233" s="1">
        <v>0.65625</v>
      </c>
      <c r="C233" t="s">
        <v>172</v>
      </c>
      <c r="D233" t="s">
        <v>1045</v>
      </c>
      <c r="E233" t="s">
        <v>562</v>
      </c>
      <c r="F233">
        <v>15475</v>
      </c>
      <c r="G233" t="s">
        <v>282</v>
      </c>
      <c r="H233" t="s">
        <v>346</v>
      </c>
      <c r="I233" t="s">
        <v>5</v>
      </c>
      <c r="J233" t="s">
        <v>347</v>
      </c>
      <c r="K233" t="s">
        <v>1046</v>
      </c>
      <c r="L233">
        <v>6</v>
      </c>
      <c r="M233">
        <v>99.064499999999995</v>
      </c>
      <c r="N233">
        <v>85.895200000000003</v>
      </c>
      <c r="O233">
        <v>38.636000000000003</v>
      </c>
      <c r="P233">
        <v>9.9524000000000008</v>
      </c>
      <c r="Q233">
        <v>9.8620000000000001</v>
      </c>
      <c r="R233">
        <v>4.2129000000000003</v>
      </c>
      <c r="S233">
        <v>3.0743</v>
      </c>
      <c r="T233">
        <v>3.0324</v>
      </c>
      <c r="U233">
        <v>1.6403000000000001</v>
      </c>
      <c r="V233">
        <v>1.6838</v>
      </c>
      <c r="W233">
        <v>20.29</v>
      </c>
      <c r="X233" t="s">
        <v>599</v>
      </c>
      <c r="Y233">
        <v>1.5792999999999999</v>
      </c>
      <c r="Z233" t="s">
        <v>1058</v>
      </c>
      <c r="AA233">
        <v>1.0846</v>
      </c>
      <c r="AB233" t="s">
        <v>579</v>
      </c>
      <c r="AC233">
        <v>1.8007</v>
      </c>
      <c r="AD233">
        <v>22.468699999999998</v>
      </c>
      <c r="AE233">
        <v>304.27710000000002</v>
      </c>
      <c r="AF233">
        <v>12</v>
      </c>
      <c r="AG233">
        <v>128</v>
      </c>
      <c r="AH233">
        <v>11</v>
      </c>
      <c r="AJ233" t="s">
        <v>240</v>
      </c>
      <c r="AL233" t="e">
        <f t="shared" ref="AL233:AL296" si="231">IF(AND(#REF!&lt;&gt;#REF!,#REF!&lt;&gt;#REF!),"Bold","")</f>
        <v>#REF!</v>
      </c>
    </row>
    <row r="234" spans="1:38">
      <c r="A234" t="s">
        <v>1342</v>
      </c>
      <c r="B234" s="1">
        <v>0.70138888888888884</v>
      </c>
      <c r="C234" t="s">
        <v>167</v>
      </c>
      <c r="D234" t="s">
        <v>660</v>
      </c>
      <c r="F234">
        <v>26106</v>
      </c>
      <c r="G234" t="s">
        <v>282</v>
      </c>
      <c r="H234" t="s">
        <v>232</v>
      </c>
      <c r="I234" t="s">
        <v>5</v>
      </c>
      <c r="J234" t="s">
        <v>662</v>
      </c>
      <c r="K234" t="s">
        <v>1330</v>
      </c>
      <c r="L234">
        <v>3</v>
      </c>
      <c r="M234">
        <v>78.584999999999994</v>
      </c>
      <c r="N234">
        <v>50.4358</v>
      </c>
      <c r="O234">
        <v>26.625399999999999</v>
      </c>
      <c r="P234">
        <v>9.6346000000000007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19.5764</v>
      </c>
      <c r="X234" t="s">
        <v>337</v>
      </c>
      <c r="Y234">
        <v>0.66469999999999996</v>
      </c>
      <c r="Z234" t="s">
        <v>1339</v>
      </c>
      <c r="AA234">
        <v>1.081</v>
      </c>
      <c r="AB234" t="s">
        <v>558</v>
      </c>
      <c r="AC234">
        <v>1.8835999999999999</v>
      </c>
      <c r="AD234">
        <v>22.45</v>
      </c>
      <c r="AE234">
        <v>231.77699999999999</v>
      </c>
      <c r="AF234">
        <v>16</v>
      </c>
      <c r="AG234">
        <v>84</v>
      </c>
      <c r="AH234">
        <v>11</v>
      </c>
      <c r="AJ234" t="s">
        <v>240</v>
      </c>
      <c r="AL234" t="e">
        <f t="shared" ref="AL234:AL297" si="232">IF(AND(#REF!&lt;&gt;#REF!,#REF!&lt;&gt;#REF!),"Bold","")</f>
        <v>#REF!</v>
      </c>
    </row>
    <row r="235" spans="1:38">
      <c r="A235" t="s">
        <v>463</v>
      </c>
      <c r="B235" s="1">
        <v>0.57291666666666663</v>
      </c>
      <c r="C235" t="s">
        <v>163</v>
      </c>
      <c r="D235" t="s">
        <v>402</v>
      </c>
      <c r="E235" t="s">
        <v>447</v>
      </c>
      <c r="F235">
        <v>17013</v>
      </c>
      <c r="G235" t="s">
        <v>231</v>
      </c>
      <c r="H235" t="s">
        <v>232</v>
      </c>
      <c r="I235" t="s">
        <v>233</v>
      </c>
      <c r="J235" t="s">
        <v>234</v>
      </c>
      <c r="K235" t="s">
        <v>448</v>
      </c>
      <c r="L235">
        <v>2</v>
      </c>
      <c r="M235">
        <v>127.4897</v>
      </c>
      <c r="N235">
        <v>58.173000000000002</v>
      </c>
      <c r="O235">
        <v>44.397799999999997</v>
      </c>
      <c r="P235">
        <v>16.413599999999999</v>
      </c>
      <c r="Q235">
        <v>11.223100000000001</v>
      </c>
      <c r="R235">
        <v>8.2647999999999993</v>
      </c>
      <c r="S235">
        <v>3.9051</v>
      </c>
      <c r="T235">
        <v>0</v>
      </c>
      <c r="U235">
        <v>0</v>
      </c>
      <c r="V235">
        <v>0</v>
      </c>
      <c r="W235">
        <v>22.4193</v>
      </c>
      <c r="X235" t="s">
        <v>464</v>
      </c>
      <c r="Y235">
        <v>2.2669000000000001</v>
      </c>
      <c r="Z235" t="s">
        <v>465</v>
      </c>
      <c r="AA235">
        <v>2.7296999999999998</v>
      </c>
      <c r="AB235" t="s">
        <v>418</v>
      </c>
      <c r="AC235">
        <v>1.9853000000000001</v>
      </c>
      <c r="AD235">
        <v>22.423400000000001</v>
      </c>
      <c r="AE235">
        <v>330.70769999999999</v>
      </c>
      <c r="AF235">
        <v>14</v>
      </c>
      <c r="AG235">
        <v>93</v>
      </c>
      <c r="AH235">
        <v>11</v>
      </c>
      <c r="AJ235" t="s">
        <v>240</v>
      </c>
      <c r="AL235" t="e">
        <f t="shared" ref="AL235:AL298" si="233">IF(AND(#REF!&lt;&gt;#REF!,#REF!&lt;&gt;#REF!),"Bold","")</f>
        <v>#REF!</v>
      </c>
    </row>
    <row r="236" spans="1:38">
      <c r="A236" t="s">
        <v>1169</v>
      </c>
      <c r="B236" s="1">
        <v>0.67013888888888884</v>
      </c>
      <c r="C236" t="s">
        <v>163</v>
      </c>
      <c r="D236" t="s">
        <v>229</v>
      </c>
      <c r="E236" t="s">
        <v>1158</v>
      </c>
      <c r="F236">
        <v>131000</v>
      </c>
      <c r="G236" t="s">
        <v>231</v>
      </c>
      <c r="H236" t="s">
        <v>232</v>
      </c>
      <c r="I236" t="s">
        <v>233</v>
      </c>
      <c r="J236" t="s">
        <v>234</v>
      </c>
      <c r="K236" t="s">
        <v>1159</v>
      </c>
      <c r="L236">
        <v>2</v>
      </c>
      <c r="M236">
        <v>118.8464</v>
      </c>
      <c r="N236">
        <v>78.132300000000001</v>
      </c>
      <c r="O236">
        <v>32.595599999999997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23.492899999999999</v>
      </c>
      <c r="X236" t="s">
        <v>1170</v>
      </c>
      <c r="Y236">
        <v>0.91349999999999998</v>
      </c>
      <c r="Z236" t="s">
        <v>286</v>
      </c>
      <c r="AA236">
        <v>2.8264</v>
      </c>
      <c r="AB236" t="s">
        <v>297</v>
      </c>
      <c r="AC236">
        <v>1.9734</v>
      </c>
      <c r="AD236">
        <v>22.333100000000002</v>
      </c>
      <c r="AE236">
        <v>324.91969999999998</v>
      </c>
      <c r="AF236">
        <v>14</v>
      </c>
      <c r="AG236">
        <v>0</v>
      </c>
      <c r="AH236">
        <v>11</v>
      </c>
      <c r="AJ236" t="s">
        <v>240</v>
      </c>
      <c r="AL236" t="e">
        <f t="shared" ref="AL236:AL299" si="234">IF(AND(#REF!&lt;&gt;#REF!,#REF!&lt;&gt;#REF!),"Bold","")</f>
        <v>#REF!</v>
      </c>
    </row>
    <row r="237" spans="1:38">
      <c r="A237" t="s">
        <v>1021</v>
      </c>
      <c r="B237" s="1">
        <v>0.65277777777777779</v>
      </c>
      <c r="C237" t="s">
        <v>167</v>
      </c>
      <c r="D237" t="s">
        <v>281</v>
      </c>
      <c r="F237">
        <v>9267</v>
      </c>
      <c r="G237" t="s">
        <v>282</v>
      </c>
      <c r="H237" t="s">
        <v>232</v>
      </c>
      <c r="I237" t="s">
        <v>5</v>
      </c>
      <c r="J237" t="s">
        <v>662</v>
      </c>
      <c r="K237" t="s">
        <v>1014</v>
      </c>
      <c r="L237">
        <v>4</v>
      </c>
      <c r="M237">
        <v>110.9</v>
      </c>
      <c r="N237">
        <v>48.558199999999999</v>
      </c>
      <c r="O237">
        <v>21.7666</v>
      </c>
      <c r="P237">
        <v>13.1325</v>
      </c>
      <c r="Q237">
        <v>5.2544000000000004</v>
      </c>
      <c r="R237">
        <v>3.1612</v>
      </c>
      <c r="S237">
        <v>2.0672000000000001</v>
      </c>
      <c r="T237">
        <v>2.3847</v>
      </c>
      <c r="U237">
        <v>1.9802</v>
      </c>
      <c r="V237">
        <v>2.2917000000000001</v>
      </c>
      <c r="W237">
        <v>19.464300000000001</v>
      </c>
      <c r="X237" t="s">
        <v>329</v>
      </c>
      <c r="Y237">
        <v>2.1657000000000002</v>
      </c>
      <c r="Z237" t="s">
        <v>330</v>
      </c>
      <c r="AA237">
        <v>1.4014</v>
      </c>
      <c r="AB237" t="s">
        <v>853</v>
      </c>
      <c r="AC237">
        <v>2.3506999999999998</v>
      </c>
      <c r="AD237">
        <v>22.270399999999999</v>
      </c>
      <c r="AE237">
        <v>259.14909999999998</v>
      </c>
      <c r="AF237">
        <v>6.5</v>
      </c>
      <c r="AG237">
        <v>89</v>
      </c>
      <c r="AH237">
        <v>22</v>
      </c>
      <c r="AI237">
        <v>12</v>
      </c>
      <c r="AJ237" t="s">
        <v>5</v>
      </c>
      <c r="AL237" t="e">
        <f t="shared" ref="AL237:AL300" si="235">IF(AND(#REF!&lt;&gt;#REF!,#REF!&lt;&gt;#REF!),"Bold","")</f>
        <v>#REF!</v>
      </c>
    </row>
    <row r="238" spans="1:38">
      <c r="A238" t="s">
        <v>1017</v>
      </c>
      <c r="B238" s="1">
        <v>0.65277777777777779</v>
      </c>
      <c r="C238" t="s">
        <v>167</v>
      </c>
      <c r="D238" t="s">
        <v>281</v>
      </c>
      <c r="F238">
        <v>9267</v>
      </c>
      <c r="G238" t="s">
        <v>282</v>
      </c>
      <c r="H238" t="s">
        <v>232</v>
      </c>
      <c r="I238" t="s">
        <v>5</v>
      </c>
      <c r="J238" t="s">
        <v>662</v>
      </c>
      <c r="K238" t="s">
        <v>1014</v>
      </c>
      <c r="L238">
        <v>4</v>
      </c>
      <c r="M238">
        <v>79.208600000000004</v>
      </c>
      <c r="N238">
        <v>70.207999999999998</v>
      </c>
      <c r="O238">
        <v>49.828400000000002</v>
      </c>
      <c r="P238">
        <v>13.438000000000001</v>
      </c>
      <c r="Q238">
        <v>9.0881000000000007</v>
      </c>
      <c r="R238">
        <v>9.0687999999999995</v>
      </c>
      <c r="S238">
        <v>4.9447999999999999</v>
      </c>
      <c r="T238">
        <v>2.9912999999999998</v>
      </c>
      <c r="U238">
        <v>1.8130999999999999</v>
      </c>
      <c r="V238">
        <v>1.0887</v>
      </c>
      <c r="W238">
        <v>20.816400000000002</v>
      </c>
      <c r="X238" t="s">
        <v>1018</v>
      </c>
      <c r="Y238">
        <v>1.8984000000000001</v>
      </c>
      <c r="Z238" t="s">
        <v>1019</v>
      </c>
      <c r="AA238">
        <v>0.77180000000000004</v>
      </c>
      <c r="AB238" t="s">
        <v>339</v>
      </c>
      <c r="AC238">
        <v>1.6011</v>
      </c>
      <c r="AD238">
        <v>22.108499999999999</v>
      </c>
      <c r="AE238">
        <v>288.87400000000002</v>
      </c>
      <c r="AF238">
        <v>12</v>
      </c>
      <c r="AG238">
        <v>80</v>
      </c>
      <c r="AH238">
        <v>22</v>
      </c>
      <c r="AI238">
        <v>7</v>
      </c>
      <c r="AJ238" t="s">
        <v>5</v>
      </c>
      <c r="AL238" t="e">
        <f t="shared" ref="AL238:AL301" si="236">IF(AND(#REF!&lt;&gt;#REF!,#REF!&lt;&gt;#REF!),"Bold","")</f>
        <v>#REF!</v>
      </c>
    </row>
    <row r="239" spans="1:38">
      <c r="A239" t="s">
        <v>1069</v>
      </c>
      <c r="B239" s="1">
        <v>0.65625</v>
      </c>
      <c r="C239" t="s">
        <v>172</v>
      </c>
      <c r="D239" t="s">
        <v>1045</v>
      </c>
      <c r="E239" t="s">
        <v>562</v>
      </c>
      <c r="F239">
        <v>15475</v>
      </c>
      <c r="G239" t="s">
        <v>282</v>
      </c>
      <c r="H239" t="s">
        <v>346</v>
      </c>
      <c r="I239" t="s">
        <v>5</v>
      </c>
      <c r="J239" t="s">
        <v>347</v>
      </c>
      <c r="K239" t="s">
        <v>1046</v>
      </c>
      <c r="L239">
        <v>6</v>
      </c>
      <c r="M239">
        <v>54.150199999999998</v>
      </c>
      <c r="N239">
        <v>83.339600000000004</v>
      </c>
      <c r="O239">
        <v>38.994199999999999</v>
      </c>
      <c r="P239">
        <v>12.451599999999999</v>
      </c>
      <c r="Q239">
        <v>7.2336</v>
      </c>
      <c r="R239">
        <v>6.0384000000000002</v>
      </c>
      <c r="S239">
        <v>2.9723999999999999</v>
      </c>
      <c r="T239">
        <v>2.4437000000000002</v>
      </c>
      <c r="U239">
        <v>2.048</v>
      </c>
      <c r="V239">
        <v>2.2919</v>
      </c>
      <c r="W239">
        <v>24.601400000000002</v>
      </c>
      <c r="X239" t="s">
        <v>593</v>
      </c>
      <c r="Y239">
        <v>2.9346000000000001</v>
      </c>
      <c r="Z239" t="s">
        <v>1070</v>
      </c>
      <c r="AA239">
        <v>1.5503</v>
      </c>
      <c r="AB239" t="s">
        <v>387</v>
      </c>
      <c r="AC239">
        <v>1.9873000000000001</v>
      </c>
      <c r="AD239">
        <v>21.962</v>
      </c>
      <c r="AE239">
        <v>264.99919999999997</v>
      </c>
      <c r="AF239">
        <v>20</v>
      </c>
      <c r="AG239">
        <v>135</v>
      </c>
      <c r="AH239">
        <v>22</v>
      </c>
      <c r="AI239">
        <v>15</v>
      </c>
      <c r="AJ239" t="s">
        <v>5</v>
      </c>
      <c r="AL239" t="e">
        <f t="shared" ref="AL239:AL302" si="237">IF(AND(#REF!&lt;&gt;#REF!,#REF!&lt;&gt;#REF!),"Bold","")</f>
        <v>#REF!</v>
      </c>
    </row>
    <row r="240" spans="1:38">
      <c r="A240" t="s">
        <v>1731</v>
      </c>
      <c r="B240" s="1">
        <v>0.86458333333333337</v>
      </c>
      <c r="C240" t="s">
        <v>168</v>
      </c>
      <c r="D240" t="s">
        <v>660</v>
      </c>
      <c r="E240" t="s">
        <v>230</v>
      </c>
      <c r="F240">
        <v>6469</v>
      </c>
      <c r="G240" t="s">
        <v>1576</v>
      </c>
      <c r="H240" t="s">
        <v>1577</v>
      </c>
      <c r="I240" s="3" t="s">
        <v>5</v>
      </c>
      <c r="J240" t="s">
        <v>662</v>
      </c>
      <c r="K240" t="s">
        <v>1714</v>
      </c>
      <c r="L240">
        <v>6</v>
      </c>
      <c r="M240">
        <v>51.89</v>
      </c>
      <c r="N240">
        <v>38.415799999999997</v>
      </c>
      <c r="O240">
        <v>23.361999999999998</v>
      </c>
      <c r="P240">
        <v>6.4661</v>
      </c>
      <c r="Q240">
        <v>4.7153</v>
      </c>
      <c r="R240">
        <v>6.6406999999999998</v>
      </c>
      <c r="S240">
        <v>3.7155999999999998</v>
      </c>
      <c r="T240">
        <v>2.7545999999999999</v>
      </c>
      <c r="U240">
        <v>2.1030000000000002</v>
      </c>
      <c r="V240">
        <v>1.4605999999999999</v>
      </c>
      <c r="W240">
        <v>19.4129</v>
      </c>
      <c r="X240" t="s">
        <v>1732</v>
      </c>
      <c r="Y240">
        <v>0.36359999999999998</v>
      </c>
      <c r="Z240" t="s">
        <v>1733</v>
      </c>
      <c r="AA240">
        <v>1.0002</v>
      </c>
      <c r="AB240" t="s">
        <v>1734</v>
      </c>
      <c r="AC240">
        <v>0.30420000000000003</v>
      </c>
      <c r="AD240">
        <v>21.904499999999999</v>
      </c>
      <c r="AE240">
        <v>184.50909999999999</v>
      </c>
      <c r="AF240">
        <v>25</v>
      </c>
      <c r="AG240">
        <v>73</v>
      </c>
      <c r="AH240">
        <v>22</v>
      </c>
      <c r="AI240">
        <v>7</v>
      </c>
      <c r="AJ240" t="s">
        <v>5</v>
      </c>
      <c r="AL240" t="e">
        <f t="shared" ref="AL240:AL303" si="238">IF(AND(#REF!&lt;&gt;#REF!,#REF!&lt;&gt;#REF!),"Bold","")</f>
        <v>#REF!</v>
      </c>
    </row>
    <row r="241" spans="1:38">
      <c r="A241" t="s">
        <v>1343</v>
      </c>
      <c r="B241" s="1">
        <v>0.70138888888888884</v>
      </c>
      <c r="C241" t="s">
        <v>167</v>
      </c>
      <c r="D241" t="s">
        <v>660</v>
      </c>
      <c r="F241">
        <v>26106</v>
      </c>
      <c r="G241" t="s">
        <v>282</v>
      </c>
      <c r="H241" t="s">
        <v>232</v>
      </c>
      <c r="I241" t="s">
        <v>5</v>
      </c>
      <c r="J241" t="s">
        <v>662</v>
      </c>
      <c r="K241" t="s">
        <v>1330</v>
      </c>
      <c r="L241">
        <v>9</v>
      </c>
      <c r="M241">
        <v>54.160800000000002</v>
      </c>
      <c r="N241">
        <v>70.088300000000004</v>
      </c>
      <c r="O241">
        <v>28.082599999999999</v>
      </c>
      <c r="P241">
        <v>8.7385999999999999</v>
      </c>
      <c r="Q241">
        <v>9.0021000000000004</v>
      </c>
      <c r="R241">
        <v>3.456</v>
      </c>
      <c r="S241">
        <v>3.6623000000000001</v>
      </c>
      <c r="T241">
        <v>3.7105999999999999</v>
      </c>
      <c r="U241">
        <v>2.0152999999999999</v>
      </c>
      <c r="V241">
        <v>1.3755999999999999</v>
      </c>
      <c r="W241">
        <v>20.793600000000001</v>
      </c>
      <c r="X241" t="s">
        <v>322</v>
      </c>
      <c r="Y241">
        <v>1.1124000000000001</v>
      </c>
      <c r="Z241" t="s">
        <v>1344</v>
      </c>
      <c r="AA241">
        <v>0.89870000000000005</v>
      </c>
      <c r="AB241" t="s">
        <v>1345</v>
      </c>
      <c r="AC241">
        <v>0.38790000000000002</v>
      </c>
      <c r="AD241">
        <v>21.847999999999999</v>
      </c>
      <c r="AE241">
        <v>229.3331</v>
      </c>
      <c r="AF241">
        <v>14</v>
      </c>
      <c r="AG241">
        <v>73</v>
      </c>
      <c r="AH241">
        <v>22</v>
      </c>
      <c r="AI241">
        <v>7</v>
      </c>
      <c r="AJ241" t="s">
        <v>5</v>
      </c>
      <c r="AL241" t="e">
        <f t="shared" ref="AL241:AL304" si="239">IF(AND(#REF!&lt;&gt;#REF!,#REF!&lt;&gt;#REF!),"Bold","")</f>
        <v>#REF!</v>
      </c>
    </row>
    <row r="242" spans="1:38">
      <c r="A242" t="s">
        <v>1293</v>
      </c>
      <c r="B242" s="1">
        <v>0.69097222222222221</v>
      </c>
      <c r="C242" t="s">
        <v>163</v>
      </c>
      <c r="D242" t="s">
        <v>281</v>
      </c>
      <c r="E242" t="s">
        <v>562</v>
      </c>
      <c r="F242">
        <v>18675</v>
      </c>
      <c r="G242" t="s">
        <v>231</v>
      </c>
      <c r="H242" t="s">
        <v>232</v>
      </c>
      <c r="I242" t="s">
        <v>5</v>
      </c>
      <c r="J242" t="s">
        <v>347</v>
      </c>
      <c r="K242" t="s">
        <v>1260</v>
      </c>
      <c r="L242">
        <v>5</v>
      </c>
      <c r="M242">
        <v>65.484999999999999</v>
      </c>
      <c r="N242">
        <v>69.806200000000004</v>
      </c>
      <c r="O242">
        <v>51.917200000000001</v>
      </c>
      <c r="P242">
        <v>9.1576000000000004</v>
      </c>
      <c r="Q242">
        <v>6.9322999999999997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22.777899999999999</v>
      </c>
      <c r="X242" t="s">
        <v>450</v>
      </c>
      <c r="Y242">
        <v>2.9359000000000002</v>
      </c>
      <c r="Z242" t="s">
        <v>651</v>
      </c>
      <c r="AA242">
        <v>2.1726000000000001</v>
      </c>
      <c r="AB242" t="s">
        <v>1294</v>
      </c>
      <c r="AC242">
        <v>1.4158999999999999</v>
      </c>
      <c r="AD242">
        <v>21.8</v>
      </c>
      <c r="AE242">
        <v>272.23829999999998</v>
      </c>
      <c r="AF242">
        <v>20</v>
      </c>
      <c r="AG242">
        <v>93</v>
      </c>
      <c r="AH242">
        <v>22</v>
      </c>
      <c r="AI242">
        <v>12</v>
      </c>
      <c r="AJ242" t="s">
        <v>5</v>
      </c>
      <c r="AL242" t="e">
        <f t="shared" ref="AL242:AL305" si="240">IF(AND(#REF!&lt;&gt;#REF!,#REF!&lt;&gt;#REF!),"Bold","")</f>
        <v>#REF!</v>
      </c>
    </row>
    <row r="243" spans="1:38">
      <c r="A243" t="s">
        <v>1147</v>
      </c>
      <c r="B243" s="1">
        <v>0.66319444444444442</v>
      </c>
      <c r="C243" t="s">
        <v>188</v>
      </c>
      <c r="D243" t="s">
        <v>281</v>
      </c>
      <c r="E243" t="s">
        <v>447</v>
      </c>
      <c r="F243">
        <v>17013</v>
      </c>
      <c r="G243" t="s">
        <v>231</v>
      </c>
      <c r="H243" t="s">
        <v>232</v>
      </c>
      <c r="I243" t="s">
        <v>233</v>
      </c>
      <c r="J243" t="s">
        <v>234</v>
      </c>
      <c r="K243" t="s">
        <v>1142</v>
      </c>
      <c r="L243">
        <v>2</v>
      </c>
      <c r="M243">
        <v>107.5521</v>
      </c>
      <c r="N243">
        <v>87.078699999999998</v>
      </c>
      <c r="O243">
        <v>40.922699999999999</v>
      </c>
      <c r="P243">
        <v>12.167899999999999</v>
      </c>
      <c r="Q243">
        <v>8.6043000000000003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22.475000000000001</v>
      </c>
      <c r="X243" t="s">
        <v>254</v>
      </c>
      <c r="Y243">
        <v>1.0992999999999999</v>
      </c>
      <c r="Z243" t="s">
        <v>407</v>
      </c>
      <c r="AA243">
        <v>2.2248999999999999</v>
      </c>
      <c r="AB243" t="s">
        <v>427</v>
      </c>
      <c r="AC243">
        <v>1.4039999999999999</v>
      </c>
      <c r="AD243">
        <v>21.75</v>
      </c>
      <c r="AE243">
        <v>326.26839999999999</v>
      </c>
      <c r="AF243">
        <v>14</v>
      </c>
      <c r="AG243">
        <v>94</v>
      </c>
      <c r="AH243">
        <v>22</v>
      </c>
      <c r="AI243">
        <v>7</v>
      </c>
      <c r="AJ243" t="s">
        <v>5</v>
      </c>
      <c r="AL243" t="e">
        <f t="shared" ref="AL243:AL306" si="241">IF(AND(#REF!&lt;&gt;#REF!,#REF!&lt;&gt;#REF!),"Bold","")</f>
        <v>#REF!</v>
      </c>
    </row>
    <row r="244" spans="1:38">
      <c r="A244" t="s">
        <v>1245</v>
      </c>
      <c r="B244" s="1">
        <v>0.6875</v>
      </c>
      <c r="C244" t="s">
        <v>188</v>
      </c>
      <c r="D244" t="s">
        <v>1241</v>
      </c>
      <c r="E244" t="s">
        <v>562</v>
      </c>
      <c r="F244">
        <v>12938</v>
      </c>
      <c r="G244" t="s">
        <v>231</v>
      </c>
      <c r="H244" t="s">
        <v>232</v>
      </c>
      <c r="I244" t="s">
        <v>5</v>
      </c>
      <c r="J244" t="s">
        <v>662</v>
      </c>
      <c r="K244" t="s">
        <v>1242</v>
      </c>
      <c r="L244">
        <v>3</v>
      </c>
      <c r="M244">
        <v>61.534500000000001</v>
      </c>
      <c r="N244">
        <v>107.36</v>
      </c>
      <c r="O244">
        <v>43.422899999999998</v>
      </c>
      <c r="P244">
        <v>9.2012999999999998</v>
      </c>
      <c r="Q244">
        <v>9.9976000000000003</v>
      </c>
      <c r="R244">
        <v>5.7538999999999998</v>
      </c>
      <c r="S244">
        <v>3.9784000000000002</v>
      </c>
      <c r="T244">
        <v>3.4382000000000001</v>
      </c>
      <c r="U244">
        <v>2.9634</v>
      </c>
      <c r="V244">
        <v>1.7972999999999999</v>
      </c>
      <c r="W244">
        <v>18.46</v>
      </c>
      <c r="X244" t="s">
        <v>442</v>
      </c>
      <c r="Y244">
        <v>2.3311000000000002</v>
      </c>
      <c r="Z244" t="s">
        <v>667</v>
      </c>
      <c r="AA244">
        <v>2.5992999999999999</v>
      </c>
      <c r="AB244" t="s">
        <v>1246</v>
      </c>
      <c r="AC244">
        <v>1.9855</v>
      </c>
      <c r="AD244">
        <v>21.703700000000001</v>
      </c>
      <c r="AE244">
        <v>296.52710000000002</v>
      </c>
      <c r="AF244">
        <v>10</v>
      </c>
      <c r="AG244">
        <v>105</v>
      </c>
      <c r="AH244">
        <v>22</v>
      </c>
      <c r="AI244">
        <v>22</v>
      </c>
      <c r="AJ244" t="s">
        <v>5</v>
      </c>
      <c r="AL244" t="e">
        <f t="shared" ref="AL244:AL307" si="242">IF(AND(#REF!&lt;&gt;#REF!,#REF!&lt;&gt;#REF!),"Bold","")</f>
        <v>#REF!</v>
      </c>
    </row>
    <row r="245" spans="1:38">
      <c r="A245" t="s">
        <v>801</v>
      </c>
      <c r="B245" s="1">
        <v>0.62152777777777779</v>
      </c>
      <c r="C245" t="s">
        <v>163</v>
      </c>
      <c r="D245" t="s">
        <v>660</v>
      </c>
      <c r="E245" t="s">
        <v>562</v>
      </c>
      <c r="F245">
        <v>12938</v>
      </c>
      <c r="G245" t="s">
        <v>231</v>
      </c>
      <c r="H245" t="s">
        <v>232</v>
      </c>
      <c r="I245" t="s">
        <v>5</v>
      </c>
      <c r="J245" t="s">
        <v>662</v>
      </c>
      <c r="K245" t="s">
        <v>795</v>
      </c>
      <c r="L245">
        <v>6</v>
      </c>
      <c r="M245">
        <v>100.31</v>
      </c>
      <c r="N245">
        <v>80.363699999999994</v>
      </c>
      <c r="O245">
        <v>40.150100000000002</v>
      </c>
      <c r="P245">
        <v>14.506399999999999</v>
      </c>
      <c r="Q245">
        <v>7.3597000000000001</v>
      </c>
      <c r="R245">
        <v>3.6619000000000002</v>
      </c>
      <c r="S245">
        <v>3.8475999999999999</v>
      </c>
      <c r="T245">
        <v>1.9034</v>
      </c>
      <c r="U245">
        <v>1.4333</v>
      </c>
      <c r="V245">
        <v>1.0197000000000001</v>
      </c>
      <c r="W245">
        <v>21.487100000000002</v>
      </c>
      <c r="X245" t="s">
        <v>648</v>
      </c>
      <c r="Y245">
        <v>2.3900999999999999</v>
      </c>
      <c r="Z245" t="s">
        <v>649</v>
      </c>
      <c r="AA245">
        <v>2.2494000000000001</v>
      </c>
      <c r="AB245" t="s">
        <v>277</v>
      </c>
      <c r="AC245">
        <v>2.0609999999999999</v>
      </c>
      <c r="AD245">
        <v>21.698399999999999</v>
      </c>
      <c r="AE245">
        <v>304.44170000000003</v>
      </c>
      <c r="AF245">
        <v>5.5</v>
      </c>
      <c r="AG245">
        <v>90</v>
      </c>
      <c r="AH245">
        <v>22</v>
      </c>
      <c r="AI245">
        <v>15</v>
      </c>
      <c r="AJ245" t="s">
        <v>5</v>
      </c>
      <c r="AL245" t="e">
        <f t="shared" ref="AL245:AL308" si="243">IF(AND(#REF!&lt;&gt;#REF!,#REF!&lt;&gt;#REF!),"Bold","")</f>
        <v>#REF!</v>
      </c>
    </row>
    <row r="246" spans="1:38">
      <c r="A246" t="s">
        <v>901</v>
      </c>
      <c r="B246" s="1">
        <v>0.63541666666666663</v>
      </c>
      <c r="C246" t="s">
        <v>224</v>
      </c>
      <c r="D246" t="s">
        <v>623</v>
      </c>
      <c r="F246">
        <v>7087</v>
      </c>
      <c r="G246" t="s">
        <v>345</v>
      </c>
      <c r="H246" t="s">
        <v>346</v>
      </c>
      <c r="I246" t="s">
        <v>5</v>
      </c>
      <c r="J246" t="s">
        <v>347</v>
      </c>
      <c r="K246" t="s">
        <v>883</v>
      </c>
      <c r="L246">
        <v>6</v>
      </c>
      <c r="M246">
        <v>65.7</v>
      </c>
      <c r="N246">
        <v>38.525599999999997</v>
      </c>
      <c r="O246">
        <v>20.4956</v>
      </c>
      <c r="P246">
        <v>8.1275999999999993</v>
      </c>
      <c r="Q246">
        <v>3.5800999999999998</v>
      </c>
      <c r="R246">
        <v>2.5047999999999999</v>
      </c>
      <c r="S246">
        <v>2.2164999999999999</v>
      </c>
      <c r="T246">
        <v>1.4323999999999999</v>
      </c>
      <c r="U246">
        <v>2.2187000000000001</v>
      </c>
      <c r="V246">
        <v>1.2241</v>
      </c>
      <c r="W246">
        <v>11.0021</v>
      </c>
      <c r="X246" t="s">
        <v>902</v>
      </c>
      <c r="Y246">
        <v>0.60319999999999996</v>
      </c>
      <c r="Z246" t="s">
        <v>632</v>
      </c>
      <c r="AA246">
        <v>0.65269999999999995</v>
      </c>
      <c r="AB246" t="s">
        <v>277</v>
      </c>
      <c r="AC246">
        <v>1.5787</v>
      </c>
      <c r="AD246">
        <v>21.6938</v>
      </c>
      <c r="AE246">
        <v>181.55600000000001</v>
      </c>
      <c r="AF246">
        <v>25</v>
      </c>
      <c r="AG246">
        <v>112</v>
      </c>
      <c r="AH246">
        <v>22</v>
      </c>
      <c r="AI246">
        <v>21</v>
      </c>
      <c r="AJ246" t="s">
        <v>5</v>
      </c>
      <c r="AL246" t="e">
        <f t="shared" ref="AL246:AL309" si="244">IF(AND(#REF!&lt;&gt;#REF!,#REF!&lt;&gt;#REF!),"Bold","")</f>
        <v>#REF!</v>
      </c>
    </row>
    <row r="247" spans="1:38">
      <c r="A247" t="s">
        <v>1032</v>
      </c>
      <c r="B247" s="1">
        <v>0.65277777777777779</v>
      </c>
      <c r="C247" t="s">
        <v>167</v>
      </c>
      <c r="D247" t="s">
        <v>281</v>
      </c>
      <c r="F247">
        <v>9267</v>
      </c>
      <c r="G247" t="s">
        <v>282</v>
      </c>
      <c r="H247" t="s">
        <v>232</v>
      </c>
      <c r="I247" t="s">
        <v>5</v>
      </c>
      <c r="J247" t="s">
        <v>662</v>
      </c>
      <c r="K247" t="s">
        <v>1014</v>
      </c>
      <c r="L247">
        <v>5</v>
      </c>
      <c r="M247">
        <v>64.201700000000002</v>
      </c>
      <c r="N247">
        <v>48.4071</v>
      </c>
      <c r="O247">
        <v>19.668700000000001</v>
      </c>
      <c r="P247">
        <v>10.2294</v>
      </c>
      <c r="Q247">
        <v>7.3756000000000004</v>
      </c>
      <c r="R247">
        <v>5.5166000000000004</v>
      </c>
      <c r="S247">
        <v>3.7505000000000002</v>
      </c>
      <c r="T247">
        <v>0</v>
      </c>
      <c r="U247">
        <v>0</v>
      </c>
      <c r="V247">
        <v>0</v>
      </c>
      <c r="W247">
        <v>19.491399999999999</v>
      </c>
      <c r="X247" t="s">
        <v>333</v>
      </c>
      <c r="Y247">
        <v>1.9966999999999999</v>
      </c>
      <c r="Z247" t="s">
        <v>1033</v>
      </c>
      <c r="AA247">
        <v>0.81159999999999999</v>
      </c>
      <c r="AB247" t="s">
        <v>1034</v>
      </c>
      <c r="AC247">
        <v>0.27860000000000001</v>
      </c>
      <c r="AD247">
        <v>21.679300000000001</v>
      </c>
      <c r="AE247">
        <v>209.15819999999999</v>
      </c>
      <c r="AF247">
        <v>20</v>
      </c>
      <c r="AG247">
        <v>81</v>
      </c>
      <c r="AH247">
        <v>22</v>
      </c>
      <c r="AI247">
        <v>7</v>
      </c>
      <c r="AJ247" t="s">
        <v>5</v>
      </c>
      <c r="AL247" t="e">
        <f t="shared" ref="AL247:AL310" si="245">IF(AND(#REF!&lt;&gt;#REF!,#REF!&lt;&gt;#REF!),"Bold","")</f>
        <v>#REF!</v>
      </c>
    </row>
    <row r="248" spans="1:38">
      <c r="A248" t="s">
        <v>1003</v>
      </c>
      <c r="B248" s="1">
        <v>0.64930555555555558</v>
      </c>
      <c r="C248" t="s">
        <v>171</v>
      </c>
      <c r="D248" t="s">
        <v>344</v>
      </c>
      <c r="E248" t="s">
        <v>230</v>
      </c>
      <c r="F248">
        <v>4289</v>
      </c>
      <c r="G248" t="s">
        <v>282</v>
      </c>
      <c r="H248" t="s">
        <v>346</v>
      </c>
      <c r="I248" t="s">
        <v>5</v>
      </c>
      <c r="J248" t="s">
        <v>662</v>
      </c>
      <c r="K248" t="s">
        <v>980</v>
      </c>
      <c r="L248">
        <v>6</v>
      </c>
      <c r="M248">
        <v>70.423900000000003</v>
      </c>
      <c r="N248">
        <v>35.722099999999998</v>
      </c>
      <c r="O248">
        <v>18.842199999999998</v>
      </c>
      <c r="P248">
        <v>8.2112999999999996</v>
      </c>
      <c r="Q248">
        <v>5.3925999999999998</v>
      </c>
      <c r="R248">
        <v>2.5308000000000002</v>
      </c>
      <c r="S248">
        <v>3.2139000000000002</v>
      </c>
      <c r="T248">
        <v>2.4214000000000002</v>
      </c>
      <c r="U248">
        <v>1.609</v>
      </c>
      <c r="V248">
        <v>1.4225000000000001</v>
      </c>
      <c r="W248">
        <v>12.257099999999999</v>
      </c>
      <c r="X248" t="s">
        <v>491</v>
      </c>
      <c r="Y248">
        <v>0.39610000000000001</v>
      </c>
      <c r="Z248" t="s">
        <v>1004</v>
      </c>
      <c r="AA248">
        <v>0</v>
      </c>
      <c r="AB248" t="s">
        <v>1005</v>
      </c>
      <c r="AC248">
        <v>2.1528</v>
      </c>
      <c r="AD248">
        <v>21.674700000000001</v>
      </c>
      <c r="AE248">
        <v>186.2704</v>
      </c>
      <c r="AF248">
        <v>25</v>
      </c>
      <c r="AG248">
        <v>102</v>
      </c>
      <c r="AH248">
        <v>22</v>
      </c>
      <c r="AI248">
        <v>7</v>
      </c>
      <c r="AJ248" t="s">
        <v>5</v>
      </c>
      <c r="AL248" t="e">
        <f t="shared" ref="AL248:AL311" si="246">IF(AND(#REF!&lt;&gt;#REF!,#REF!&lt;&gt;#REF!),"Bold","")</f>
        <v>#REF!</v>
      </c>
    </row>
    <row r="249" spans="1:38">
      <c r="A249" t="s">
        <v>1460</v>
      </c>
      <c r="B249" s="1">
        <v>0.71180555555555547</v>
      </c>
      <c r="C249" t="s">
        <v>188</v>
      </c>
      <c r="D249" t="s">
        <v>660</v>
      </c>
      <c r="E249" t="s">
        <v>1407</v>
      </c>
      <c r="F249">
        <v>3619</v>
      </c>
      <c r="G249" t="s">
        <v>231</v>
      </c>
      <c r="H249" t="s">
        <v>232</v>
      </c>
      <c r="I249" s="3" t="s">
        <v>5</v>
      </c>
      <c r="J249" t="s">
        <v>347</v>
      </c>
      <c r="K249" t="s">
        <v>1408</v>
      </c>
      <c r="L249">
        <v>8</v>
      </c>
      <c r="M249">
        <v>32.852400000000003</v>
      </c>
      <c r="N249">
        <v>24.603300000000001</v>
      </c>
      <c r="O249">
        <v>13.6873</v>
      </c>
      <c r="P249">
        <v>5.9260999999999999</v>
      </c>
      <c r="Q249">
        <v>2.9529999999999998</v>
      </c>
      <c r="R249">
        <v>2.6322000000000001</v>
      </c>
      <c r="S249">
        <v>2.9695</v>
      </c>
      <c r="T249">
        <v>1.5462</v>
      </c>
      <c r="U249">
        <v>1.1133999999999999</v>
      </c>
      <c r="V249">
        <v>1.3411</v>
      </c>
      <c r="W249">
        <v>10.2257</v>
      </c>
      <c r="X249" t="s">
        <v>1461</v>
      </c>
      <c r="Y249">
        <v>0.59099999999999997</v>
      </c>
      <c r="Z249" t="s">
        <v>1462</v>
      </c>
      <c r="AA249">
        <v>0.26419999999999999</v>
      </c>
      <c r="AB249" t="s">
        <v>942</v>
      </c>
      <c r="AC249">
        <v>0.57679999999999998</v>
      </c>
      <c r="AD249">
        <v>21.564900000000002</v>
      </c>
      <c r="AE249">
        <v>122.8472</v>
      </c>
      <c r="AF249">
        <v>50</v>
      </c>
      <c r="AG249">
        <v>56</v>
      </c>
      <c r="AH249">
        <v>22</v>
      </c>
      <c r="AI249">
        <v>21</v>
      </c>
      <c r="AJ249" t="s">
        <v>5</v>
      </c>
      <c r="AL249" t="e">
        <f t="shared" ref="AL249:AL312" si="247">IF(AND(#REF!&lt;&gt;#REF!,#REF!&lt;&gt;#REF!),"Bold","")</f>
        <v>#REF!</v>
      </c>
    </row>
    <row r="250" spans="1:38">
      <c r="A250" t="s">
        <v>1227</v>
      </c>
      <c r="B250" s="1">
        <v>0.68402777777777779</v>
      </c>
      <c r="C250" t="s">
        <v>224</v>
      </c>
      <c r="D250" t="s">
        <v>344</v>
      </c>
      <c r="F250">
        <v>14695</v>
      </c>
      <c r="G250" t="s">
        <v>345</v>
      </c>
      <c r="H250" t="s">
        <v>346</v>
      </c>
      <c r="I250" t="s">
        <v>5</v>
      </c>
      <c r="J250" t="s">
        <v>347</v>
      </c>
      <c r="K250" t="s">
        <v>1215</v>
      </c>
      <c r="L250">
        <v>5</v>
      </c>
      <c r="M250">
        <v>59.782699999999998</v>
      </c>
      <c r="N250">
        <v>61.130699999999997</v>
      </c>
      <c r="O250">
        <v>40.202599999999997</v>
      </c>
      <c r="P250">
        <v>12.1754</v>
      </c>
      <c r="Q250">
        <v>8.2268000000000008</v>
      </c>
      <c r="R250">
        <v>3.3561999999999999</v>
      </c>
      <c r="S250">
        <v>3.5293000000000001</v>
      </c>
      <c r="T250">
        <v>1.1103000000000001</v>
      </c>
      <c r="U250">
        <v>1.2188000000000001</v>
      </c>
      <c r="V250">
        <v>1.5236000000000001</v>
      </c>
      <c r="W250">
        <v>21.285699999999999</v>
      </c>
      <c r="X250" t="s">
        <v>399</v>
      </c>
      <c r="Y250">
        <v>1.4596</v>
      </c>
      <c r="Z250" t="s">
        <v>629</v>
      </c>
      <c r="AA250">
        <v>3.0280999999999998</v>
      </c>
      <c r="AB250" t="s">
        <v>264</v>
      </c>
      <c r="AC250">
        <v>1.0907</v>
      </c>
      <c r="AD250">
        <v>21.554099999999998</v>
      </c>
      <c r="AE250">
        <v>240.6746</v>
      </c>
      <c r="AF250">
        <v>14</v>
      </c>
      <c r="AG250">
        <v>119</v>
      </c>
      <c r="AH250">
        <v>22</v>
      </c>
      <c r="AI250">
        <v>8</v>
      </c>
      <c r="AJ250" t="s">
        <v>5</v>
      </c>
      <c r="AL250" t="e">
        <f t="shared" ref="AL250:AL313" si="248">IF(AND(#REF!&lt;&gt;#REF!,#REF!&lt;&gt;#REF!),"Bold","")</f>
        <v>#REF!</v>
      </c>
    </row>
    <row r="251" spans="1:38">
      <c r="A251" t="s">
        <v>1153</v>
      </c>
      <c r="B251" s="1">
        <v>0.66319444444444442</v>
      </c>
      <c r="C251" t="s">
        <v>188</v>
      </c>
      <c r="D251" t="s">
        <v>281</v>
      </c>
      <c r="E251" t="s">
        <v>447</v>
      </c>
      <c r="F251">
        <v>17013</v>
      </c>
      <c r="G251" t="s">
        <v>231</v>
      </c>
      <c r="H251" t="s">
        <v>232</v>
      </c>
      <c r="I251" t="s">
        <v>233</v>
      </c>
      <c r="J251" t="s">
        <v>234</v>
      </c>
      <c r="K251" t="s">
        <v>1142</v>
      </c>
      <c r="L251">
        <v>2</v>
      </c>
      <c r="M251">
        <v>106.312</v>
      </c>
      <c r="N251">
        <v>67.549300000000002</v>
      </c>
      <c r="O251">
        <v>35.738199999999999</v>
      </c>
      <c r="P251">
        <v>10.424799999999999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20.689299999999999</v>
      </c>
      <c r="X251" t="s">
        <v>266</v>
      </c>
      <c r="Y251">
        <v>2.1375999999999999</v>
      </c>
      <c r="Z251" t="s">
        <v>263</v>
      </c>
      <c r="AA251">
        <v>3.0436000000000001</v>
      </c>
      <c r="AB251" t="s">
        <v>863</v>
      </c>
      <c r="AC251">
        <v>2.0356999999999998</v>
      </c>
      <c r="AD251">
        <v>21.383299999999998</v>
      </c>
      <c r="AE251">
        <v>296.05770000000001</v>
      </c>
      <c r="AF251">
        <v>14</v>
      </c>
      <c r="AG251">
        <v>85</v>
      </c>
      <c r="AH251">
        <v>22</v>
      </c>
      <c r="AI251">
        <v>4</v>
      </c>
      <c r="AJ251" t="s">
        <v>5</v>
      </c>
      <c r="AL251" t="e">
        <f t="shared" ref="AL251:AL314" si="249">IF(AND(#REF!&lt;&gt;#REF!,#REF!&lt;&gt;#REF!),"Bold","")</f>
        <v>#REF!</v>
      </c>
    </row>
    <row r="252" spans="1:38">
      <c r="A252" t="s">
        <v>1427</v>
      </c>
      <c r="B252" s="1">
        <v>0.71180555555555547</v>
      </c>
      <c r="C252" t="s">
        <v>188</v>
      </c>
      <c r="D252" t="s">
        <v>660</v>
      </c>
      <c r="E252" t="s">
        <v>1407</v>
      </c>
      <c r="F252">
        <v>3619</v>
      </c>
      <c r="G252" t="s">
        <v>231</v>
      </c>
      <c r="H252" t="s">
        <v>232</v>
      </c>
      <c r="I252" s="3" t="s">
        <v>5</v>
      </c>
      <c r="J252" t="s">
        <v>347</v>
      </c>
      <c r="K252" t="s">
        <v>1408</v>
      </c>
      <c r="L252">
        <v>4</v>
      </c>
      <c r="M252">
        <v>44.162999999999997</v>
      </c>
      <c r="N252">
        <v>69.539199999999994</v>
      </c>
      <c r="O252">
        <v>19.273299999999999</v>
      </c>
      <c r="P252">
        <v>5.6277999999999997</v>
      </c>
      <c r="Q252">
        <v>4.4973999999999998</v>
      </c>
      <c r="R252">
        <v>3.6240000000000001</v>
      </c>
      <c r="S252">
        <v>2.2913000000000001</v>
      </c>
      <c r="T252">
        <v>1.5490999999999999</v>
      </c>
      <c r="U252">
        <v>1.0858000000000001</v>
      </c>
      <c r="V252">
        <v>0.90910000000000002</v>
      </c>
      <c r="W252">
        <v>18.495699999999999</v>
      </c>
      <c r="X252" t="s">
        <v>1428</v>
      </c>
      <c r="Y252">
        <v>2.6</v>
      </c>
      <c r="Z252" t="s">
        <v>1429</v>
      </c>
      <c r="AA252">
        <v>0.74160000000000004</v>
      </c>
      <c r="AB252" t="s">
        <v>914</v>
      </c>
      <c r="AC252">
        <v>1.5178</v>
      </c>
      <c r="AD252">
        <v>21.3596</v>
      </c>
      <c r="AE252">
        <v>197.2747</v>
      </c>
      <c r="AF252">
        <v>16</v>
      </c>
      <c r="AG252">
        <v>65</v>
      </c>
      <c r="AH252">
        <v>22</v>
      </c>
      <c r="AI252">
        <v>7</v>
      </c>
      <c r="AJ252" t="s">
        <v>5</v>
      </c>
      <c r="AL252" t="e">
        <f t="shared" ref="AL252:AL315" si="250">IF(AND(#REF!&lt;&gt;#REF!,#REF!&lt;&gt;#REF!),"Bold","")</f>
        <v>#REF!</v>
      </c>
    </row>
    <row r="253" spans="1:38">
      <c r="A253" t="s">
        <v>898</v>
      </c>
      <c r="B253" s="1">
        <v>0.63541666666666663</v>
      </c>
      <c r="C253" t="s">
        <v>224</v>
      </c>
      <c r="D253" t="s">
        <v>623</v>
      </c>
      <c r="F253">
        <v>7087</v>
      </c>
      <c r="G253" t="s">
        <v>345</v>
      </c>
      <c r="H253" t="s">
        <v>346</v>
      </c>
      <c r="I253" t="s">
        <v>5</v>
      </c>
      <c r="J253" t="s">
        <v>347</v>
      </c>
      <c r="K253" t="s">
        <v>883</v>
      </c>
      <c r="L253">
        <v>11</v>
      </c>
      <c r="M253">
        <v>40.492800000000003</v>
      </c>
      <c r="N253">
        <v>65.1387</v>
      </c>
      <c r="O253">
        <v>17.909300000000002</v>
      </c>
      <c r="P253">
        <v>8.2398000000000007</v>
      </c>
      <c r="Q253">
        <v>4.6035000000000004</v>
      </c>
      <c r="R253">
        <v>3.5268000000000002</v>
      </c>
      <c r="S253">
        <v>2.8492000000000002</v>
      </c>
      <c r="T253">
        <v>1.6817</v>
      </c>
      <c r="U253">
        <v>0.87819999999999998</v>
      </c>
      <c r="V253">
        <v>1.1615</v>
      </c>
      <c r="W253">
        <v>15.75</v>
      </c>
      <c r="X253" t="s">
        <v>899</v>
      </c>
      <c r="Y253">
        <v>8.8800000000000004E-2</v>
      </c>
      <c r="Z253" t="s">
        <v>900</v>
      </c>
      <c r="AA253">
        <v>0.63129999999999997</v>
      </c>
      <c r="AB253" t="s">
        <v>372</v>
      </c>
      <c r="AC253">
        <v>0.54069999999999996</v>
      </c>
      <c r="AD253">
        <v>21.342400000000001</v>
      </c>
      <c r="AE253">
        <v>184.83459999999999</v>
      </c>
      <c r="AF253">
        <v>20</v>
      </c>
      <c r="AG253">
        <v>89</v>
      </c>
      <c r="AH253">
        <v>22</v>
      </c>
      <c r="AI253">
        <v>14</v>
      </c>
      <c r="AJ253" t="s">
        <v>5</v>
      </c>
      <c r="AL253" t="e">
        <f t="shared" ref="AL253:AL316" si="251">IF(AND(#REF!&lt;&gt;#REF!,#REF!&lt;&gt;#REF!),"Bold","")</f>
        <v>#REF!</v>
      </c>
    </row>
    <row r="254" spans="1:38">
      <c r="A254" t="s">
        <v>1503</v>
      </c>
      <c r="B254" s="1">
        <v>0.71875</v>
      </c>
      <c r="C254" t="s">
        <v>171</v>
      </c>
      <c r="D254" t="s">
        <v>1488</v>
      </c>
      <c r="E254" t="s">
        <v>230</v>
      </c>
      <c r="F254">
        <v>4289</v>
      </c>
      <c r="G254" t="s">
        <v>282</v>
      </c>
      <c r="H254" t="s">
        <v>346</v>
      </c>
      <c r="I254" s="3" t="s">
        <v>5</v>
      </c>
      <c r="J254" t="s">
        <v>347</v>
      </c>
      <c r="K254" t="s">
        <v>1489</v>
      </c>
      <c r="L254">
        <v>7</v>
      </c>
      <c r="M254">
        <v>52.5092</v>
      </c>
      <c r="N254">
        <v>42.279299999999999</v>
      </c>
      <c r="O254">
        <v>28.0868</v>
      </c>
      <c r="P254">
        <v>6.7610000000000001</v>
      </c>
      <c r="Q254">
        <v>4.0689000000000002</v>
      </c>
      <c r="R254">
        <v>4.6139000000000001</v>
      </c>
      <c r="S254">
        <v>3.7759</v>
      </c>
      <c r="T254">
        <v>1.8504</v>
      </c>
      <c r="U254">
        <v>0.87209999999999999</v>
      </c>
      <c r="V254">
        <v>1.2911999999999999</v>
      </c>
      <c r="W254">
        <v>9.8356999999999992</v>
      </c>
      <c r="X254" t="s">
        <v>1504</v>
      </c>
      <c r="Y254">
        <v>0.85640000000000005</v>
      </c>
      <c r="Z254" t="s">
        <v>1505</v>
      </c>
      <c r="AA254">
        <v>1.0221</v>
      </c>
      <c r="AB254" t="s">
        <v>1506</v>
      </c>
      <c r="AC254">
        <v>2.4327999999999999</v>
      </c>
      <c r="AD254">
        <v>21.322399999999998</v>
      </c>
      <c r="AE254">
        <v>181.57810000000001</v>
      </c>
      <c r="AF254">
        <v>14</v>
      </c>
      <c r="AG254">
        <v>84</v>
      </c>
      <c r="AH254">
        <v>22</v>
      </c>
      <c r="AI254">
        <v>12</v>
      </c>
      <c r="AJ254" t="s">
        <v>5</v>
      </c>
      <c r="AL254" t="e">
        <f t="shared" ref="AL254:AL317" si="252">IF(AND(#REF!&lt;&gt;#REF!,#REF!&lt;&gt;#REF!),"Bold","")</f>
        <v>#REF!</v>
      </c>
    </row>
    <row r="255" spans="1:38">
      <c r="A255" t="s">
        <v>1499</v>
      </c>
      <c r="B255" s="1">
        <v>0.71875</v>
      </c>
      <c r="C255" t="s">
        <v>171</v>
      </c>
      <c r="D255" t="s">
        <v>1488</v>
      </c>
      <c r="E255" t="s">
        <v>230</v>
      </c>
      <c r="F255">
        <v>4289</v>
      </c>
      <c r="G255" t="s">
        <v>282</v>
      </c>
      <c r="H255" t="s">
        <v>346</v>
      </c>
      <c r="I255" s="3" t="s">
        <v>5</v>
      </c>
      <c r="J255" t="s">
        <v>347</v>
      </c>
      <c r="K255" t="s">
        <v>1489</v>
      </c>
      <c r="L255">
        <v>7</v>
      </c>
      <c r="M255">
        <v>68.050399999999996</v>
      </c>
      <c r="N255">
        <v>33.095199999999998</v>
      </c>
      <c r="O255">
        <v>28.767800000000001</v>
      </c>
      <c r="P255">
        <v>8.7369000000000003</v>
      </c>
      <c r="Q255">
        <v>5.4611000000000001</v>
      </c>
      <c r="R255">
        <v>4.9729000000000001</v>
      </c>
      <c r="S255">
        <v>2.2128999999999999</v>
      </c>
      <c r="T255">
        <v>1.4453</v>
      </c>
      <c r="U255">
        <v>0.6361</v>
      </c>
      <c r="V255">
        <v>0.92959999999999998</v>
      </c>
      <c r="W255">
        <v>17.366399999999999</v>
      </c>
      <c r="X255" t="s">
        <v>499</v>
      </c>
      <c r="Y255">
        <v>2.0545</v>
      </c>
      <c r="Z255" t="s">
        <v>695</v>
      </c>
      <c r="AA255">
        <v>1.25</v>
      </c>
      <c r="AB255" t="s">
        <v>643</v>
      </c>
      <c r="AC255">
        <v>2.7938000000000001</v>
      </c>
      <c r="AD255">
        <v>21.286100000000001</v>
      </c>
      <c r="AE255">
        <v>199.059</v>
      </c>
      <c r="AF255">
        <v>4</v>
      </c>
      <c r="AG255">
        <v>91</v>
      </c>
      <c r="AH255">
        <v>22</v>
      </c>
      <c r="AI255">
        <v>13</v>
      </c>
      <c r="AJ255" t="s">
        <v>5</v>
      </c>
      <c r="AL255" t="e">
        <f t="shared" ref="AL255:AL318" si="253">IF(AND(#REF!&lt;&gt;#REF!,#REF!&lt;&gt;#REF!),"Bold","")</f>
        <v>#REF!</v>
      </c>
    </row>
    <row r="256" spans="1:38">
      <c r="A256" t="s">
        <v>1474</v>
      </c>
      <c r="B256" s="1">
        <v>0.71527777777777779</v>
      </c>
      <c r="C256" t="s">
        <v>163</v>
      </c>
      <c r="D256" t="s">
        <v>281</v>
      </c>
      <c r="E256" t="s">
        <v>230</v>
      </c>
      <c r="F256">
        <v>5531</v>
      </c>
      <c r="G256" t="s">
        <v>231</v>
      </c>
      <c r="H256" t="s">
        <v>232</v>
      </c>
      <c r="I256" s="3" t="s">
        <v>5</v>
      </c>
      <c r="J256" t="s">
        <v>1463</v>
      </c>
      <c r="K256" t="s">
        <v>1464</v>
      </c>
      <c r="L256">
        <v>3</v>
      </c>
      <c r="M256">
        <v>52.375</v>
      </c>
      <c r="N256">
        <v>46.296799999999998</v>
      </c>
      <c r="O256">
        <v>33.458399999999997</v>
      </c>
      <c r="P256">
        <v>10.8165</v>
      </c>
      <c r="Q256">
        <v>6.4291</v>
      </c>
      <c r="R256">
        <v>4.6669</v>
      </c>
      <c r="S256">
        <v>5.9333</v>
      </c>
      <c r="T256">
        <v>3.4369000000000001</v>
      </c>
      <c r="U256">
        <v>3.1118000000000001</v>
      </c>
      <c r="V256">
        <v>2.3845999999999998</v>
      </c>
      <c r="W256">
        <v>19.523599999999998</v>
      </c>
      <c r="X256" t="s">
        <v>800</v>
      </c>
      <c r="Y256">
        <v>0.1628</v>
      </c>
      <c r="Z256" t="s">
        <v>969</v>
      </c>
      <c r="AA256">
        <v>2.3757000000000001</v>
      </c>
      <c r="AB256" t="s">
        <v>853</v>
      </c>
      <c r="AC256">
        <v>2.0642</v>
      </c>
      <c r="AD256">
        <v>21.2303</v>
      </c>
      <c r="AE256">
        <v>214.26589999999999</v>
      </c>
      <c r="AF256">
        <v>10</v>
      </c>
      <c r="AG256">
        <v>79</v>
      </c>
      <c r="AH256">
        <v>22</v>
      </c>
      <c r="AI256">
        <v>15</v>
      </c>
      <c r="AJ256" t="s">
        <v>5</v>
      </c>
      <c r="AL256" t="e">
        <f t="shared" ref="AL256:AL319" si="254">IF(AND(#REF!&lt;&gt;#REF!,#REF!&lt;&gt;#REF!),"Bold","")</f>
        <v>#REF!</v>
      </c>
    </row>
    <row r="257" spans="1:38">
      <c r="A257" t="s">
        <v>1095</v>
      </c>
      <c r="B257" s="1">
        <v>0.65625</v>
      </c>
      <c r="C257" t="s">
        <v>172</v>
      </c>
      <c r="D257" t="s">
        <v>1045</v>
      </c>
      <c r="E257" t="s">
        <v>562</v>
      </c>
      <c r="F257">
        <v>15475</v>
      </c>
      <c r="G257" t="s">
        <v>282</v>
      </c>
      <c r="H257" t="s">
        <v>346</v>
      </c>
      <c r="I257" t="s">
        <v>5</v>
      </c>
      <c r="J257" t="s">
        <v>347</v>
      </c>
      <c r="K257" t="s">
        <v>1046</v>
      </c>
      <c r="L257">
        <v>7</v>
      </c>
      <c r="M257">
        <v>82.367999999999995</v>
      </c>
      <c r="N257">
        <v>37.086100000000002</v>
      </c>
      <c r="O257">
        <v>20.343599999999999</v>
      </c>
      <c r="P257">
        <v>7.0670999999999999</v>
      </c>
      <c r="Q257">
        <v>6.7862</v>
      </c>
      <c r="R257">
        <v>2.8967000000000001</v>
      </c>
      <c r="S257">
        <v>4.4467999999999996</v>
      </c>
      <c r="T257">
        <v>2.0121000000000002</v>
      </c>
      <c r="U257">
        <v>2.0428999999999999</v>
      </c>
      <c r="V257">
        <v>1.4782999999999999</v>
      </c>
      <c r="W257">
        <v>11.5067</v>
      </c>
      <c r="X257" t="s">
        <v>614</v>
      </c>
      <c r="Y257">
        <v>3.9243999999999999</v>
      </c>
      <c r="Z257" t="s">
        <v>574</v>
      </c>
      <c r="AA257">
        <v>3.9396</v>
      </c>
      <c r="AB257" t="s">
        <v>1096</v>
      </c>
      <c r="AC257">
        <v>0</v>
      </c>
      <c r="AD257">
        <v>21.155000000000001</v>
      </c>
      <c r="AE257">
        <v>207.05350000000001</v>
      </c>
      <c r="AF257">
        <v>16</v>
      </c>
      <c r="AG257">
        <v>137</v>
      </c>
      <c r="AH257">
        <v>22</v>
      </c>
      <c r="AI257">
        <v>12</v>
      </c>
      <c r="AJ257" t="s">
        <v>5</v>
      </c>
      <c r="AL257" t="e">
        <f t="shared" ref="AL257:AL320" si="255">IF(AND(#REF!&lt;&gt;#REF!,#REF!&lt;&gt;#REF!),"Bold","")</f>
        <v>#REF!</v>
      </c>
    </row>
    <row r="258" spans="1:38">
      <c r="A258" t="s">
        <v>1026</v>
      </c>
      <c r="B258" s="1">
        <v>0.65277777777777779</v>
      </c>
      <c r="C258" t="s">
        <v>167</v>
      </c>
      <c r="D258" t="s">
        <v>281</v>
      </c>
      <c r="F258">
        <v>9267</v>
      </c>
      <c r="G258" t="s">
        <v>282</v>
      </c>
      <c r="H258" t="s">
        <v>232</v>
      </c>
      <c r="I258" t="s">
        <v>5</v>
      </c>
      <c r="J258" t="s">
        <v>662</v>
      </c>
      <c r="K258" t="s">
        <v>1014</v>
      </c>
      <c r="L258">
        <v>3</v>
      </c>
      <c r="M258">
        <v>92.344399999999993</v>
      </c>
      <c r="N258">
        <v>41.103999999999999</v>
      </c>
      <c r="O258">
        <v>34.8123</v>
      </c>
      <c r="P258">
        <v>13.925800000000001</v>
      </c>
      <c r="Q258">
        <v>6.1675000000000004</v>
      </c>
      <c r="R258">
        <v>5.6845999999999997</v>
      </c>
      <c r="S258">
        <v>3.6739999999999999</v>
      </c>
      <c r="T258">
        <v>1.6415</v>
      </c>
      <c r="U258">
        <v>1.5431999999999999</v>
      </c>
      <c r="V258">
        <v>1.6211</v>
      </c>
      <c r="W258">
        <v>21.573599999999999</v>
      </c>
      <c r="X258" t="s">
        <v>290</v>
      </c>
      <c r="Y258">
        <v>1.2653000000000001</v>
      </c>
      <c r="Z258" t="s">
        <v>1027</v>
      </c>
      <c r="AA258">
        <v>0.98599999999999999</v>
      </c>
      <c r="AB258" t="s">
        <v>528</v>
      </c>
      <c r="AC258">
        <v>2.2221000000000002</v>
      </c>
      <c r="AD258">
        <v>21.15</v>
      </c>
      <c r="AE258">
        <v>249.71539999999999</v>
      </c>
      <c r="AF258">
        <v>10</v>
      </c>
      <c r="AG258">
        <v>76</v>
      </c>
      <c r="AH258">
        <v>22</v>
      </c>
      <c r="AI258">
        <v>38</v>
      </c>
      <c r="AJ258" t="s">
        <v>5</v>
      </c>
      <c r="AL258" t="e">
        <f t="shared" ref="AL258:AL321" si="256">IF(AND(#REF!&lt;&gt;#REF!,#REF!&lt;&gt;#REF!),"Bold","")</f>
        <v>#REF!</v>
      </c>
    </row>
    <row r="259" spans="1:38">
      <c r="A259" t="s">
        <v>441</v>
      </c>
      <c r="B259" s="1">
        <v>0.56944444444444442</v>
      </c>
      <c r="C259" t="s">
        <v>188</v>
      </c>
      <c r="D259" t="s">
        <v>402</v>
      </c>
      <c r="E259" t="s">
        <v>403</v>
      </c>
      <c r="F259">
        <v>6469</v>
      </c>
      <c r="G259" t="s">
        <v>231</v>
      </c>
      <c r="H259" t="s">
        <v>232</v>
      </c>
      <c r="I259" t="s">
        <v>5</v>
      </c>
      <c r="J259" t="s">
        <v>234</v>
      </c>
      <c r="K259" t="s">
        <v>404</v>
      </c>
      <c r="L259">
        <v>2</v>
      </c>
      <c r="M259">
        <v>38.950000000000003</v>
      </c>
      <c r="N259">
        <v>77.027199999999993</v>
      </c>
      <c r="O259">
        <v>32.485999999999997</v>
      </c>
      <c r="P259">
        <v>10.289099999999999</v>
      </c>
      <c r="Q259">
        <v>6.6319999999999997</v>
      </c>
      <c r="R259">
        <v>4.5585000000000004</v>
      </c>
      <c r="S259">
        <v>6.1391999999999998</v>
      </c>
      <c r="T259">
        <v>3.4925999999999999</v>
      </c>
      <c r="U259">
        <v>0</v>
      </c>
      <c r="V259">
        <v>0</v>
      </c>
      <c r="W259">
        <v>16.857099999999999</v>
      </c>
      <c r="X259" t="s">
        <v>442</v>
      </c>
      <c r="Y259">
        <v>2.3336999999999999</v>
      </c>
      <c r="Z259" t="s">
        <v>443</v>
      </c>
      <c r="AA259">
        <v>2.5781999999999998</v>
      </c>
      <c r="AB259" t="s">
        <v>444</v>
      </c>
      <c r="AC259">
        <v>1.1101000000000001</v>
      </c>
      <c r="AD259">
        <v>21.1</v>
      </c>
      <c r="AE259">
        <v>227.59010000000001</v>
      </c>
      <c r="AF259">
        <v>20</v>
      </c>
      <c r="AG259">
        <v>71</v>
      </c>
      <c r="AH259">
        <v>14</v>
      </c>
      <c r="AI259">
        <v>6</v>
      </c>
      <c r="AJ259" t="s">
        <v>983</v>
      </c>
      <c r="AL259" t="e">
        <f t="shared" ref="AL259:AL322" si="257">IF(AND(#REF!&lt;&gt;#REF!,#REF!&lt;&gt;#REF!),"Bold","")</f>
        <v>#REF!</v>
      </c>
    </row>
    <row r="260" spans="1:38">
      <c r="A260" t="s">
        <v>1348</v>
      </c>
      <c r="B260" s="1">
        <v>0.70138888888888884</v>
      </c>
      <c r="C260" t="s">
        <v>167</v>
      </c>
      <c r="D260" t="s">
        <v>660</v>
      </c>
      <c r="F260">
        <v>26106</v>
      </c>
      <c r="G260" t="s">
        <v>282</v>
      </c>
      <c r="H260" t="s">
        <v>232</v>
      </c>
      <c r="I260" t="s">
        <v>5</v>
      </c>
      <c r="J260" t="s">
        <v>662</v>
      </c>
      <c r="K260" t="s">
        <v>1330</v>
      </c>
      <c r="L260">
        <v>7</v>
      </c>
      <c r="M260">
        <v>71.625</v>
      </c>
      <c r="N260">
        <v>51.509300000000003</v>
      </c>
      <c r="O260">
        <v>30.486599999999999</v>
      </c>
      <c r="P260">
        <v>8.7408999999999999</v>
      </c>
      <c r="Q260">
        <v>4.9324000000000003</v>
      </c>
      <c r="R260">
        <v>3.5552999999999999</v>
      </c>
      <c r="S260">
        <v>2.4658000000000002</v>
      </c>
      <c r="T260">
        <v>1.6524000000000001</v>
      </c>
      <c r="U260">
        <v>1.2732000000000001</v>
      </c>
      <c r="V260">
        <v>2.41</v>
      </c>
      <c r="W260">
        <v>19.9879</v>
      </c>
      <c r="X260" t="s">
        <v>333</v>
      </c>
      <c r="Y260">
        <v>0.90710000000000002</v>
      </c>
      <c r="Z260" t="s">
        <v>1339</v>
      </c>
      <c r="AA260">
        <v>1.4446000000000001</v>
      </c>
      <c r="AB260" t="s">
        <v>294</v>
      </c>
      <c r="AC260">
        <v>1.6494</v>
      </c>
      <c r="AD260">
        <v>21.046700000000001</v>
      </c>
      <c r="AE260">
        <v>223.6866</v>
      </c>
      <c r="AF260">
        <v>12</v>
      </c>
      <c r="AG260">
        <v>76</v>
      </c>
      <c r="AH260">
        <v>14</v>
      </c>
      <c r="AI260">
        <v>20</v>
      </c>
      <c r="AJ260" t="s">
        <v>983</v>
      </c>
      <c r="AL260" t="e">
        <f t="shared" ref="AL260:AL323" si="258">IF(AND(#REF!&lt;&gt;#REF!,#REF!&lt;&gt;#REF!),"Bold","")</f>
        <v>#REF!</v>
      </c>
    </row>
    <row r="261" spans="1:38">
      <c r="A261" t="s">
        <v>1042</v>
      </c>
      <c r="B261" s="1">
        <v>0.65277777777777779</v>
      </c>
      <c r="C261" t="s">
        <v>167</v>
      </c>
      <c r="D261" t="s">
        <v>281</v>
      </c>
      <c r="F261">
        <v>9267</v>
      </c>
      <c r="G261" t="s">
        <v>282</v>
      </c>
      <c r="H261" t="s">
        <v>232</v>
      </c>
      <c r="I261" t="s">
        <v>5</v>
      </c>
      <c r="J261" t="s">
        <v>662</v>
      </c>
      <c r="K261" t="s">
        <v>1014</v>
      </c>
      <c r="L261">
        <v>9</v>
      </c>
      <c r="M261">
        <v>54.046999999999997</v>
      </c>
      <c r="N261">
        <v>33.707000000000001</v>
      </c>
      <c r="O261">
        <v>29.500399999999999</v>
      </c>
      <c r="P261">
        <v>7.2895000000000003</v>
      </c>
      <c r="Q261">
        <v>7.0317999999999996</v>
      </c>
      <c r="R261">
        <v>3.6659000000000002</v>
      </c>
      <c r="S261">
        <v>4.8788</v>
      </c>
      <c r="T261">
        <v>2.3588</v>
      </c>
      <c r="U261">
        <v>1.613</v>
      </c>
      <c r="V261">
        <v>1.5158</v>
      </c>
      <c r="W261">
        <v>16.8157</v>
      </c>
      <c r="X261" t="s">
        <v>527</v>
      </c>
      <c r="Y261">
        <v>1.1446000000000001</v>
      </c>
      <c r="Z261" t="s">
        <v>1043</v>
      </c>
      <c r="AA261">
        <v>0.64880000000000004</v>
      </c>
      <c r="AB261" t="s">
        <v>1044</v>
      </c>
      <c r="AC261">
        <v>0.56040000000000001</v>
      </c>
      <c r="AD261">
        <v>21.004200000000001</v>
      </c>
      <c r="AE261">
        <v>185.78149999999999</v>
      </c>
      <c r="AF261">
        <v>25</v>
      </c>
      <c r="AG261">
        <v>89</v>
      </c>
      <c r="AH261">
        <v>14</v>
      </c>
      <c r="AI261">
        <v>24</v>
      </c>
      <c r="AJ261" t="s">
        <v>983</v>
      </c>
      <c r="AL261" t="e">
        <f t="shared" ref="AL261:AL324" si="259">IF(AND(#REF!&lt;&gt;#REF!,#REF!&lt;&gt;#REF!),"Bold","")</f>
        <v>#REF!</v>
      </c>
    </row>
    <row r="262" spans="1:38">
      <c r="A262" t="s">
        <v>1699</v>
      </c>
      <c r="B262" s="1">
        <v>0.84375</v>
      </c>
      <c r="C262" t="s">
        <v>168</v>
      </c>
      <c r="D262" t="s">
        <v>402</v>
      </c>
      <c r="E262" t="s">
        <v>403</v>
      </c>
      <c r="F262">
        <v>9338</v>
      </c>
      <c r="G262" t="s">
        <v>1576</v>
      </c>
      <c r="H262" t="s">
        <v>1577</v>
      </c>
      <c r="I262" s="3" t="s">
        <v>5</v>
      </c>
      <c r="J262" t="s">
        <v>662</v>
      </c>
      <c r="K262" t="s">
        <v>1697</v>
      </c>
      <c r="L262">
        <v>3</v>
      </c>
      <c r="M262">
        <v>130.1</v>
      </c>
      <c r="N262">
        <v>71.171999999999997</v>
      </c>
      <c r="O262">
        <v>25.830300000000001</v>
      </c>
      <c r="P262">
        <v>12.241899999999999</v>
      </c>
      <c r="Q262">
        <v>8.9730000000000008</v>
      </c>
      <c r="R262">
        <v>5.3433000000000002</v>
      </c>
      <c r="S262">
        <v>5.5895000000000001</v>
      </c>
      <c r="T262">
        <v>2.7014999999999998</v>
      </c>
      <c r="U262">
        <v>2.2728000000000002</v>
      </c>
      <c r="V262">
        <v>2.3976999999999999</v>
      </c>
      <c r="W262">
        <v>23.6157</v>
      </c>
      <c r="X262" t="s">
        <v>275</v>
      </c>
      <c r="Y262">
        <v>1.9157</v>
      </c>
      <c r="Z262" t="s">
        <v>443</v>
      </c>
      <c r="AA262">
        <v>2.1732999999999998</v>
      </c>
      <c r="AB262" t="s">
        <v>1617</v>
      </c>
      <c r="AC262">
        <v>1.4955000000000001</v>
      </c>
      <c r="AD262">
        <v>20.997199999999999</v>
      </c>
      <c r="AE262">
        <v>316.81959999999998</v>
      </c>
      <c r="AF262">
        <v>8</v>
      </c>
      <c r="AG262">
        <v>92</v>
      </c>
      <c r="AH262">
        <v>14</v>
      </c>
      <c r="AI262">
        <v>20</v>
      </c>
      <c r="AJ262" t="s">
        <v>983</v>
      </c>
      <c r="AL262" t="e">
        <f t="shared" ref="AL262:AL325" si="260">IF(AND(#REF!&lt;&gt;#REF!,#REF!&lt;&gt;#REF!),"Bold","")</f>
        <v>#REF!</v>
      </c>
    </row>
    <row r="263" spans="1:38">
      <c r="A263" t="s">
        <v>805</v>
      </c>
      <c r="B263" s="1">
        <v>0.62152777777777779</v>
      </c>
      <c r="C263" t="s">
        <v>163</v>
      </c>
      <c r="D263" t="s">
        <v>660</v>
      </c>
      <c r="E263" t="s">
        <v>562</v>
      </c>
      <c r="F263">
        <v>12938</v>
      </c>
      <c r="G263" t="s">
        <v>231</v>
      </c>
      <c r="H263" t="s">
        <v>232</v>
      </c>
      <c r="I263" t="s">
        <v>5</v>
      </c>
      <c r="J263" t="s">
        <v>662</v>
      </c>
      <c r="K263" t="s">
        <v>795</v>
      </c>
      <c r="L263">
        <v>6</v>
      </c>
      <c r="M263">
        <v>55.203800000000001</v>
      </c>
      <c r="N263">
        <v>88.16</v>
      </c>
      <c r="O263">
        <v>44.84</v>
      </c>
      <c r="P263">
        <v>10.9785</v>
      </c>
      <c r="Q263">
        <v>8.2505000000000006</v>
      </c>
      <c r="R263">
        <v>6.1429999999999998</v>
      </c>
      <c r="S263">
        <v>5.4869000000000003</v>
      </c>
      <c r="T263">
        <v>3.1753999999999998</v>
      </c>
      <c r="U263">
        <v>1.8645</v>
      </c>
      <c r="V263">
        <v>1.8266</v>
      </c>
      <c r="W263">
        <v>19.7136</v>
      </c>
      <c r="X263" t="s">
        <v>806</v>
      </c>
      <c r="Y263">
        <v>0.6331</v>
      </c>
      <c r="Z263" t="s">
        <v>711</v>
      </c>
      <c r="AA263">
        <v>1.7124999999999999</v>
      </c>
      <c r="AB263" t="s">
        <v>807</v>
      </c>
      <c r="AC263">
        <v>1.8329</v>
      </c>
      <c r="AD263">
        <v>20.904299999999999</v>
      </c>
      <c r="AE263">
        <v>270.72559999999999</v>
      </c>
      <c r="AF263">
        <v>12</v>
      </c>
      <c r="AG263">
        <v>87</v>
      </c>
      <c r="AH263">
        <v>14</v>
      </c>
      <c r="AI263">
        <v>14</v>
      </c>
      <c r="AJ263" t="s">
        <v>983</v>
      </c>
      <c r="AL263" t="e">
        <f t="shared" ref="AL263:AL326" si="261">IF(AND(#REF!&lt;&gt;#REF!,#REF!&lt;&gt;#REF!),"Bold","")</f>
        <v>#REF!</v>
      </c>
    </row>
    <row r="264" spans="1:38">
      <c r="A264" t="s">
        <v>963</v>
      </c>
      <c r="B264" s="1">
        <v>0.64236111111111105</v>
      </c>
      <c r="C264" t="s">
        <v>163</v>
      </c>
      <c r="D264" t="s">
        <v>925</v>
      </c>
      <c r="E264" t="s">
        <v>562</v>
      </c>
      <c r="F264">
        <v>28012</v>
      </c>
      <c r="G264" t="s">
        <v>231</v>
      </c>
      <c r="H264" t="s">
        <v>232</v>
      </c>
      <c r="I264" t="s">
        <v>5</v>
      </c>
      <c r="J264" t="s">
        <v>662</v>
      </c>
      <c r="K264" t="s">
        <v>926</v>
      </c>
      <c r="L264">
        <v>6</v>
      </c>
      <c r="M264">
        <v>94.1</v>
      </c>
      <c r="N264">
        <v>70.406700000000001</v>
      </c>
      <c r="O264">
        <v>36.4437</v>
      </c>
      <c r="P264">
        <v>13.765599999999999</v>
      </c>
      <c r="Q264">
        <v>9.5114999999999998</v>
      </c>
      <c r="R264">
        <v>6.9324000000000003</v>
      </c>
      <c r="S264">
        <v>2.3803000000000001</v>
      </c>
      <c r="T264">
        <v>2.1092</v>
      </c>
      <c r="U264">
        <v>1.1431</v>
      </c>
      <c r="V264">
        <v>1.1023000000000001</v>
      </c>
      <c r="W264">
        <v>16.2193</v>
      </c>
      <c r="X264" t="s">
        <v>964</v>
      </c>
      <c r="Y264">
        <v>2.2713999999999999</v>
      </c>
      <c r="Z264" t="s">
        <v>962</v>
      </c>
      <c r="AA264">
        <v>2.3559999999999999</v>
      </c>
      <c r="AB264" t="s">
        <v>965</v>
      </c>
      <c r="AC264">
        <v>1.216</v>
      </c>
      <c r="AD264">
        <v>20.886199999999999</v>
      </c>
      <c r="AE264">
        <v>280.84370000000001</v>
      </c>
      <c r="AF264">
        <v>16</v>
      </c>
      <c r="AG264">
        <v>90</v>
      </c>
      <c r="AH264">
        <v>14</v>
      </c>
      <c r="AI264">
        <v>30</v>
      </c>
      <c r="AJ264" t="s">
        <v>983</v>
      </c>
      <c r="AL264" t="e">
        <f t="shared" ref="AL264:AL327" si="262">IF(AND(#REF!&lt;&gt;#REF!,#REF!&lt;&gt;#REF!),"Bold","")</f>
        <v>#REF!</v>
      </c>
    </row>
    <row r="265" spans="1:38">
      <c r="A265" t="s">
        <v>767</v>
      </c>
      <c r="B265" s="1">
        <v>0.61111111111111105</v>
      </c>
      <c r="C265" t="s">
        <v>224</v>
      </c>
      <c r="D265" t="s">
        <v>623</v>
      </c>
      <c r="F265">
        <v>9267</v>
      </c>
      <c r="G265" t="s">
        <v>345</v>
      </c>
      <c r="H265" t="s">
        <v>346</v>
      </c>
      <c r="I265" t="s">
        <v>233</v>
      </c>
      <c r="J265" t="s">
        <v>347</v>
      </c>
      <c r="K265" t="s">
        <v>762</v>
      </c>
      <c r="L265">
        <v>6</v>
      </c>
      <c r="M265">
        <v>81.476200000000006</v>
      </c>
      <c r="N265">
        <v>57.433599999999998</v>
      </c>
      <c r="O265">
        <v>49.073300000000003</v>
      </c>
      <c r="P265">
        <v>20.001100000000001</v>
      </c>
      <c r="Q265">
        <v>9.1057000000000006</v>
      </c>
      <c r="R265">
        <v>6.6121999999999996</v>
      </c>
      <c r="S265">
        <v>4.5172999999999996</v>
      </c>
      <c r="T265">
        <v>2.6829000000000001</v>
      </c>
      <c r="U265">
        <v>2.4781</v>
      </c>
      <c r="V265">
        <v>2.2223000000000002</v>
      </c>
      <c r="W265">
        <v>15.0786</v>
      </c>
      <c r="X265" t="s">
        <v>382</v>
      </c>
      <c r="Y265">
        <v>2.1589</v>
      </c>
      <c r="Z265" t="s">
        <v>768</v>
      </c>
      <c r="AA265">
        <v>1.1673</v>
      </c>
      <c r="AB265" t="s">
        <v>615</v>
      </c>
      <c r="AC265">
        <v>2.7625999999999999</v>
      </c>
      <c r="AD265">
        <v>20.7514</v>
      </c>
      <c r="AE265">
        <v>277.5213</v>
      </c>
      <c r="AF265">
        <v>3.5</v>
      </c>
      <c r="AG265">
        <v>0</v>
      </c>
      <c r="AH265">
        <v>14</v>
      </c>
      <c r="AI265">
        <v>20</v>
      </c>
      <c r="AJ265" t="s">
        <v>983</v>
      </c>
      <c r="AL265" t="e">
        <f t="shared" ref="AL265:AL328" si="263">IF(AND(#REF!&lt;&gt;#REF!,#REF!&lt;&gt;#REF!),"Bold","")</f>
        <v>#REF!</v>
      </c>
    </row>
    <row r="266" spans="1:38">
      <c r="A266" t="s">
        <v>1192</v>
      </c>
      <c r="B266" s="1">
        <v>0.67708333333333337</v>
      </c>
      <c r="C266" t="s">
        <v>167</v>
      </c>
      <c r="D266" t="s">
        <v>1187</v>
      </c>
      <c r="E266" t="s">
        <v>661</v>
      </c>
      <c r="F266">
        <v>32894</v>
      </c>
      <c r="G266" t="s">
        <v>282</v>
      </c>
      <c r="H266" t="s">
        <v>232</v>
      </c>
      <c r="I266" t="s">
        <v>233</v>
      </c>
      <c r="J266" t="s">
        <v>234</v>
      </c>
      <c r="K266" t="s">
        <v>1188</v>
      </c>
      <c r="L266">
        <v>2</v>
      </c>
      <c r="M266">
        <v>130.31190000000001</v>
      </c>
      <c r="N266">
        <v>77.153800000000004</v>
      </c>
      <c r="O266">
        <v>29.579899999999999</v>
      </c>
      <c r="P266">
        <v>6.8266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22.840699999999998</v>
      </c>
      <c r="X266" t="s">
        <v>341</v>
      </c>
      <c r="Y266">
        <v>0.61829999999999996</v>
      </c>
      <c r="Z266" t="s">
        <v>286</v>
      </c>
      <c r="AA266">
        <v>2.8153000000000001</v>
      </c>
      <c r="AB266" t="s">
        <v>297</v>
      </c>
      <c r="AC266">
        <v>2.6133999999999999</v>
      </c>
      <c r="AD266">
        <v>20.75</v>
      </c>
      <c r="AE266">
        <v>319.99529999999999</v>
      </c>
      <c r="AF266">
        <v>3</v>
      </c>
      <c r="AG266">
        <v>100</v>
      </c>
      <c r="AH266">
        <v>14</v>
      </c>
      <c r="AI266">
        <v>30</v>
      </c>
      <c r="AJ266" t="s">
        <v>983</v>
      </c>
      <c r="AL266" t="e">
        <f t="shared" ref="AL266:AL329" si="264">IF(AND(#REF!&lt;&gt;#REF!,#REF!&lt;&gt;#REF!),"Bold","")</f>
        <v>#REF!</v>
      </c>
    </row>
    <row r="267" spans="1:38">
      <c r="A267" t="s">
        <v>1325</v>
      </c>
      <c r="B267" s="1">
        <v>0.69444444444444453</v>
      </c>
      <c r="C267" t="s">
        <v>171</v>
      </c>
      <c r="D267" t="s">
        <v>1313</v>
      </c>
      <c r="E267" t="s">
        <v>230</v>
      </c>
      <c r="F267">
        <v>4289</v>
      </c>
      <c r="G267" t="s">
        <v>282</v>
      </c>
      <c r="H267" t="s">
        <v>346</v>
      </c>
      <c r="I267" t="s">
        <v>5</v>
      </c>
      <c r="J267" t="s">
        <v>662</v>
      </c>
      <c r="K267" t="s">
        <v>1314</v>
      </c>
      <c r="L267">
        <v>8</v>
      </c>
      <c r="M267">
        <v>40.205100000000002</v>
      </c>
      <c r="N267">
        <v>37.4559</v>
      </c>
      <c r="O267">
        <v>18.159400000000002</v>
      </c>
      <c r="P267">
        <v>7.1186999999999996</v>
      </c>
      <c r="Q267">
        <v>5.7587999999999999</v>
      </c>
      <c r="R267">
        <v>6.5754999999999999</v>
      </c>
      <c r="S267">
        <v>3.6478999999999999</v>
      </c>
      <c r="T267">
        <v>3.1518000000000002</v>
      </c>
      <c r="U267">
        <v>1.4137999999999999</v>
      </c>
      <c r="V267">
        <v>0.86509999999999998</v>
      </c>
      <c r="W267">
        <v>17.7593</v>
      </c>
      <c r="X267" t="s">
        <v>1326</v>
      </c>
      <c r="Y267">
        <v>1.7004999999999999</v>
      </c>
      <c r="Z267" t="s">
        <v>1327</v>
      </c>
      <c r="AA267">
        <v>1.1855</v>
      </c>
      <c r="AB267" t="s">
        <v>840</v>
      </c>
      <c r="AC267">
        <v>2.2951000000000001</v>
      </c>
      <c r="AD267">
        <v>20.575700000000001</v>
      </c>
      <c r="AE267">
        <v>167.8681</v>
      </c>
      <c r="AF267">
        <v>12</v>
      </c>
      <c r="AG267">
        <v>113</v>
      </c>
      <c r="AH267">
        <v>14</v>
      </c>
      <c r="AI267">
        <v>85</v>
      </c>
      <c r="AJ267" t="s">
        <v>983</v>
      </c>
      <c r="AL267" t="e">
        <f t="shared" ref="AL267:AL330" si="265">IF(AND(#REF!&lt;&gt;#REF!,#REF!&lt;&gt;#REF!),"Bold","")</f>
        <v>#REF!</v>
      </c>
    </row>
    <row r="268" spans="1:38">
      <c r="A268" t="s">
        <v>1304</v>
      </c>
      <c r="B268" s="1">
        <v>0.69097222222222221</v>
      </c>
      <c r="C268" t="s">
        <v>163</v>
      </c>
      <c r="D268" t="s">
        <v>281</v>
      </c>
      <c r="E268" t="s">
        <v>562</v>
      </c>
      <c r="F268">
        <v>18675</v>
      </c>
      <c r="G268" t="s">
        <v>231</v>
      </c>
      <c r="H268" t="s">
        <v>232</v>
      </c>
      <c r="I268" t="s">
        <v>5</v>
      </c>
      <c r="J268" t="s">
        <v>347</v>
      </c>
      <c r="K268" t="s">
        <v>1260</v>
      </c>
      <c r="L268">
        <v>6</v>
      </c>
      <c r="M268">
        <v>57.575000000000003</v>
      </c>
      <c r="N268">
        <v>63.648800000000001</v>
      </c>
      <c r="O268">
        <v>33.4375</v>
      </c>
      <c r="P268">
        <v>9.4380000000000006</v>
      </c>
      <c r="Q268">
        <v>7.1725000000000003</v>
      </c>
      <c r="R268">
        <v>9.4762000000000004</v>
      </c>
      <c r="S268">
        <v>3.9725000000000001</v>
      </c>
      <c r="T268">
        <v>2.6021999999999998</v>
      </c>
      <c r="U268">
        <v>1.5595000000000001</v>
      </c>
      <c r="V268">
        <v>2.3208000000000002</v>
      </c>
      <c r="W268">
        <v>23.628599999999999</v>
      </c>
      <c r="X268" t="s">
        <v>1305</v>
      </c>
      <c r="Y268">
        <v>0</v>
      </c>
      <c r="Z268" t="s">
        <v>263</v>
      </c>
      <c r="AA268">
        <v>3.4847999999999999</v>
      </c>
      <c r="AB268" t="s">
        <v>339</v>
      </c>
      <c r="AC268">
        <v>1.2536</v>
      </c>
      <c r="AD268">
        <v>20.563800000000001</v>
      </c>
      <c r="AE268">
        <v>240.13380000000001</v>
      </c>
      <c r="AF268">
        <v>20</v>
      </c>
      <c r="AG268">
        <v>90</v>
      </c>
      <c r="AH268">
        <v>14</v>
      </c>
      <c r="AI268">
        <v>20</v>
      </c>
      <c r="AJ268" t="s">
        <v>983</v>
      </c>
      <c r="AL268" t="e">
        <f t="shared" ref="AL268:AL331" si="266">IF(AND(#REF!&lt;&gt;#REF!,#REF!&lt;&gt;#REF!),"Bold","")</f>
        <v>#REF!</v>
      </c>
    </row>
    <row r="269" spans="1:38">
      <c r="A269" t="s">
        <v>1315</v>
      </c>
      <c r="B269" s="1">
        <v>0.69444444444444453</v>
      </c>
      <c r="C269" t="s">
        <v>171</v>
      </c>
      <c r="D269" t="s">
        <v>1313</v>
      </c>
      <c r="E269" t="s">
        <v>230</v>
      </c>
      <c r="F269">
        <v>4289</v>
      </c>
      <c r="G269" t="s">
        <v>282</v>
      </c>
      <c r="H269" t="s">
        <v>346</v>
      </c>
      <c r="I269" t="s">
        <v>5</v>
      </c>
      <c r="J269" t="s">
        <v>662</v>
      </c>
      <c r="K269" t="s">
        <v>1314</v>
      </c>
      <c r="L269">
        <v>7</v>
      </c>
      <c r="M269">
        <v>80.258399999999995</v>
      </c>
      <c r="N269">
        <v>69.520399999999995</v>
      </c>
      <c r="O269">
        <v>41.989199999999997</v>
      </c>
      <c r="P269">
        <v>12.1723</v>
      </c>
      <c r="Q269">
        <v>8.0197000000000003</v>
      </c>
      <c r="R269">
        <v>4.3517000000000001</v>
      </c>
      <c r="S269">
        <v>4.0909000000000004</v>
      </c>
      <c r="T269">
        <v>1.7949999999999999</v>
      </c>
      <c r="U269">
        <v>1.3170999999999999</v>
      </c>
      <c r="V269">
        <v>1.6174999999999999</v>
      </c>
      <c r="W269">
        <v>13.244999999999999</v>
      </c>
      <c r="X269" t="s">
        <v>1011</v>
      </c>
      <c r="Y269">
        <v>1.9117</v>
      </c>
      <c r="Z269" t="s">
        <v>1316</v>
      </c>
      <c r="AA269">
        <v>0.80369999999999997</v>
      </c>
      <c r="AB269" t="s">
        <v>1317</v>
      </c>
      <c r="AC269">
        <v>0.95109999999999995</v>
      </c>
      <c r="AD269">
        <v>20.558299999999999</v>
      </c>
      <c r="AE269" s="23">
        <v>262.60199999999998</v>
      </c>
      <c r="AF269">
        <v>5</v>
      </c>
      <c r="AG269">
        <v>96</v>
      </c>
      <c r="AH269">
        <v>14</v>
      </c>
      <c r="AI269">
        <v>187</v>
      </c>
      <c r="AJ269" t="s">
        <v>983</v>
      </c>
      <c r="AL269" t="e">
        <f t="shared" ref="AL269:AL332" si="267">IF(AND(#REF!&lt;&gt;#REF!,#REF!&lt;&gt;#REF!),"Bold","")</f>
        <v>#REF!</v>
      </c>
    </row>
    <row r="270" spans="1:38">
      <c r="A270" t="s">
        <v>1655</v>
      </c>
      <c r="B270" s="1">
        <v>0.80208333333333337</v>
      </c>
      <c r="C270" t="s">
        <v>168</v>
      </c>
      <c r="D270" t="s">
        <v>229</v>
      </c>
      <c r="E270" t="s">
        <v>1407</v>
      </c>
      <c r="F270">
        <v>3881</v>
      </c>
      <c r="G270" t="s">
        <v>1576</v>
      </c>
      <c r="H270" t="s">
        <v>1577</v>
      </c>
      <c r="I270" s="3" t="s">
        <v>233</v>
      </c>
      <c r="J270" t="s">
        <v>234</v>
      </c>
      <c r="K270" t="s">
        <v>1653</v>
      </c>
      <c r="L270">
        <v>2</v>
      </c>
      <c r="M270">
        <v>57.524799999999999</v>
      </c>
      <c r="N270">
        <v>59.576000000000001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17.645700000000001</v>
      </c>
      <c r="X270" t="s">
        <v>671</v>
      </c>
      <c r="Y270">
        <v>1.8188</v>
      </c>
      <c r="Z270" t="s">
        <v>1619</v>
      </c>
      <c r="AA270">
        <v>0.8901</v>
      </c>
      <c r="AB270" t="s">
        <v>239</v>
      </c>
      <c r="AC270">
        <v>2.2934000000000001</v>
      </c>
      <c r="AD270">
        <v>20.5</v>
      </c>
      <c r="AE270">
        <v>213.11269999999999</v>
      </c>
      <c r="AF270">
        <v>3</v>
      </c>
      <c r="AG270">
        <v>0</v>
      </c>
      <c r="AH270">
        <v>14</v>
      </c>
      <c r="AI270">
        <v>16</v>
      </c>
      <c r="AJ270" t="s">
        <v>983</v>
      </c>
      <c r="AL270" t="e">
        <f t="shared" ref="AL270:AL333" si="268">IF(AND(#REF!&lt;&gt;#REF!,#REF!&lt;&gt;#REF!),"Bold","")</f>
        <v>#REF!</v>
      </c>
    </row>
    <row r="271" spans="1:38">
      <c r="A271" t="s">
        <v>1093</v>
      </c>
      <c r="B271" s="1">
        <v>0.65625</v>
      </c>
      <c r="C271" t="s">
        <v>172</v>
      </c>
      <c r="D271" t="s">
        <v>1045</v>
      </c>
      <c r="E271" t="s">
        <v>562</v>
      </c>
      <c r="F271">
        <v>15475</v>
      </c>
      <c r="G271" t="s">
        <v>282</v>
      </c>
      <c r="H271" t="s">
        <v>346</v>
      </c>
      <c r="I271" t="s">
        <v>5</v>
      </c>
      <c r="J271" t="s">
        <v>347</v>
      </c>
      <c r="K271" t="s">
        <v>1046</v>
      </c>
      <c r="L271">
        <v>5</v>
      </c>
      <c r="M271">
        <v>66.9876</v>
      </c>
      <c r="N271">
        <v>39.796999999999997</v>
      </c>
      <c r="O271">
        <v>29.616</v>
      </c>
      <c r="P271">
        <v>7.5351999999999997</v>
      </c>
      <c r="Q271">
        <v>6.0442</v>
      </c>
      <c r="R271">
        <v>4.3630000000000004</v>
      </c>
      <c r="S271">
        <v>3.8508</v>
      </c>
      <c r="T271">
        <v>1.794</v>
      </c>
      <c r="U271">
        <v>1.6615</v>
      </c>
      <c r="V271">
        <v>1.0553999999999999</v>
      </c>
      <c r="W271">
        <v>21.7514</v>
      </c>
      <c r="X271" t="s">
        <v>617</v>
      </c>
      <c r="Y271">
        <v>2.3879999999999999</v>
      </c>
      <c r="Z271" t="s">
        <v>1094</v>
      </c>
      <c r="AA271">
        <v>1.5177</v>
      </c>
      <c r="AB271" t="s">
        <v>673</v>
      </c>
      <c r="AC271">
        <v>1.4749000000000001</v>
      </c>
      <c r="AD271">
        <v>20.474599999999999</v>
      </c>
      <c r="AE271">
        <v>210.31120000000001</v>
      </c>
      <c r="AF271">
        <v>25</v>
      </c>
      <c r="AG271">
        <v>127</v>
      </c>
      <c r="AH271">
        <v>14</v>
      </c>
      <c r="AI271">
        <v>228</v>
      </c>
      <c r="AJ271" t="s">
        <v>983</v>
      </c>
      <c r="AL271" t="e">
        <f t="shared" ref="AL271:AL334" si="269">IF(AND(#REF!&lt;&gt;#REF!,#REF!&lt;&gt;#REF!),"Bold","")</f>
        <v>#REF!</v>
      </c>
    </row>
    <row r="272" spans="1:38">
      <c r="A272" t="s">
        <v>1591</v>
      </c>
      <c r="B272" s="1">
        <v>0.73958333333333337</v>
      </c>
      <c r="C272" t="s">
        <v>168</v>
      </c>
      <c r="D272" t="s">
        <v>925</v>
      </c>
      <c r="E272" t="s">
        <v>230</v>
      </c>
      <c r="F272">
        <v>6469</v>
      </c>
      <c r="G272" t="s">
        <v>1576</v>
      </c>
      <c r="H272" t="s">
        <v>1577</v>
      </c>
      <c r="I272" s="3" t="s">
        <v>5</v>
      </c>
      <c r="J272" t="s">
        <v>662</v>
      </c>
      <c r="K272" t="s">
        <v>1578</v>
      </c>
      <c r="L272">
        <v>4</v>
      </c>
      <c r="M272">
        <v>54.466200000000001</v>
      </c>
      <c r="N272">
        <v>51.026400000000002</v>
      </c>
      <c r="O272">
        <v>41.945599999999999</v>
      </c>
      <c r="P272">
        <v>10.7004</v>
      </c>
      <c r="Q272">
        <v>5.6657000000000002</v>
      </c>
      <c r="R272">
        <v>7.2346000000000004</v>
      </c>
      <c r="S272">
        <v>3.9074</v>
      </c>
      <c r="T272">
        <v>1.8857999999999999</v>
      </c>
      <c r="U272">
        <v>2.3944999999999999</v>
      </c>
      <c r="V272">
        <v>1.8456999999999999</v>
      </c>
      <c r="W272">
        <v>17.608599999999999</v>
      </c>
      <c r="X272" t="s">
        <v>1592</v>
      </c>
      <c r="Y272">
        <v>0.43909999999999999</v>
      </c>
      <c r="Z272" t="s">
        <v>1593</v>
      </c>
      <c r="AA272">
        <v>1.7668999999999999</v>
      </c>
      <c r="AB272" t="s">
        <v>947</v>
      </c>
      <c r="AC272">
        <v>1.9478</v>
      </c>
      <c r="AD272">
        <v>20.408300000000001</v>
      </c>
      <c r="AE272">
        <v>223.24289999999999</v>
      </c>
      <c r="AF272">
        <v>20</v>
      </c>
      <c r="AG272">
        <v>75</v>
      </c>
      <c r="AH272">
        <v>14</v>
      </c>
      <c r="AI272">
        <v>309</v>
      </c>
      <c r="AJ272" t="s">
        <v>983</v>
      </c>
      <c r="AL272" t="e">
        <f t="shared" ref="AL272:AL335" si="270">IF(AND(#REF!&lt;&gt;#REF!,#REF!&lt;&gt;#REF!),"Bold","")</f>
        <v>#REF!</v>
      </c>
    </row>
    <row r="273" spans="1:38">
      <c r="A273" t="s">
        <v>1295</v>
      </c>
      <c r="B273" s="1">
        <v>0.69097222222222221</v>
      </c>
      <c r="C273" t="s">
        <v>163</v>
      </c>
      <c r="D273" t="s">
        <v>281</v>
      </c>
      <c r="E273" t="s">
        <v>562</v>
      </c>
      <c r="F273">
        <v>18675</v>
      </c>
      <c r="G273" t="s">
        <v>231</v>
      </c>
      <c r="H273" t="s">
        <v>232</v>
      </c>
      <c r="I273" t="s">
        <v>5</v>
      </c>
      <c r="J273" t="s">
        <v>347</v>
      </c>
      <c r="K273" t="s">
        <v>1260</v>
      </c>
      <c r="L273">
        <v>9</v>
      </c>
      <c r="M273">
        <v>83.01</v>
      </c>
      <c r="N273">
        <v>69.308000000000007</v>
      </c>
      <c r="O273">
        <v>37.817100000000003</v>
      </c>
      <c r="P273">
        <v>7.9039000000000001</v>
      </c>
      <c r="Q273">
        <v>5.7153999999999998</v>
      </c>
      <c r="R273">
        <v>5.0709999999999997</v>
      </c>
      <c r="S273">
        <v>6.5223000000000004</v>
      </c>
      <c r="T273">
        <v>3.7462</v>
      </c>
      <c r="U273">
        <v>2.1558000000000002</v>
      </c>
      <c r="V273">
        <v>2.0066999999999999</v>
      </c>
      <c r="W273">
        <v>23.148599999999998</v>
      </c>
      <c r="X273" t="s">
        <v>655</v>
      </c>
      <c r="Y273">
        <v>0.94740000000000002</v>
      </c>
      <c r="Z273" t="s">
        <v>1296</v>
      </c>
      <c r="AA273">
        <v>1.9238</v>
      </c>
      <c r="AB273" t="s">
        <v>1297</v>
      </c>
      <c r="AC273">
        <v>2.5261999999999998</v>
      </c>
      <c r="AD273">
        <v>20.324400000000001</v>
      </c>
      <c r="AE273">
        <v>272.12670000000003</v>
      </c>
      <c r="AF273">
        <v>25</v>
      </c>
      <c r="AG273">
        <v>79</v>
      </c>
      <c r="AH273">
        <v>13</v>
      </c>
      <c r="AI273">
        <v>17</v>
      </c>
      <c r="AJ273" t="s">
        <v>5</v>
      </c>
      <c r="AL273" t="e">
        <f t="shared" ref="AL273:AL336" si="271">IF(AND(#REF!&lt;&gt;#REF!,#REF!&lt;&gt;#REF!),"Bold","")</f>
        <v>#REF!</v>
      </c>
    </row>
    <row r="274" spans="1:38">
      <c r="A274" t="s">
        <v>1722</v>
      </c>
      <c r="B274" s="1">
        <v>0.86458333333333337</v>
      </c>
      <c r="C274" t="s">
        <v>168</v>
      </c>
      <c r="D274" t="s">
        <v>660</v>
      </c>
      <c r="E274" t="s">
        <v>230</v>
      </c>
      <c r="F274">
        <v>6469</v>
      </c>
      <c r="G274" t="s">
        <v>1576</v>
      </c>
      <c r="H274" t="s">
        <v>1577</v>
      </c>
      <c r="I274" s="3" t="s">
        <v>5</v>
      </c>
      <c r="J274" t="s">
        <v>662</v>
      </c>
      <c r="K274" t="s">
        <v>1714</v>
      </c>
      <c r="L274">
        <v>4</v>
      </c>
      <c r="M274">
        <v>81.745000000000005</v>
      </c>
      <c r="N274">
        <v>62.277900000000002</v>
      </c>
      <c r="O274">
        <v>32.807899999999997</v>
      </c>
      <c r="P274">
        <v>11.599600000000001</v>
      </c>
      <c r="Q274">
        <v>5.7308000000000003</v>
      </c>
      <c r="R274">
        <v>5.2771999999999997</v>
      </c>
      <c r="S274">
        <v>4.2224000000000004</v>
      </c>
      <c r="T274">
        <v>2.0792000000000002</v>
      </c>
      <c r="U274">
        <v>1.2118</v>
      </c>
      <c r="V274">
        <v>1.9786999999999999</v>
      </c>
      <c r="W274">
        <v>13.0471</v>
      </c>
      <c r="X274" t="s">
        <v>473</v>
      </c>
      <c r="Y274">
        <v>1.2661</v>
      </c>
      <c r="Z274" t="s">
        <v>1658</v>
      </c>
      <c r="AA274">
        <v>1.7062999999999999</v>
      </c>
      <c r="AB274" t="s">
        <v>1103</v>
      </c>
      <c r="AC274">
        <v>0.29110000000000003</v>
      </c>
      <c r="AD274">
        <v>20.273800000000001</v>
      </c>
      <c r="AE274">
        <v>245.51490000000001</v>
      </c>
      <c r="AF274">
        <v>10</v>
      </c>
      <c r="AG274">
        <v>75</v>
      </c>
      <c r="AH274">
        <v>13</v>
      </c>
      <c r="AI274">
        <v>21</v>
      </c>
      <c r="AJ274" t="s">
        <v>5</v>
      </c>
      <c r="AL274" t="e">
        <f t="shared" ref="AL274:AL337" si="272">IF(AND(#REF!&lt;&gt;#REF!,#REF!&lt;&gt;#REF!),"Bold","")</f>
        <v>#REF!</v>
      </c>
    </row>
    <row r="275" spans="1:38">
      <c r="A275" t="s">
        <v>1197</v>
      </c>
      <c r="B275" s="1">
        <v>0.67708333333333337</v>
      </c>
      <c r="C275" t="s">
        <v>167</v>
      </c>
      <c r="D275" t="s">
        <v>1187</v>
      </c>
      <c r="E275" t="s">
        <v>661</v>
      </c>
      <c r="F275">
        <v>32894</v>
      </c>
      <c r="G275" t="s">
        <v>282</v>
      </c>
      <c r="H275" t="s">
        <v>232</v>
      </c>
      <c r="I275" t="s">
        <v>233</v>
      </c>
      <c r="J275" t="s">
        <v>234</v>
      </c>
      <c r="K275" t="s">
        <v>1188</v>
      </c>
      <c r="L275">
        <v>2</v>
      </c>
      <c r="M275">
        <v>89.014300000000006</v>
      </c>
      <c r="N275">
        <v>60.298200000000001</v>
      </c>
      <c r="O275">
        <v>44.737200000000001</v>
      </c>
      <c r="P275">
        <v>10.1326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23.586400000000001</v>
      </c>
      <c r="X275" t="s">
        <v>293</v>
      </c>
      <c r="Y275">
        <v>1.4265000000000001</v>
      </c>
      <c r="Z275" t="s">
        <v>368</v>
      </c>
      <c r="AA275">
        <v>1.9778</v>
      </c>
      <c r="AB275" t="s">
        <v>778</v>
      </c>
      <c r="AC275">
        <v>1.7144999999999999</v>
      </c>
      <c r="AD275">
        <v>20.25</v>
      </c>
      <c r="AE275">
        <v>279.43680000000001</v>
      </c>
      <c r="AF275">
        <v>16</v>
      </c>
      <c r="AG275">
        <v>86</v>
      </c>
      <c r="AH275">
        <v>13</v>
      </c>
      <c r="AI275">
        <v>17</v>
      </c>
      <c r="AJ275" t="s">
        <v>5</v>
      </c>
      <c r="AL275" t="e">
        <f t="shared" ref="AL275:AL338" si="273">IF(AND(#REF!&lt;&gt;#REF!,#REF!&lt;&gt;#REF!),"Bold","")</f>
        <v>#REF!</v>
      </c>
    </row>
    <row r="276" spans="1:38">
      <c r="A276" t="s">
        <v>1520</v>
      </c>
      <c r="B276" s="1">
        <v>0.72916666666666663</v>
      </c>
      <c r="C276" t="s">
        <v>172</v>
      </c>
      <c r="D276" t="s">
        <v>344</v>
      </c>
      <c r="E276" t="s">
        <v>562</v>
      </c>
      <c r="F276">
        <v>9285</v>
      </c>
      <c r="G276" t="s">
        <v>282</v>
      </c>
      <c r="H276" t="s">
        <v>346</v>
      </c>
      <c r="I276" s="3" t="s">
        <v>233</v>
      </c>
      <c r="J276" t="s">
        <v>1509</v>
      </c>
      <c r="K276" t="s">
        <v>1510</v>
      </c>
      <c r="L276">
        <v>4</v>
      </c>
      <c r="M276">
        <v>70.621300000000005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11.428599999999999</v>
      </c>
      <c r="X276" t="s">
        <v>1521</v>
      </c>
      <c r="Y276">
        <v>0.27779999999999999</v>
      </c>
      <c r="Z276" t="s">
        <v>760</v>
      </c>
      <c r="AA276">
        <v>1.4</v>
      </c>
      <c r="AB276" t="s">
        <v>376</v>
      </c>
      <c r="AC276">
        <v>1.6456</v>
      </c>
      <c r="AD276">
        <v>20.2</v>
      </c>
      <c r="AE276">
        <v>212.98830000000001</v>
      </c>
      <c r="AF276">
        <v>7</v>
      </c>
      <c r="AG276">
        <v>0</v>
      </c>
      <c r="AH276">
        <v>13</v>
      </c>
      <c r="AI276">
        <v>27</v>
      </c>
      <c r="AJ276" t="s">
        <v>5</v>
      </c>
      <c r="AL276" t="e">
        <f t="shared" ref="AL276:AL339" si="274">IF(AND(#REF!&lt;&gt;#REF!,#REF!&lt;&gt;#REF!),"Bold","")</f>
        <v>#REF!</v>
      </c>
    </row>
    <row r="277" spans="1:38">
      <c r="A277" t="s">
        <v>879</v>
      </c>
      <c r="B277" s="1">
        <v>0.63194444444444442</v>
      </c>
      <c r="C277" t="s">
        <v>172</v>
      </c>
      <c r="D277" t="s">
        <v>864</v>
      </c>
      <c r="E277" t="s">
        <v>562</v>
      </c>
      <c r="F277">
        <v>37140</v>
      </c>
      <c r="G277" t="s">
        <v>282</v>
      </c>
      <c r="H277" t="s">
        <v>346</v>
      </c>
      <c r="I277" t="s">
        <v>5</v>
      </c>
      <c r="J277" t="s">
        <v>347</v>
      </c>
      <c r="K277" t="s">
        <v>865</v>
      </c>
      <c r="L277">
        <v>6</v>
      </c>
      <c r="M277">
        <v>61.357500000000002</v>
      </c>
      <c r="N277">
        <v>52.028300000000002</v>
      </c>
      <c r="O277">
        <v>33.048000000000002</v>
      </c>
      <c r="P277">
        <v>9.0198</v>
      </c>
      <c r="Q277">
        <v>7.7199</v>
      </c>
      <c r="R277">
        <v>4.9010999999999996</v>
      </c>
      <c r="S277">
        <v>5.1494999999999997</v>
      </c>
      <c r="T277">
        <v>2.6040000000000001</v>
      </c>
      <c r="U277">
        <v>2.9811999999999999</v>
      </c>
      <c r="V277">
        <v>2.6789000000000001</v>
      </c>
      <c r="W277">
        <v>21.7043</v>
      </c>
      <c r="X277" t="s">
        <v>610</v>
      </c>
      <c r="Y277">
        <v>4.5701000000000001</v>
      </c>
      <c r="Z277" t="s">
        <v>611</v>
      </c>
      <c r="AA277">
        <v>4.7058</v>
      </c>
      <c r="AB277" t="s">
        <v>880</v>
      </c>
      <c r="AC277">
        <v>1</v>
      </c>
      <c r="AD277">
        <v>20.146699999999999</v>
      </c>
      <c r="AE277">
        <v>233.61510000000001</v>
      </c>
      <c r="AF277">
        <v>7</v>
      </c>
      <c r="AG277">
        <v>136</v>
      </c>
      <c r="AH277">
        <v>13</v>
      </c>
      <c r="AI277">
        <v>7</v>
      </c>
      <c r="AJ277" t="s">
        <v>5</v>
      </c>
      <c r="AL277" t="e">
        <f t="shared" ref="AL277:AL340" si="275">IF(AND(#REF!&lt;&gt;#REF!,#REF!&lt;&gt;#REF!),"Bold","")</f>
        <v>#REF!</v>
      </c>
    </row>
    <row r="278" spans="1:38">
      <c r="A278" t="s">
        <v>908</v>
      </c>
      <c r="B278" s="1">
        <v>0.63888888888888895</v>
      </c>
      <c r="C278" t="s">
        <v>188</v>
      </c>
      <c r="D278" t="s">
        <v>229</v>
      </c>
      <c r="E278" t="s">
        <v>230</v>
      </c>
      <c r="F278">
        <v>5434</v>
      </c>
      <c r="G278" t="s">
        <v>231</v>
      </c>
      <c r="H278" t="s">
        <v>232</v>
      </c>
      <c r="I278" t="s">
        <v>233</v>
      </c>
      <c r="J278" t="s">
        <v>234</v>
      </c>
      <c r="K278" t="s">
        <v>907</v>
      </c>
      <c r="L278">
        <v>2</v>
      </c>
      <c r="M278">
        <v>80.719399999999993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7.1429</v>
      </c>
      <c r="X278" t="s">
        <v>237</v>
      </c>
      <c r="Y278">
        <v>2.7221000000000002</v>
      </c>
      <c r="Z278" t="s">
        <v>238</v>
      </c>
      <c r="AA278">
        <v>3.3868</v>
      </c>
      <c r="AB278" t="s">
        <v>909</v>
      </c>
      <c r="AC278">
        <v>1.7806</v>
      </c>
      <c r="AD278">
        <v>20</v>
      </c>
      <c r="AE278" s="23">
        <v>238.52600000000001</v>
      </c>
      <c r="AF278">
        <v>2.25</v>
      </c>
      <c r="AG278">
        <v>0</v>
      </c>
      <c r="AH278">
        <v>13</v>
      </c>
      <c r="AI278">
        <v>17</v>
      </c>
      <c r="AJ278" t="s">
        <v>5</v>
      </c>
      <c r="AL278" t="e">
        <f t="shared" ref="AL278:AL341" si="276">IF(AND(#REF!&lt;&gt;#REF!,#REF!&lt;&gt;#REF!),"Bold","")</f>
        <v>#REF!</v>
      </c>
    </row>
    <row r="279" spans="1:38">
      <c r="A279" t="s">
        <v>1718</v>
      </c>
      <c r="B279" s="1">
        <v>0.86458333333333337</v>
      </c>
      <c r="C279" t="s">
        <v>168</v>
      </c>
      <c r="D279" t="s">
        <v>660</v>
      </c>
      <c r="E279" t="s">
        <v>230</v>
      </c>
      <c r="F279">
        <v>6469</v>
      </c>
      <c r="G279" t="s">
        <v>1576</v>
      </c>
      <c r="H279" t="s">
        <v>1577</v>
      </c>
      <c r="I279" s="3" t="s">
        <v>5</v>
      </c>
      <c r="J279" t="s">
        <v>662</v>
      </c>
      <c r="K279" t="s">
        <v>1714</v>
      </c>
      <c r="L279">
        <v>3</v>
      </c>
      <c r="M279">
        <v>89.165000000000006</v>
      </c>
      <c r="N279">
        <v>76.626800000000003</v>
      </c>
      <c r="O279">
        <v>24.0976</v>
      </c>
      <c r="P279">
        <v>12.5463</v>
      </c>
      <c r="Q279">
        <v>5.35</v>
      </c>
      <c r="R279">
        <v>7.7050999999999998</v>
      </c>
      <c r="S279">
        <v>4.3724999999999996</v>
      </c>
      <c r="T279">
        <v>1.9847999999999999</v>
      </c>
      <c r="U279">
        <v>1.8964000000000001</v>
      </c>
      <c r="V279">
        <v>0</v>
      </c>
      <c r="W279">
        <v>22.721399999999999</v>
      </c>
      <c r="X279" t="s">
        <v>279</v>
      </c>
      <c r="Y279">
        <v>2.2883</v>
      </c>
      <c r="Z279" t="s">
        <v>451</v>
      </c>
      <c r="AA279">
        <v>3.3795000000000002</v>
      </c>
      <c r="AB279" t="s">
        <v>537</v>
      </c>
      <c r="AC279">
        <v>1.7674000000000001</v>
      </c>
      <c r="AD279">
        <v>19.905100000000001</v>
      </c>
      <c r="AE279">
        <v>275.79930000000002</v>
      </c>
      <c r="AF279">
        <v>7</v>
      </c>
      <c r="AG279">
        <v>87</v>
      </c>
      <c r="AH279">
        <v>13</v>
      </c>
      <c r="AI279">
        <v>45</v>
      </c>
      <c r="AJ279" t="s">
        <v>5</v>
      </c>
      <c r="AL279" t="e">
        <f t="shared" ref="AL279:AL342" si="277">IF(AND(#REF!&lt;&gt;#REF!,#REF!&lt;&gt;#REF!),"Bold","")</f>
        <v>#REF!</v>
      </c>
    </row>
    <row r="280" spans="1:38">
      <c r="A280" t="s">
        <v>960</v>
      </c>
      <c r="B280" s="1">
        <v>0.64236111111111105</v>
      </c>
      <c r="C280" t="s">
        <v>163</v>
      </c>
      <c r="D280" t="s">
        <v>925</v>
      </c>
      <c r="E280" t="s">
        <v>562</v>
      </c>
      <c r="F280">
        <v>28012</v>
      </c>
      <c r="G280" t="s">
        <v>231</v>
      </c>
      <c r="H280" t="s">
        <v>232</v>
      </c>
      <c r="I280" t="s">
        <v>5</v>
      </c>
      <c r="J280" t="s">
        <v>662</v>
      </c>
      <c r="K280" t="s">
        <v>926</v>
      </c>
      <c r="L280">
        <v>5</v>
      </c>
      <c r="M280">
        <v>59.975000000000001</v>
      </c>
      <c r="N280">
        <v>89.928600000000003</v>
      </c>
      <c r="O280">
        <v>50.989600000000003</v>
      </c>
      <c r="P280">
        <v>15.8628</v>
      </c>
      <c r="Q280">
        <v>4.3413000000000004</v>
      </c>
      <c r="R280">
        <v>5.2336</v>
      </c>
      <c r="S280">
        <v>4.0570000000000004</v>
      </c>
      <c r="T280">
        <v>3.0968</v>
      </c>
      <c r="U280">
        <v>2.4670999999999998</v>
      </c>
      <c r="V280">
        <v>2.0032000000000001</v>
      </c>
      <c r="W280">
        <v>20.456399999999999</v>
      </c>
      <c r="X280" t="s">
        <v>961</v>
      </c>
      <c r="Y280">
        <v>0.46279999999999999</v>
      </c>
      <c r="Z280" t="s">
        <v>962</v>
      </c>
      <c r="AA280">
        <v>2.0131999999999999</v>
      </c>
      <c r="AB280" t="s">
        <v>942</v>
      </c>
      <c r="AC280">
        <v>1.0199</v>
      </c>
      <c r="AD280">
        <v>19.899000000000001</v>
      </c>
      <c r="AE280">
        <v>281.80630000000002</v>
      </c>
      <c r="AF280">
        <v>20</v>
      </c>
      <c r="AG280">
        <v>88</v>
      </c>
      <c r="AH280">
        <v>13</v>
      </c>
      <c r="AI280">
        <v>15</v>
      </c>
      <c r="AJ280" t="s">
        <v>5</v>
      </c>
      <c r="AL280" t="e">
        <f t="shared" ref="AL280:AL343" si="278">IF(AND(#REF!&lt;&gt;#REF!,#REF!&lt;&gt;#REF!),"Bold","")</f>
        <v>#REF!</v>
      </c>
    </row>
    <row r="281" spans="1:38">
      <c r="A281" t="s">
        <v>937</v>
      </c>
      <c r="B281" s="1">
        <v>0.64236111111111105</v>
      </c>
      <c r="C281" t="s">
        <v>163</v>
      </c>
      <c r="D281" t="s">
        <v>925</v>
      </c>
      <c r="E281" t="s">
        <v>562</v>
      </c>
      <c r="F281">
        <v>28012</v>
      </c>
      <c r="G281" t="s">
        <v>231</v>
      </c>
      <c r="H281" t="s">
        <v>232</v>
      </c>
      <c r="I281" t="s">
        <v>5</v>
      </c>
      <c r="J281" t="s">
        <v>662</v>
      </c>
      <c r="K281" t="s">
        <v>926</v>
      </c>
      <c r="L281">
        <v>4</v>
      </c>
      <c r="M281">
        <v>115.92</v>
      </c>
      <c r="N281">
        <v>97.92</v>
      </c>
      <c r="O281">
        <v>25.76</v>
      </c>
      <c r="P281">
        <v>9.8346999999999998</v>
      </c>
      <c r="Q281">
        <v>6.9558</v>
      </c>
      <c r="R281">
        <v>6.9508000000000001</v>
      </c>
      <c r="S281">
        <v>5.5609999999999999</v>
      </c>
      <c r="T281">
        <v>3.5823</v>
      </c>
      <c r="U281">
        <v>3.6442999999999999</v>
      </c>
      <c r="V281">
        <v>2.5876000000000001</v>
      </c>
      <c r="W281">
        <v>23.400700000000001</v>
      </c>
      <c r="X281" t="s">
        <v>464</v>
      </c>
      <c r="Y281">
        <v>1.2124999999999999</v>
      </c>
      <c r="Z281" t="s">
        <v>711</v>
      </c>
      <c r="AA281">
        <v>1.9693000000000001</v>
      </c>
      <c r="AB281" t="s">
        <v>421</v>
      </c>
      <c r="AC281">
        <v>2.9775999999999998</v>
      </c>
      <c r="AD281">
        <v>19.827999999999999</v>
      </c>
      <c r="AE281">
        <v>328.10449999999997</v>
      </c>
      <c r="AF281">
        <v>14</v>
      </c>
      <c r="AG281">
        <v>98</v>
      </c>
      <c r="AH281">
        <v>13</v>
      </c>
      <c r="AI281">
        <v>7</v>
      </c>
      <c r="AJ281" t="s">
        <v>5</v>
      </c>
      <c r="AL281" t="e">
        <f t="shared" ref="AL281:AL344" si="279">IF(AND(#REF!&lt;&gt;#REF!,#REF!&lt;&gt;#REF!),"Bold","")</f>
        <v>#REF!</v>
      </c>
    </row>
    <row r="282" spans="1:38">
      <c r="A282" t="s">
        <v>1252</v>
      </c>
      <c r="B282" s="1">
        <v>0.6875</v>
      </c>
      <c r="C282" t="s">
        <v>188</v>
      </c>
      <c r="D282" t="s">
        <v>1241</v>
      </c>
      <c r="E282" t="s">
        <v>562</v>
      </c>
      <c r="F282">
        <v>12938</v>
      </c>
      <c r="G282" t="s">
        <v>231</v>
      </c>
      <c r="H282" t="s">
        <v>232</v>
      </c>
      <c r="I282" t="s">
        <v>5</v>
      </c>
      <c r="J282" t="s">
        <v>662</v>
      </c>
      <c r="K282" t="s">
        <v>1242</v>
      </c>
      <c r="L282">
        <v>5</v>
      </c>
      <c r="M282">
        <v>111</v>
      </c>
      <c r="N282">
        <v>74.912000000000006</v>
      </c>
      <c r="O282">
        <v>21.7194</v>
      </c>
      <c r="P282">
        <v>6.6256000000000004</v>
      </c>
      <c r="Q282">
        <v>6.6025</v>
      </c>
      <c r="R282">
        <v>5.4358000000000004</v>
      </c>
      <c r="S282">
        <v>2.6328</v>
      </c>
      <c r="T282">
        <v>2.1307</v>
      </c>
      <c r="U282">
        <v>1.8019000000000001</v>
      </c>
      <c r="V282">
        <v>1.3969</v>
      </c>
      <c r="W282">
        <v>12.603300000000001</v>
      </c>
      <c r="X282" t="s">
        <v>254</v>
      </c>
      <c r="Y282">
        <v>1.0992999999999999</v>
      </c>
      <c r="Z282" t="s">
        <v>828</v>
      </c>
      <c r="AA282">
        <v>2.2271999999999998</v>
      </c>
      <c r="AB282" t="s">
        <v>273</v>
      </c>
      <c r="AC282">
        <v>2.7765</v>
      </c>
      <c r="AD282">
        <v>19.785699999999999</v>
      </c>
      <c r="AE282">
        <v>272.74950000000001</v>
      </c>
      <c r="AF282">
        <v>10</v>
      </c>
      <c r="AG282">
        <v>87</v>
      </c>
      <c r="AH282">
        <v>13</v>
      </c>
      <c r="AI282">
        <v>45</v>
      </c>
      <c r="AJ282" t="s">
        <v>5</v>
      </c>
      <c r="AL282" t="e">
        <f t="shared" ref="AL282:AL345" si="280">IF(AND(#REF!&lt;&gt;#REF!,#REF!&lt;&gt;#REF!),"Bold","")</f>
        <v>#REF!</v>
      </c>
    </row>
    <row r="283" spans="1:38">
      <c r="A283" t="s">
        <v>974</v>
      </c>
      <c r="B283" s="1">
        <v>0.64236111111111105</v>
      </c>
      <c r="C283" t="s">
        <v>163</v>
      </c>
      <c r="D283" t="s">
        <v>925</v>
      </c>
      <c r="E283" t="s">
        <v>562</v>
      </c>
      <c r="F283">
        <v>28012</v>
      </c>
      <c r="G283" t="s">
        <v>231</v>
      </c>
      <c r="H283" t="s">
        <v>232</v>
      </c>
      <c r="I283" t="s">
        <v>5</v>
      </c>
      <c r="J283" t="s">
        <v>662</v>
      </c>
      <c r="K283" t="s">
        <v>926</v>
      </c>
      <c r="L283">
        <v>5</v>
      </c>
      <c r="M283">
        <v>80.819999999999993</v>
      </c>
      <c r="N283">
        <v>68.539500000000004</v>
      </c>
      <c r="O283">
        <v>27.6</v>
      </c>
      <c r="P283">
        <v>9.6113999999999997</v>
      </c>
      <c r="Q283">
        <v>6.3597999999999999</v>
      </c>
      <c r="R283">
        <v>5.9889000000000001</v>
      </c>
      <c r="S283">
        <v>4.3517000000000001</v>
      </c>
      <c r="T283">
        <v>3.1032000000000002</v>
      </c>
      <c r="U283">
        <v>2.3331</v>
      </c>
      <c r="V283">
        <v>2.7709999999999999</v>
      </c>
      <c r="W283">
        <v>20.232900000000001</v>
      </c>
      <c r="X283" t="s">
        <v>479</v>
      </c>
      <c r="Y283">
        <v>2.6739999999999999</v>
      </c>
      <c r="Z283" t="s">
        <v>975</v>
      </c>
      <c r="AA283">
        <v>1.6924999999999999</v>
      </c>
      <c r="AB283" t="s">
        <v>947</v>
      </c>
      <c r="AC283">
        <v>1.9846999999999999</v>
      </c>
      <c r="AD283">
        <v>19.7317</v>
      </c>
      <c r="AE283">
        <v>257.7944</v>
      </c>
      <c r="AF283">
        <v>33</v>
      </c>
      <c r="AG283">
        <v>90</v>
      </c>
      <c r="AH283">
        <v>13</v>
      </c>
      <c r="AI283">
        <v>13</v>
      </c>
      <c r="AJ283" t="s">
        <v>5</v>
      </c>
      <c r="AL283" t="e">
        <f t="shared" ref="AL283:AL346" si="281">IF(AND(#REF!&lt;&gt;#REF!,#REF!&lt;&gt;#REF!),"Bold","")</f>
        <v>#REF!</v>
      </c>
    </row>
    <row r="284" spans="1:38">
      <c r="A284" t="s">
        <v>1008</v>
      </c>
      <c r="B284" s="1">
        <v>0.64930555555555558</v>
      </c>
      <c r="C284" t="s">
        <v>171</v>
      </c>
      <c r="D284" t="s">
        <v>344</v>
      </c>
      <c r="E284" t="s">
        <v>230</v>
      </c>
      <c r="F284">
        <v>4289</v>
      </c>
      <c r="G284" t="s">
        <v>282</v>
      </c>
      <c r="H284" t="s">
        <v>346</v>
      </c>
      <c r="I284" t="s">
        <v>5</v>
      </c>
      <c r="J284" t="s">
        <v>662</v>
      </c>
      <c r="K284" t="s">
        <v>980</v>
      </c>
      <c r="L284">
        <v>6</v>
      </c>
      <c r="M284">
        <v>31.925999999999998</v>
      </c>
      <c r="N284">
        <v>49.683999999999997</v>
      </c>
      <c r="O284">
        <v>26.866499999999998</v>
      </c>
      <c r="P284">
        <v>5.4635999999999996</v>
      </c>
      <c r="Q284">
        <v>4.1455000000000002</v>
      </c>
      <c r="R284">
        <v>4.5061</v>
      </c>
      <c r="S284">
        <v>2.8742000000000001</v>
      </c>
      <c r="T284">
        <v>1.0669999999999999</v>
      </c>
      <c r="U284">
        <v>1.339</v>
      </c>
      <c r="V284">
        <v>1.0640000000000001</v>
      </c>
      <c r="W284">
        <v>16.835699999999999</v>
      </c>
      <c r="X284" t="s">
        <v>515</v>
      </c>
      <c r="Y284">
        <v>0.32750000000000001</v>
      </c>
      <c r="Z284" t="s">
        <v>985</v>
      </c>
      <c r="AA284">
        <v>1.1003000000000001</v>
      </c>
      <c r="AB284" t="s">
        <v>1009</v>
      </c>
      <c r="AC284">
        <v>0.32169999999999999</v>
      </c>
      <c r="AD284">
        <v>19.7163</v>
      </c>
      <c r="AE284">
        <v>167.23759999999999</v>
      </c>
      <c r="AF284">
        <v>10</v>
      </c>
      <c r="AG284">
        <v>89</v>
      </c>
      <c r="AH284">
        <v>13</v>
      </c>
      <c r="AI284">
        <v>24</v>
      </c>
      <c r="AJ284" t="s">
        <v>5</v>
      </c>
      <c r="AL284" t="e">
        <f t="shared" ref="AL284:AL347" si="282">IF(AND(#REF!&lt;&gt;#REF!,#REF!&lt;&gt;#REF!),"Bold","")</f>
        <v>#REF!</v>
      </c>
    </row>
    <row r="285" spans="1:38">
      <c r="A285" t="s">
        <v>1730</v>
      </c>
      <c r="B285" s="1">
        <v>0.86458333333333337</v>
      </c>
      <c r="C285" t="s">
        <v>168</v>
      </c>
      <c r="D285" t="s">
        <v>660</v>
      </c>
      <c r="E285" t="s">
        <v>230</v>
      </c>
      <c r="F285">
        <v>6469</v>
      </c>
      <c r="G285" t="s">
        <v>1576</v>
      </c>
      <c r="H285" t="s">
        <v>1577</v>
      </c>
      <c r="I285" s="3" t="s">
        <v>5</v>
      </c>
      <c r="J285" t="s">
        <v>662</v>
      </c>
      <c r="K285" t="s">
        <v>1714</v>
      </c>
      <c r="L285">
        <v>4</v>
      </c>
      <c r="M285">
        <v>61.62</v>
      </c>
      <c r="N285">
        <v>38.948500000000003</v>
      </c>
      <c r="O285">
        <v>21.095800000000001</v>
      </c>
      <c r="P285">
        <v>10.225</v>
      </c>
      <c r="Q285">
        <v>5.9176000000000002</v>
      </c>
      <c r="R285">
        <v>5.4469000000000003</v>
      </c>
      <c r="S285">
        <v>5.0487000000000002</v>
      </c>
      <c r="T285">
        <v>2.7976000000000001</v>
      </c>
      <c r="U285">
        <v>1.718</v>
      </c>
      <c r="V285">
        <v>1.6998</v>
      </c>
      <c r="W285">
        <v>18.2821</v>
      </c>
      <c r="X285" t="s">
        <v>429</v>
      </c>
      <c r="Y285">
        <v>1.0114000000000001</v>
      </c>
      <c r="Z285" t="s">
        <v>1429</v>
      </c>
      <c r="AA285">
        <v>1.6871</v>
      </c>
      <c r="AB285" t="s">
        <v>732</v>
      </c>
      <c r="AC285">
        <v>0.86180000000000001</v>
      </c>
      <c r="AD285">
        <v>19.713799999999999</v>
      </c>
      <c r="AE285">
        <v>196.07409999999999</v>
      </c>
      <c r="AF285">
        <v>14</v>
      </c>
      <c r="AG285">
        <v>74</v>
      </c>
      <c r="AH285">
        <v>13</v>
      </c>
      <c r="AI285">
        <v>27</v>
      </c>
      <c r="AJ285" t="s">
        <v>5</v>
      </c>
      <c r="AL285" t="e">
        <f t="shared" ref="AL285:AL348" si="283">IF(AND(#REF!&lt;&gt;#REF!,#REF!&lt;&gt;#REF!),"Bold","")</f>
        <v>#REF!</v>
      </c>
    </row>
    <row r="286" spans="1:38">
      <c r="A286" t="s">
        <v>1706</v>
      </c>
      <c r="B286" s="1">
        <v>0.84375</v>
      </c>
      <c r="C286" t="s">
        <v>168</v>
      </c>
      <c r="D286" t="s">
        <v>402</v>
      </c>
      <c r="E286" t="s">
        <v>403</v>
      </c>
      <c r="F286">
        <v>9338</v>
      </c>
      <c r="G286" t="s">
        <v>1576</v>
      </c>
      <c r="H286" t="s">
        <v>1577</v>
      </c>
      <c r="I286" s="3" t="s">
        <v>5</v>
      </c>
      <c r="J286" t="s">
        <v>662</v>
      </c>
      <c r="K286" t="s">
        <v>1697</v>
      </c>
      <c r="L286">
        <v>6</v>
      </c>
      <c r="M286">
        <v>110.015</v>
      </c>
      <c r="N286">
        <v>75.915599999999998</v>
      </c>
      <c r="O286">
        <v>27.252600000000001</v>
      </c>
      <c r="P286">
        <v>8.1195000000000004</v>
      </c>
      <c r="Q286">
        <v>8.6075999999999997</v>
      </c>
      <c r="R286">
        <v>5.907</v>
      </c>
      <c r="S286">
        <v>6.1505000000000001</v>
      </c>
      <c r="T286">
        <v>2.8761999999999999</v>
      </c>
      <c r="U286">
        <v>1.7566999999999999</v>
      </c>
      <c r="V286">
        <v>0</v>
      </c>
      <c r="W286">
        <v>23.274999999999999</v>
      </c>
      <c r="X286" t="s">
        <v>687</v>
      </c>
      <c r="Y286">
        <v>2.2326999999999999</v>
      </c>
      <c r="Z286" t="s">
        <v>470</v>
      </c>
      <c r="AA286">
        <v>2.9258000000000002</v>
      </c>
      <c r="AB286" t="s">
        <v>967</v>
      </c>
      <c r="AC286">
        <v>0.64359999999999995</v>
      </c>
      <c r="AD286">
        <v>19.6721</v>
      </c>
      <c r="AE286">
        <v>297.51010000000002</v>
      </c>
      <c r="AF286">
        <v>5</v>
      </c>
      <c r="AG286">
        <v>90</v>
      </c>
      <c r="AH286">
        <v>20</v>
      </c>
      <c r="AI286">
        <v>15</v>
      </c>
      <c r="AJ286" t="s">
        <v>983</v>
      </c>
      <c r="AL286" t="e">
        <f t="shared" ref="AL286:AL349" si="284">IF(AND(#REF!&lt;&gt;#REF!,#REF!&lt;&gt;#REF!),"Bold","")</f>
        <v>#REF!</v>
      </c>
    </row>
    <row r="287" spans="1:38">
      <c r="A287" t="s">
        <v>1720</v>
      </c>
      <c r="B287" s="1">
        <v>0.86458333333333337</v>
      </c>
      <c r="C287" t="s">
        <v>168</v>
      </c>
      <c r="D287" t="s">
        <v>660</v>
      </c>
      <c r="E287" t="s">
        <v>230</v>
      </c>
      <c r="F287">
        <v>6469</v>
      </c>
      <c r="G287" t="s">
        <v>1576</v>
      </c>
      <c r="H287" t="s">
        <v>1577</v>
      </c>
      <c r="I287" s="3" t="s">
        <v>5</v>
      </c>
      <c r="J287" t="s">
        <v>662</v>
      </c>
      <c r="K287" t="s">
        <v>1714</v>
      </c>
      <c r="L287">
        <v>3</v>
      </c>
      <c r="M287">
        <v>80.36</v>
      </c>
      <c r="N287">
        <v>85.183199999999999</v>
      </c>
      <c r="O287">
        <v>22.711600000000001</v>
      </c>
      <c r="P287">
        <v>6.2163000000000004</v>
      </c>
      <c r="Q287">
        <v>5.5011999999999999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13.427099999999999</v>
      </c>
      <c r="X287" t="s">
        <v>951</v>
      </c>
      <c r="Y287">
        <v>2.2593000000000001</v>
      </c>
      <c r="Z287" t="s">
        <v>789</v>
      </c>
      <c r="AA287">
        <v>3.7206999999999999</v>
      </c>
      <c r="AB287" t="s">
        <v>1111</v>
      </c>
      <c r="AC287">
        <v>2.8252000000000002</v>
      </c>
      <c r="AD287">
        <v>19.633099999999999</v>
      </c>
      <c r="AE287">
        <v>256.52879999999999</v>
      </c>
      <c r="AF287">
        <v>10</v>
      </c>
      <c r="AG287">
        <v>83</v>
      </c>
      <c r="AH287">
        <v>20</v>
      </c>
      <c r="AI287">
        <v>14</v>
      </c>
      <c r="AJ287" t="s">
        <v>983</v>
      </c>
      <c r="AL287" t="e">
        <f t="shared" ref="AL287:AL350" si="285">IF(AND(#REF!&lt;&gt;#REF!,#REF!&lt;&gt;#REF!),"Bold","")</f>
        <v>#REF!</v>
      </c>
    </row>
    <row r="288" spans="1:38">
      <c r="A288" t="s">
        <v>1022</v>
      </c>
      <c r="B288" s="1">
        <v>0.65277777777777779</v>
      </c>
      <c r="C288" t="s">
        <v>167</v>
      </c>
      <c r="D288" t="s">
        <v>281</v>
      </c>
      <c r="F288">
        <v>9267</v>
      </c>
      <c r="G288" t="s">
        <v>282</v>
      </c>
      <c r="H288" t="s">
        <v>232</v>
      </c>
      <c r="I288" t="s">
        <v>5</v>
      </c>
      <c r="J288" t="s">
        <v>662</v>
      </c>
      <c r="K288" t="s">
        <v>1014</v>
      </c>
      <c r="L288">
        <v>3</v>
      </c>
      <c r="M288">
        <v>106.5</v>
      </c>
      <c r="N288">
        <v>51.004199999999997</v>
      </c>
      <c r="O288">
        <v>19.7453</v>
      </c>
      <c r="P288">
        <v>9.8566000000000003</v>
      </c>
      <c r="Q288">
        <v>10.218500000000001</v>
      </c>
      <c r="R288">
        <v>4.0934999999999997</v>
      </c>
      <c r="S288">
        <v>5.0304000000000002</v>
      </c>
      <c r="T288">
        <v>1.3492</v>
      </c>
      <c r="U288">
        <v>0.92679999999999996</v>
      </c>
      <c r="V288">
        <v>1.2076</v>
      </c>
      <c r="W288">
        <v>20.538599999999999</v>
      </c>
      <c r="X288" t="s">
        <v>303</v>
      </c>
      <c r="Y288">
        <v>1.7713000000000001</v>
      </c>
      <c r="Z288" t="s">
        <v>304</v>
      </c>
      <c r="AA288">
        <v>1.6987000000000001</v>
      </c>
      <c r="AB288" t="s">
        <v>1023</v>
      </c>
      <c r="AC288">
        <v>1.7744</v>
      </c>
      <c r="AD288">
        <v>19.628699999999998</v>
      </c>
      <c r="AE288">
        <v>255.34399999999999</v>
      </c>
      <c r="AF288">
        <v>4</v>
      </c>
      <c r="AG288">
        <v>79</v>
      </c>
      <c r="AH288">
        <v>20</v>
      </c>
      <c r="AI288">
        <v>189</v>
      </c>
      <c r="AJ288" t="s">
        <v>983</v>
      </c>
      <c r="AL288" t="e">
        <f t="shared" ref="AL288:AL351" si="286">IF(AND(#REF!&lt;&gt;#REF!,#REF!&lt;&gt;#REF!),"Bold","")</f>
        <v>#REF!</v>
      </c>
    </row>
    <row r="289" spans="1:38">
      <c r="A289" t="s">
        <v>478</v>
      </c>
      <c r="B289" s="1">
        <v>0.57291666666666663</v>
      </c>
      <c r="C289" t="s">
        <v>163</v>
      </c>
      <c r="D289" t="s">
        <v>402</v>
      </c>
      <c r="E289" t="s">
        <v>447</v>
      </c>
      <c r="F289">
        <v>17013</v>
      </c>
      <c r="G289" t="s">
        <v>231</v>
      </c>
      <c r="H289" t="s">
        <v>232</v>
      </c>
      <c r="I289" t="s">
        <v>233</v>
      </c>
      <c r="J289" t="s">
        <v>234</v>
      </c>
      <c r="K289" t="s">
        <v>448</v>
      </c>
      <c r="L289">
        <v>2</v>
      </c>
      <c r="M289">
        <v>71.213499999999996</v>
      </c>
      <c r="N289">
        <v>52.287100000000002</v>
      </c>
      <c r="O289">
        <v>33.143599999999999</v>
      </c>
      <c r="P289">
        <v>10.263400000000001</v>
      </c>
      <c r="Q289">
        <v>5.7102000000000004</v>
      </c>
      <c r="R289">
        <v>6.1121999999999996</v>
      </c>
      <c r="S289">
        <v>4.5364000000000004</v>
      </c>
      <c r="T289">
        <v>3.0670999999999999</v>
      </c>
      <c r="U289">
        <v>0</v>
      </c>
      <c r="V289">
        <v>0</v>
      </c>
      <c r="W289">
        <v>19.950700000000001</v>
      </c>
      <c r="X289" t="s">
        <v>479</v>
      </c>
      <c r="Y289">
        <v>1.6739999999999999</v>
      </c>
      <c r="Z289" t="s">
        <v>407</v>
      </c>
      <c r="AA289">
        <v>2.9308999999999998</v>
      </c>
      <c r="AB289" t="s">
        <v>480</v>
      </c>
      <c r="AC289">
        <v>1.5462</v>
      </c>
      <c r="AD289">
        <v>19.6083</v>
      </c>
      <c r="AE289">
        <v>235.91579999999999</v>
      </c>
      <c r="AF289">
        <v>25</v>
      </c>
      <c r="AG289">
        <v>88</v>
      </c>
      <c r="AH289">
        <v>20</v>
      </c>
      <c r="AI289">
        <v>25</v>
      </c>
      <c r="AJ289" t="s">
        <v>983</v>
      </c>
      <c r="AL289" t="e">
        <f t="shared" ref="AL289:AL352" si="287">IF(AND(#REF!&lt;&gt;#REF!,#REF!&lt;&gt;#REF!),"Bold","")</f>
        <v>#REF!</v>
      </c>
    </row>
    <row r="290" spans="1:38">
      <c r="A290" t="s">
        <v>1601</v>
      </c>
      <c r="B290" s="1">
        <v>0.76041666666666663</v>
      </c>
      <c r="C290" t="s">
        <v>168</v>
      </c>
      <c r="D290" t="s">
        <v>281</v>
      </c>
      <c r="E290" t="s">
        <v>1407</v>
      </c>
      <c r="F290">
        <v>3881</v>
      </c>
      <c r="G290" t="s">
        <v>1576</v>
      </c>
      <c r="H290" t="s">
        <v>1577</v>
      </c>
      <c r="I290" s="3" t="s">
        <v>233</v>
      </c>
      <c r="J290" t="s">
        <v>234</v>
      </c>
      <c r="K290" t="s">
        <v>1600</v>
      </c>
      <c r="L290">
        <v>2</v>
      </c>
      <c r="M290">
        <v>73.912199999999999</v>
      </c>
      <c r="N290">
        <v>63.401299999999999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18.704999999999998</v>
      </c>
      <c r="X290" t="s">
        <v>1602</v>
      </c>
      <c r="Y290">
        <v>1.5625</v>
      </c>
      <c r="Z290" t="s">
        <v>238</v>
      </c>
      <c r="AA290">
        <v>3.3216000000000001</v>
      </c>
      <c r="AB290" t="s">
        <v>471</v>
      </c>
      <c r="AC290">
        <v>1.7357</v>
      </c>
      <c r="AD290">
        <v>19.5</v>
      </c>
      <c r="AE290">
        <v>243.4804</v>
      </c>
      <c r="AF290">
        <v>3</v>
      </c>
      <c r="AG290">
        <v>0</v>
      </c>
      <c r="AH290">
        <v>20</v>
      </c>
      <c r="AI290">
        <v>44</v>
      </c>
      <c r="AJ290" t="s">
        <v>983</v>
      </c>
      <c r="AL290" t="e">
        <f t="shared" ref="AL290:AL353" si="288">IF(AND(#REF!&lt;&gt;#REF!,#REF!&lt;&gt;#REF!),"Bold","")</f>
        <v>#REF!</v>
      </c>
    </row>
    <row r="291" spans="1:38">
      <c r="A291" t="s">
        <v>1692</v>
      </c>
      <c r="B291" s="1">
        <v>0.82291666666666663</v>
      </c>
      <c r="C291" t="s">
        <v>168</v>
      </c>
      <c r="D291" t="s">
        <v>229</v>
      </c>
      <c r="E291" t="s">
        <v>230</v>
      </c>
      <c r="F291">
        <v>6469</v>
      </c>
      <c r="G291" t="s">
        <v>1576</v>
      </c>
      <c r="H291" t="s">
        <v>1577</v>
      </c>
      <c r="I291" s="3" t="s">
        <v>5</v>
      </c>
      <c r="J291" t="s">
        <v>662</v>
      </c>
      <c r="K291" t="s">
        <v>1674</v>
      </c>
      <c r="L291">
        <v>3</v>
      </c>
      <c r="M291">
        <v>51.985999999999997</v>
      </c>
      <c r="N291">
        <v>44.267499999999998</v>
      </c>
      <c r="O291">
        <v>31.381</v>
      </c>
      <c r="P291">
        <v>11.8185</v>
      </c>
      <c r="Q291">
        <v>7.0610999999999997</v>
      </c>
      <c r="R291">
        <v>5.0990000000000002</v>
      </c>
      <c r="S291">
        <v>4.1840000000000002</v>
      </c>
      <c r="T291">
        <v>0</v>
      </c>
      <c r="U291">
        <v>0</v>
      </c>
      <c r="V291">
        <v>0</v>
      </c>
      <c r="W291">
        <v>19.7393</v>
      </c>
      <c r="X291" t="s">
        <v>457</v>
      </c>
      <c r="Y291">
        <v>1.575</v>
      </c>
      <c r="Z291" t="s">
        <v>407</v>
      </c>
      <c r="AA291">
        <v>2.0032999999999999</v>
      </c>
      <c r="AB291" t="s">
        <v>1693</v>
      </c>
      <c r="AC291">
        <v>0.81659999999999999</v>
      </c>
      <c r="AD291">
        <v>19.4434</v>
      </c>
      <c r="AE291">
        <v>205.40020000000001</v>
      </c>
      <c r="AF291">
        <v>25</v>
      </c>
      <c r="AG291">
        <v>83</v>
      </c>
      <c r="AH291">
        <v>20</v>
      </c>
      <c r="AI291">
        <v>157</v>
      </c>
      <c r="AJ291" t="s">
        <v>983</v>
      </c>
      <c r="AL291" t="e">
        <f t="shared" ref="AL291:AL354" si="289">IF(AND(#REF!&lt;&gt;#REF!,#REF!&lt;&gt;#REF!),"Bold","")</f>
        <v>#REF!</v>
      </c>
    </row>
    <row r="292" spans="1:38">
      <c r="A292" t="s">
        <v>1218</v>
      </c>
      <c r="B292" s="1">
        <v>0.68402777777777779</v>
      </c>
      <c r="C292" t="s">
        <v>224</v>
      </c>
      <c r="D292" t="s">
        <v>344</v>
      </c>
      <c r="F292">
        <v>14695</v>
      </c>
      <c r="G292" t="s">
        <v>345</v>
      </c>
      <c r="H292" t="s">
        <v>346</v>
      </c>
      <c r="I292" t="s">
        <v>5</v>
      </c>
      <c r="J292" t="s">
        <v>347</v>
      </c>
      <c r="K292" t="s">
        <v>1215</v>
      </c>
      <c r="L292">
        <v>8</v>
      </c>
      <c r="M292">
        <v>118.7533</v>
      </c>
      <c r="N292">
        <v>82.718699999999998</v>
      </c>
      <c r="O292">
        <v>30.2746</v>
      </c>
      <c r="P292">
        <v>16.517499999999998</v>
      </c>
      <c r="Q292">
        <v>4.5517000000000003</v>
      </c>
      <c r="R292">
        <v>4.8952</v>
      </c>
      <c r="S292">
        <v>3.2694999999999999</v>
      </c>
      <c r="T292">
        <v>2.0825</v>
      </c>
      <c r="U292">
        <v>1.534</v>
      </c>
      <c r="V292">
        <v>3.6339000000000001</v>
      </c>
      <c r="W292">
        <v>24.925000000000001</v>
      </c>
      <c r="X292" t="s">
        <v>641</v>
      </c>
      <c r="Y292">
        <v>0.36420000000000002</v>
      </c>
      <c r="Z292" t="s">
        <v>1217</v>
      </c>
      <c r="AA292">
        <v>1.6178999999999999</v>
      </c>
      <c r="AB292" t="s">
        <v>1219</v>
      </c>
      <c r="AC292">
        <v>0.1</v>
      </c>
      <c r="AD292">
        <v>19.433499999999999</v>
      </c>
      <c r="AE292">
        <v>314.67149999999998</v>
      </c>
      <c r="AF292">
        <v>12</v>
      </c>
      <c r="AG292">
        <v>130</v>
      </c>
      <c r="AH292">
        <v>20</v>
      </c>
      <c r="AI292">
        <v>47</v>
      </c>
      <c r="AJ292" t="s">
        <v>983</v>
      </c>
      <c r="AL292" t="e">
        <f t="shared" ref="AL292:AL355" si="290">IF(AND(#REF!&lt;&gt;#REF!,#REF!&lt;&gt;#REF!),"Bold","")</f>
        <v>#REF!</v>
      </c>
    </row>
    <row r="293" spans="1:38">
      <c r="A293" t="s">
        <v>1236</v>
      </c>
      <c r="B293" s="1">
        <v>0.68402777777777779</v>
      </c>
      <c r="C293" t="s">
        <v>224</v>
      </c>
      <c r="D293" t="s">
        <v>344</v>
      </c>
      <c r="F293">
        <v>14695</v>
      </c>
      <c r="G293" t="s">
        <v>345</v>
      </c>
      <c r="H293" t="s">
        <v>346</v>
      </c>
      <c r="I293" t="s">
        <v>5</v>
      </c>
      <c r="J293" t="s">
        <v>347</v>
      </c>
      <c r="K293" t="s">
        <v>1215</v>
      </c>
      <c r="L293">
        <v>5</v>
      </c>
      <c r="M293">
        <v>81.585999999999999</v>
      </c>
      <c r="N293">
        <v>49.0197</v>
      </c>
      <c r="O293">
        <v>20.175599999999999</v>
      </c>
      <c r="P293">
        <v>10.8668</v>
      </c>
      <c r="Q293">
        <v>6.5473999999999997</v>
      </c>
      <c r="R293">
        <v>1.8026</v>
      </c>
      <c r="S293">
        <v>2.2086000000000001</v>
      </c>
      <c r="T293">
        <v>2.7917000000000001</v>
      </c>
      <c r="U293">
        <v>1.5714999999999999</v>
      </c>
      <c r="V293">
        <v>1.8144</v>
      </c>
      <c r="W293">
        <v>20.639299999999999</v>
      </c>
      <c r="X293" t="s">
        <v>1237</v>
      </c>
      <c r="Y293">
        <v>1.2271000000000001</v>
      </c>
      <c r="Z293" t="s">
        <v>1238</v>
      </c>
      <c r="AA293">
        <v>0.88119999999999998</v>
      </c>
      <c r="AB293" t="s">
        <v>1111</v>
      </c>
      <c r="AC293">
        <v>1.3959999999999999</v>
      </c>
      <c r="AD293">
        <v>19.386700000000001</v>
      </c>
      <c r="AE293">
        <v>221.91460000000001</v>
      </c>
      <c r="AF293">
        <v>25</v>
      </c>
      <c r="AG293">
        <v>112</v>
      </c>
      <c r="AH293">
        <v>20</v>
      </c>
      <c r="AI293">
        <v>111</v>
      </c>
      <c r="AJ293" t="s">
        <v>983</v>
      </c>
      <c r="AL293" t="e">
        <f t="shared" ref="AL293:AL356" si="291">IF(AND(#REF!&lt;&gt;#REF!,#REF!&lt;&gt;#REF!),"Bold","")</f>
        <v>#REF!</v>
      </c>
    </row>
    <row r="294" spans="1:38">
      <c r="A294" t="s">
        <v>1419</v>
      </c>
      <c r="B294" s="1">
        <v>0.71180555555555547</v>
      </c>
      <c r="C294" t="s">
        <v>188</v>
      </c>
      <c r="D294" t="s">
        <v>660</v>
      </c>
      <c r="E294" t="s">
        <v>1407</v>
      </c>
      <c r="F294">
        <v>3619</v>
      </c>
      <c r="G294" t="s">
        <v>231</v>
      </c>
      <c r="H294" t="s">
        <v>232</v>
      </c>
      <c r="I294" s="3" t="s">
        <v>5</v>
      </c>
      <c r="J294" t="s">
        <v>347</v>
      </c>
      <c r="K294" t="s">
        <v>1408</v>
      </c>
      <c r="L294">
        <v>4</v>
      </c>
      <c r="M294">
        <v>79.75</v>
      </c>
      <c r="N294">
        <v>52.426600000000001</v>
      </c>
      <c r="O294">
        <v>20.937899999999999</v>
      </c>
      <c r="P294">
        <v>7.9222000000000001</v>
      </c>
      <c r="Q294">
        <v>5.3048999999999999</v>
      </c>
      <c r="R294">
        <v>3.9586000000000001</v>
      </c>
      <c r="S294">
        <v>2.1515</v>
      </c>
      <c r="T294">
        <v>1.1257999999999999</v>
      </c>
      <c r="U294">
        <v>0.54449999999999998</v>
      </c>
      <c r="V294">
        <v>1.4289000000000001</v>
      </c>
      <c r="W294">
        <v>20.7014</v>
      </c>
      <c r="X294" t="s">
        <v>1420</v>
      </c>
      <c r="Y294">
        <v>0.31580000000000003</v>
      </c>
      <c r="Z294" t="s">
        <v>269</v>
      </c>
      <c r="AA294">
        <v>2.2237</v>
      </c>
      <c r="AB294" t="s">
        <v>957</v>
      </c>
      <c r="AC294">
        <v>0.49299999999999999</v>
      </c>
      <c r="AD294">
        <v>19.2378</v>
      </c>
      <c r="AE294">
        <v>218.52269999999999</v>
      </c>
      <c r="AF294">
        <v>12</v>
      </c>
      <c r="AG294">
        <v>56</v>
      </c>
      <c r="AH294">
        <v>20</v>
      </c>
      <c r="AI294">
        <v>164</v>
      </c>
      <c r="AJ294" t="s">
        <v>983</v>
      </c>
      <c r="AL294" t="e">
        <f t="shared" ref="AL294:AL357" si="292">IF(AND(#REF!&lt;&gt;#REF!,#REF!&lt;&gt;#REF!),"Bold","")</f>
        <v>#REF!</v>
      </c>
    </row>
    <row r="295" spans="1:38">
      <c r="A295" t="s">
        <v>1704</v>
      </c>
      <c r="B295" s="1">
        <v>0.84375</v>
      </c>
      <c r="C295" t="s">
        <v>168</v>
      </c>
      <c r="D295" t="s">
        <v>402</v>
      </c>
      <c r="E295" t="s">
        <v>403</v>
      </c>
      <c r="F295">
        <v>9338</v>
      </c>
      <c r="G295" t="s">
        <v>1576</v>
      </c>
      <c r="H295" t="s">
        <v>1577</v>
      </c>
      <c r="I295" s="3" t="s">
        <v>5</v>
      </c>
      <c r="J295" t="s">
        <v>662</v>
      </c>
      <c r="K295" t="s">
        <v>1697</v>
      </c>
      <c r="L295">
        <v>4</v>
      </c>
      <c r="M295">
        <v>92.88</v>
      </c>
      <c r="N295">
        <v>87.847999999999999</v>
      </c>
      <c r="O295">
        <v>45.14</v>
      </c>
      <c r="P295">
        <v>13.356199999999999</v>
      </c>
      <c r="Q295">
        <v>7.4188999999999998</v>
      </c>
      <c r="R295">
        <v>4.6882999999999999</v>
      </c>
      <c r="S295">
        <v>5.7148000000000003</v>
      </c>
      <c r="T295">
        <v>2.6072000000000002</v>
      </c>
      <c r="U295">
        <v>2.0297999999999998</v>
      </c>
      <c r="V295">
        <v>2.0781999999999998</v>
      </c>
      <c r="W295">
        <v>20.303599999999999</v>
      </c>
      <c r="X295" t="s">
        <v>307</v>
      </c>
      <c r="Y295">
        <v>1.1457999999999999</v>
      </c>
      <c r="Z295" t="s">
        <v>1274</v>
      </c>
      <c r="AA295">
        <v>2.2155</v>
      </c>
      <c r="AB295" t="s">
        <v>1705</v>
      </c>
      <c r="AC295">
        <v>0.79749999999999999</v>
      </c>
      <c r="AD295">
        <v>19.194700000000001</v>
      </c>
      <c r="AE295">
        <v>307.41849999999999</v>
      </c>
      <c r="AF295">
        <v>8</v>
      </c>
      <c r="AG295">
        <v>81</v>
      </c>
      <c r="AH295">
        <v>20</v>
      </c>
      <c r="AI295">
        <v>22</v>
      </c>
      <c r="AJ295" t="s">
        <v>983</v>
      </c>
      <c r="AL295" t="e">
        <f t="shared" ref="AL295:AL358" si="293">IF(AND(#REF!&lt;&gt;#REF!,#REF!&lt;&gt;#REF!),"Bold","")</f>
        <v>#REF!</v>
      </c>
    </row>
    <row r="296" spans="1:38">
      <c r="A296" t="s">
        <v>1221</v>
      </c>
      <c r="B296" s="1">
        <v>0.68402777777777779</v>
      </c>
      <c r="C296" t="s">
        <v>224</v>
      </c>
      <c r="D296" t="s">
        <v>344</v>
      </c>
      <c r="F296">
        <v>14695</v>
      </c>
      <c r="G296" t="s">
        <v>345</v>
      </c>
      <c r="H296" t="s">
        <v>346</v>
      </c>
      <c r="I296" t="s">
        <v>5</v>
      </c>
      <c r="J296" t="s">
        <v>347</v>
      </c>
      <c r="K296" t="s">
        <v>1215</v>
      </c>
      <c r="L296">
        <v>8</v>
      </c>
      <c r="M296">
        <v>65.032899999999998</v>
      </c>
      <c r="N296">
        <v>75.123999999999995</v>
      </c>
      <c r="O296">
        <v>40.399700000000003</v>
      </c>
      <c r="P296">
        <v>7.6436000000000002</v>
      </c>
      <c r="Q296">
        <v>6.8318000000000003</v>
      </c>
      <c r="R296">
        <v>6.0995999999999997</v>
      </c>
      <c r="S296">
        <v>4.5167999999999999</v>
      </c>
      <c r="T296">
        <v>2.4121999999999999</v>
      </c>
      <c r="U296">
        <v>1.1856</v>
      </c>
      <c r="V296">
        <v>1.3181</v>
      </c>
      <c r="W296">
        <v>22.7471</v>
      </c>
      <c r="X296" t="s">
        <v>1222</v>
      </c>
      <c r="Y296">
        <v>0.3528</v>
      </c>
      <c r="Z296" t="s">
        <v>900</v>
      </c>
      <c r="AA296">
        <v>0.95569999999999999</v>
      </c>
      <c r="AB296" t="s">
        <v>1223</v>
      </c>
      <c r="AC296">
        <v>0.1</v>
      </c>
      <c r="AD296">
        <v>19.158300000000001</v>
      </c>
      <c r="AE296">
        <v>253.87819999999999</v>
      </c>
      <c r="AF296">
        <v>16</v>
      </c>
      <c r="AG296">
        <v>123</v>
      </c>
      <c r="AH296">
        <v>20</v>
      </c>
      <c r="AI296">
        <v>185</v>
      </c>
      <c r="AJ296" t="s">
        <v>983</v>
      </c>
      <c r="AL296" t="e">
        <f t="shared" ref="AL296:AL359" si="294">IF(AND(#REF!&lt;&gt;#REF!,#REF!&lt;&gt;#REF!),"Bold","")</f>
        <v>#REF!</v>
      </c>
    </row>
    <row r="297" spans="1:38">
      <c r="A297" t="s">
        <v>895</v>
      </c>
      <c r="B297" s="1">
        <v>0.63541666666666663</v>
      </c>
      <c r="C297" t="s">
        <v>224</v>
      </c>
      <c r="D297" t="s">
        <v>623</v>
      </c>
      <c r="F297">
        <v>7087</v>
      </c>
      <c r="G297" t="s">
        <v>345</v>
      </c>
      <c r="H297" t="s">
        <v>346</v>
      </c>
      <c r="I297" t="s">
        <v>5</v>
      </c>
      <c r="J297" t="s">
        <v>347</v>
      </c>
      <c r="K297" t="s">
        <v>883</v>
      </c>
      <c r="L297">
        <v>9</v>
      </c>
      <c r="M297">
        <v>66.736999999999995</v>
      </c>
      <c r="N297">
        <v>41.729199999999999</v>
      </c>
      <c r="O297">
        <v>12.7691</v>
      </c>
      <c r="P297">
        <v>12.054</v>
      </c>
      <c r="Q297">
        <v>6.1590999999999996</v>
      </c>
      <c r="R297">
        <v>5.3106999999999998</v>
      </c>
      <c r="S297">
        <v>2.1612</v>
      </c>
      <c r="T297">
        <v>1.448</v>
      </c>
      <c r="U297">
        <v>1.8747</v>
      </c>
      <c r="V297">
        <v>1.3157000000000001</v>
      </c>
      <c r="W297">
        <v>16.1907</v>
      </c>
      <c r="X297" t="s">
        <v>641</v>
      </c>
      <c r="Y297">
        <v>0.36420000000000002</v>
      </c>
      <c r="Z297" t="s">
        <v>896</v>
      </c>
      <c r="AA297">
        <v>0.67269999999999996</v>
      </c>
      <c r="AB297" t="s">
        <v>608</v>
      </c>
      <c r="AC297">
        <v>0.3085</v>
      </c>
      <c r="AD297">
        <v>19.157399999999999</v>
      </c>
      <c r="AE297">
        <v>188.25210000000001</v>
      </c>
      <c r="AF297">
        <v>7</v>
      </c>
      <c r="AG297">
        <v>114</v>
      </c>
      <c r="AH297">
        <v>20</v>
      </c>
      <c r="AI297">
        <v>196</v>
      </c>
      <c r="AJ297" t="s">
        <v>983</v>
      </c>
      <c r="AL297" t="e">
        <f t="shared" ref="AL297:AL360" si="295">IF(AND(#REF!&lt;&gt;#REF!,#REF!&lt;&gt;#REF!),"Bold","")</f>
        <v>#REF!</v>
      </c>
    </row>
    <row r="298" spans="1:38">
      <c r="A298" t="s">
        <v>1498</v>
      </c>
      <c r="B298" s="1">
        <v>0.71875</v>
      </c>
      <c r="C298" t="s">
        <v>171</v>
      </c>
      <c r="D298" t="s">
        <v>1488</v>
      </c>
      <c r="E298" t="s">
        <v>230</v>
      </c>
      <c r="F298">
        <v>4289</v>
      </c>
      <c r="G298" t="s">
        <v>282</v>
      </c>
      <c r="H298" t="s">
        <v>346</v>
      </c>
      <c r="I298" s="3" t="s">
        <v>5</v>
      </c>
      <c r="J298" t="s">
        <v>347</v>
      </c>
      <c r="K298" t="s">
        <v>1489</v>
      </c>
      <c r="L298">
        <v>9</v>
      </c>
      <c r="M298">
        <v>51.5473</v>
      </c>
      <c r="N298">
        <v>76.747799999999998</v>
      </c>
      <c r="O298">
        <v>17.2178</v>
      </c>
      <c r="P298">
        <v>5.2194000000000003</v>
      </c>
      <c r="Q298">
        <v>4.2133000000000003</v>
      </c>
      <c r="R298">
        <v>3.5922000000000001</v>
      </c>
      <c r="S298">
        <v>3.6291000000000002</v>
      </c>
      <c r="T298">
        <v>1.5569999999999999</v>
      </c>
      <c r="U298">
        <v>1.0251999999999999</v>
      </c>
      <c r="V298">
        <v>1.0521</v>
      </c>
      <c r="W298">
        <v>11.9192</v>
      </c>
      <c r="X298" t="s">
        <v>495</v>
      </c>
      <c r="Y298">
        <v>1.3234999999999999</v>
      </c>
      <c r="Z298" t="s">
        <v>982</v>
      </c>
      <c r="AA298">
        <v>2.8088000000000002</v>
      </c>
      <c r="AB298" t="s">
        <v>585</v>
      </c>
      <c r="AC298">
        <v>1.6153</v>
      </c>
      <c r="AD298">
        <v>18.9817</v>
      </c>
      <c r="AE298">
        <v>202.4496</v>
      </c>
      <c r="AF298">
        <v>8</v>
      </c>
      <c r="AG298">
        <v>96</v>
      </c>
      <c r="AH298">
        <v>20</v>
      </c>
      <c r="AI298">
        <v>172</v>
      </c>
      <c r="AJ298" t="s">
        <v>983</v>
      </c>
      <c r="AL298" t="e">
        <f t="shared" ref="AL298:AL361" si="296">IF(AND(#REF!&lt;&gt;#REF!,#REF!&lt;&gt;#REF!),"Bold","")</f>
        <v>#REF!</v>
      </c>
    </row>
    <row r="299" spans="1:38">
      <c r="A299" t="s">
        <v>1492</v>
      </c>
      <c r="B299" s="1">
        <v>0.71875</v>
      </c>
      <c r="C299" t="s">
        <v>171</v>
      </c>
      <c r="D299" t="s">
        <v>1488</v>
      </c>
      <c r="E299" t="s">
        <v>230</v>
      </c>
      <c r="F299">
        <v>4289</v>
      </c>
      <c r="G299" t="s">
        <v>282</v>
      </c>
      <c r="H299" t="s">
        <v>346</v>
      </c>
      <c r="I299" s="3" t="s">
        <v>5</v>
      </c>
      <c r="J299" t="s">
        <v>347</v>
      </c>
      <c r="K299" t="s">
        <v>1489</v>
      </c>
      <c r="L299">
        <v>7</v>
      </c>
      <c r="M299">
        <v>48.667999999999999</v>
      </c>
      <c r="N299">
        <v>71.809200000000004</v>
      </c>
      <c r="O299">
        <v>31.44</v>
      </c>
      <c r="P299">
        <v>15.3569</v>
      </c>
      <c r="Q299">
        <v>8.1289999999999996</v>
      </c>
      <c r="R299">
        <v>3.3820000000000001</v>
      </c>
      <c r="S299">
        <v>3.9133</v>
      </c>
      <c r="T299">
        <v>1.6779999999999999</v>
      </c>
      <c r="U299">
        <v>1.3427</v>
      </c>
      <c r="V299">
        <v>1.4144000000000001</v>
      </c>
      <c r="W299">
        <v>19.448599999999999</v>
      </c>
      <c r="X299" t="s">
        <v>706</v>
      </c>
      <c r="Y299">
        <v>0.12859999999999999</v>
      </c>
      <c r="Z299" t="s">
        <v>1493</v>
      </c>
      <c r="AA299">
        <v>0</v>
      </c>
      <c r="AB299" t="s">
        <v>1005</v>
      </c>
      <c r="AC299">
        <v>1.6977</v>
      </c>
      <c r="AD299">
        <v>18.954799999999999</v>
      </c>
      <c r="AE299">
        <v>227.3631</v>
      </c>
      <c r="AF299">
        <v>5</v>
      </c>
      <c r="AG299">
        <v>110</v>
      </c>
      <c r="AH299">
        <v>20</v>
      </c>
      <c r="AI299">
        <v>210</v>
      </c>
      <c r="AJ299" t="s">
        <v>983</v>
      </c>
      <c r="AL299" t="e">
        <f t="shared" ref="AL299:AL362" si="297">IF(AND(#REF!&lt;&gt;#REF!,#REF!&lt;&gt;#REF!),"Bold","")</f>
        <v>#REF!</v>
      </c>
    </row>
    <row r="300" spans="1:38">
      <c r="A300" t="s">
        <v>1437</v>
      </c>
      <c r="B300" s="1">
        <v>0.71180555555555547</v>
      </c>
      <c r="C300" t="s">
        <v>188</v>
      </c>
      <c r="D300" t="s">
        <v>660</v>
      </c>
      <c r="E300" t="s">
        <v>1407</v>
      </c>
      <c r="F300">
        <v>3619</v>
      </c>
      <c r="G300" t="s">
        <v>231</v>
      </c>
      <c r="H300" t="s">
        <v>232</v>
      </c>
      <c r="I300" s="3" t="s">
        <v>5</v>
      </c>
      <c r="J300" t="s">
        <v>347</v>
      </c>
      <c r="K300" t="s">
        <v>1408</v>
      </c>
      <c r="L300">
        <v>10</v>
      </c>
      <c r="M300">
        <v>42.960799999999999</v>
      </c>
      <c r="N300">
        <v>47.959499999999998</v>
      </c>
      <c r="O300">
        <v>20.963100000000001</v>
      </c>
      <c r="P300">
        <v>6.7770999999999999</v>
      </c>
      <c r="Q300">
        <v>6.1276999999999999</v>
      </c>
      <c r="R300">
        <v>4.6501000000000001</v>
      </c>
      <c r="S300">
        <v>3.5724</v>
      </c>
      <c r="T300">
        <v>1.3035000000000001</v>
      </c>
      <c r="U300">
        <v>0.97109999999999996</v>
      </c>
      <c r="V300">
        <v>0.93149999999999999</v>
      </c>
      <c r="W300">
        <v>15.9186</v>
      </c>
      <c r="X300" t="s">
        <v>1438</v>
      </c>
      <c r="Y300">
        <v>0</v>
      </c>
      <c r="Z300" t="s">
        <v>1439</v>
      </c>
      <c r="AA300">
        <v>0.37009999999999998</v>
      </c>
      <c r="AB300" t="s">
        <v>1440</v>
      </c>
      <c r="AC300">
        <v>0.18179999999999999</v>
      </c>
      <c r="AD300">
        <v>18.919599999999999</v>
      </c>
      <c r="AE300">
        <v>171.6069</v>
      </c>
      <c r="AF300">
        <v>25</v>
      </c>
      <c r="AG300">
        <v>60</v>
      </c>
      <c r="AH300">
        <v>20</v>
      </c>
      <c r="AI300">
        <v>192</v>
      </c>
      <c r="AJ300" t="s">
        <v>983</v>
      </c>
      <c r="AL300" t="e">
        <f t="shared" ref="AL300:AL363" si="298">IF(AND(#REF!&lt;&gt;#REF!,#REF!&lt;&gt;#REF!),"Bold","")</f>
        <v>#REF!</v>
      </c>
    </row>
    <row r="301" spans="1:38">
      <c r="A301" t="s">
        <v>998</v>
      </c>
      <c r="B301" s="1">
        <v>0.64930555555555558</v>
      </c>
      <c r="C301" t="s">
        <v>171</v>
      </c>
      <c r="D301" t="s">
        <v>344</v>
      </c>
      <c r="E301" t="s">
        <v>230</v>
      </c>
      <c r="F301">
        <v>4289</v>
      </c>
      <c r="G301" t="s">
        <v>282</v>
      </c>
      <c r="H301" t="s">
        <v>346</v>
      </c>
      <c r="I301" t="s">
        <v>5</v>
      </c>
      <c r="J301" t="s">
        <v>662</v>
      </c>
      <c r="K301" t="s">
        <v>980</v>
      </c>
      <c r="L301">
        <v>7</v>
      </c>
      <c r="M301">
        <v>46.302599999999998</v>
      </c>
      <c r="N301">
        <v>62.150199999999998</v>
      </c>
      <c r="O301">
        <v>18.4434</v>
      </c>
      <c r="P301">
        <v>13.894600000000001</v>
      </c>
      <c r="Q301">
        <v>5.7363999999999997</v>
      </c>
      <c r="R301">
        <v>3.5653000000000001</v>
      </c>
      <c r="S301">
        <v>2.8727999999999998</v>
      </c>
      <c r="T301">
        <v>2.3058000000000001</v>
      </c>
      <c r="U301">
        <v>1.0172000000000001</v>
      </c>
      <c r="V301">
        <v>1.4509000000000001</v>
      </c>
      <c r="W301">
        <v>17.535699999999999</v>
      </c>
      <c r="X301" t="s">
        <v>495</v>
      </c>
      <c r="Y301">
        <v>2.0851000000000002</v>
      </c>
      <c r="Z301" t="s">
        <v>496</v>
      </c>
      <c r="AA301">
        <v>1.1849000000000001</v>
      </c>
      <c r="AB301" t="s">
        <v>999</v>
      </c>
      <c r="AC301">
        <v>1.897</v>
      </c>
      <c r="AD301">
        <v>18.916799999999999</v>
      </c>
      <c r="AE301">
        <v>199.3587</v>
      </c>
      <c r="AF301">
        <v>25</v>
      </c>
      <c r="AG301">
        <v>112</v>
      </c>
      <c r="AH301">
        <v>20</v>
      </c>
      <c r="AI301">
        <v>20</v>
      </c>
      <c r="AJ301" t="s">
        <v>983</v>
      </c>
      <c r="AL301" t="e">
        <f t="shared" ref="AL301:AL364" si="299">IF(AND(#REF!&lt;&gt;#REF!,#REF!&lt;&gt;#REF!),"Bold","")</f>
        <v>#REF!</v>
      </c>
    </row>
    <row r="302" spans="1:38">
      <c r="A302" t="s">
        <v>1629</v>
      </c>
      <c r="B302" s="1">
        <v>0.78125</v>
      </c>
      <c r="C302" t="s">
        <v>168</v>
      </c>
      <c r="D302" t="s">
        <v>281</v>
      </c>
      <c r="E302" t="s">
        <v>1620</v>
      </c>
      <c r="F302">
        <v>3105</v>
      </c>
      <c r="G302" t="s">
        <v>1576</v>
      </c>
      <c r="H302" t="s">
        <v>1577</v>
      </c>
      <c r="I302" s="3" t="s">
        <v>5</v>
      </c>
      <c r="J302" t="s">
        <v>234</v>
      </c>
      <c r="K302" t="s">
        <v>1621</v>
      </c>
      <c r="L302">
        <v>2</v>
      </c>
      <c r="M302">
        <v>59.3142</v>
      </c>
      <c r="N302">
        <v>24.942399999999999</v>
      </c>
      <c r="O302">
        <v>23.004000000000001</v>
      </c>
      <c r="P302">
        <v>6.3517999999999999</v>
      </c>
      <c r="Q302">
        <v>4.3513999999999999</v>
      </c>
      <c r="R302">
        <v>3.1861000000000002</v>
      </c>
      <c r="S302">
        <v>0</v>
      </c>
      <c r="T302">
        <v>0</v>
      </c>
      <c r="U302">
        <v>0</v>
      </c>
      <c r="V302">
        <v>0</v>
      </c>
      <c r="W302">
        <v>15.925700000000001</v>
      </c>
      <c r="X302" t="s">
        <v>1580</v>
      </c>
      <c r="Y302">
        <v>1.2175</v>
      </c>
      <c r="Z302" t="s">
        <v>1630</v>
      </c>
      <c r="AA302">
        <v>0.21210000000000001</v>
      </c>
      <c r="AB302" t="s">
        <v>324</v>
      </c>
      <c r="AC302">
        <v>1.0193000000000001</v>
      </c>
      <c r="AD302">
        <v>18.866700000000002</v>
      </c>
      <c r="AE302">
        <v>164.9597</v>
      </c>
      <c r="AF302">
        <v>5</v>
      </c>
      <c r="AG302">
        <v>55</v>
      </c>
      <c r="AH302">
        <v>20</v>
      </c>
      <c r="AI302">
        <v>182</v>
      </c>
      <c r="AJ302" t="s">
        <v>983</v>
      </c>
      <c r="AL302" t="e">
        <f t="shared" ref="AL302:AL365" si="300">IF(AND(#REF!&lt;&gt;#REF!,#REF!&lt;&gt;#REF!),"Bold","")</f>
        <v>#REF!</v>
      </c>
    </row>
    <row r="303" spans="1:38">
      <c r="A303" t="s">
        <v>1038</v>
      </c>
      <c r="B303" s="1">
        <v>0.65277777777777779</v>
      </c>
      <c r="C303" t="s">
        <v>167</v>
      </c>
      <c r="D303" t="s">
        <v>281</v>
      </c>
      <c r="F303">
        <v>9267</v>
      </c>
      <c r="G303" t="s">
        <v>282</v>
      </c>
      <c r="H303" t="s">
        <v>232</v>
      </c>
      <c r="I303" t="s">
        <v>5</v>
      </c>
      <c r="J303" t="s">
        <v>662</v>
      </c>
      <c r="K303" t="s">
        <v>1014</v>
      </c>
      <c r="L303">
        <v>4</v>
      </c>
      <c r="M303">
        <v>45.66</v>
      </c>
      <c r="N303">
        <v>59.302999999999997</v>
      </c>
      <c r="O303">
        <v>33.278199999999998</v>
      </c>
      <c r="P303">
        <v>10.591200000000001</v>
      </c>
      <c r="Q303">
        <v>6.1764000000000001</v>
      </c>
      <c r="R303">
        <v>3.5893000000000002</v>
      </c>
      <c r="S303">
        <v>3.2585999999999999</v>
      </c>
      <c r="T303">
        <v>2.1215000000000002</v>
      </c>
      <c r="U303">
        <v>1.5541</v>
      </c>
      <c r="V303">
        <v>1.4417</v>
      </c>
      <c r="W303">
        <v>11.821400000000001</v>
      </c>
      <c r="X303" t="s">
        <v>1039</v>
      </c>
      <c r="Y303">
        <v>0.57699999999999996</v>
      </c>
      <c r="Z303" t="s">
        <v>1040</v>
      </c>
      <c r="AA303">
        <v>2.2029000000000001</v>
      </c>
      <c r="AB303" t="s">
        <v>1041</v>
      </c>
      <c r="AC303">
        <v>1.4857</v>
      </c>
      <c r="AD303">
        <v>18.854199999999999</v>
      </c>
      <c r="AE303">
        <v>201.9152</v>
      </c>
      <c r="AF303">
        <v>16</v>
      </c>
      <c r="AG303">
        <v>66</v>
      </c>
      <c r="AH303">
        <v>20</v>
      </c>
      <c r="AI303">
        <v>259</v>
      </c>
      <c r="AJ303" t="s">
        <v>983</v>
      </c>
      <c r="AL303" t="e">
        <f t="shared" ref="AL303:AL366" si="301">IF(AND(#REF!&lt;&gt;#REF!,#REF!&lt;&gt;#REF!),"Bold","")</f>
        <v>#REF!</v>
      </c>
    </row>
    <row r="304" spans="1:38">
      <c r="A304" t="s">
        <v>1206</v>
      </c>
      <c r="B304" s="1">
        <v>0.68055555555555547</v>
      </c>
      <c r="C304" t="s">
        <v>172</v>
      </c>
      <c r="D304" t="s">
        <v>1045</v>
      </c>
      <c r="E304" t="s">
        <v>562</v>
      </c>
      <c r="F304">
        <v>9285</v>
      </c>
      <c r="G304" t="s">
        <v>282</v>
      </c>
      <c r="H304" t="s">
        <v>346</v>
      </c>
      <c r="I304" t="s">
        <v>233</v>
      </c>
      <c r="J304" t="s">
        <v>347</v>
      </c>
      <c r="K304" t="s">
        <v>1200</v>
      </c>
      <c r="L304">
        <v>4</v>
      </c>
      <c r="M304">
        <v>64.1631</v>
      </c>
      <c r="N304">
        <v>63.661000000000001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577</v>
      </c>
      <c r="Y304">
        <v>2.3677000000000001</v>
      </c>
      <c r="Z304" t="s">
        <v>1207</v>
      </c>
      <c r="AA304">
        <v>1.1374</v>
      </c>
      <c r="AB304" t="s">
        <v>1208</v>
      </c>
      <c r="AC304">
        <v>0.9859</v>
      </c>
      <c r="AD304">
        <v>18.7</v>
      </c>
      <c r="AE304">
        <v>208.58269999999999</v>
      </c>
      <c r="AF304">
        <v>16</v>
      </c>
      <c r="AG304">
        <v>0</v>
      </c>
      <c r="AH304">
        <v>20</v>
      </c>
      <c r="AI304">
        <v>21</v>
      </c>
      <c r="AJ304" t="s">
        <v>983</v>
      </c>
      <c r="AL304" t="e">
        <f t="shared" ref="AL304:AL367" si="302">IF(AND(#REF!&lt;&gt;#REF!,#REF!&lt;&gt;#REF!),"Bold","")</f>
        <v>#REF!</v>
      </c>
    </row>
    <row r="305" spans="1:38">
      <c r="A305" t="s">
        <v>1725</v>
      </c>
      <c r="B305" s="1">
        <v>0.86458333333333337</v>
      </c>
      <c r="C305" t="s">
        <v>168</v>
      </c>
      <c r="D305" t="s">
        <v>660</v>
      </c>
      <c r="E305" t="s">
        <v>230</v>
      </c>
      <c r="F305">
        <v>6469</v>
      </c>
      <c r="G305" t="s">
        <v>1576</v>
      </c>
      <c r="H305" t="s">
        <v>1577</v>
      </c>
      <c r="I305" s="3" t="s">
        <v>5</v>
      </c>
      <c r="J305" t="s">
        <v>662</v>
      </c>
      <c r="K305" t="s">
        <v>1714</v>
      </c>
      <c r="L305">
        <v>4</v>
      </c>
      <c r="M305">
        <v>101.51</v>
      </c>
      <c r="N305">
        <v>46.710799999999999</v>
      </c>
      <c r="O305">
        <v>20.119399999999999</v>
      </c>
      <c r="P305">
        <v>6.6550000000000002</v>
      </c>
      <c r="Q305">
        <v>4.2908999999999997</v>
      </c>
      <c r="R305">
        <v>4.3982999999999999</v>
      </c>
      <c r="S305">
        <v>3.5238</v>
      </c>
      <c r="T305">
        <v>1.6923999999999999</v>
      </c>
      <c r="U305">
        <v>1.2159</v>
      </c>
      <c r="V305">
        <v>0</v>
      </c>
      <c r="W305">
        <v>7.1429</v>
      </c>
      <c r="X305" t="s">
        <v>1580</v>
      </c>
      <c r="Y305">
        <v>1.2175</v>
      </c>
      <c r="Z305" t="s">
        <v>1648</v>
      </c>
      <c r="AA305">
        <v>0.2581</v>
      </c>
      <c r="AB305" t="s">
        <v>297</v>
      </c>
      <c r="AC305">
        <v>2.2722000000000002</v>
      </c>
      <c r="AD305">
        <v>18.688600000000001</v>
      </c>
      <c r="AE305">
        <v>221.17789999999999</v>
      </c>
      <c r="AF305">
        <v>10</v>
      </c>
      <c r="AG305">
        <v>80</v>
      </c>
      <c r="AH305">
        <v>20</v>
      </c>
      <c r="AI305">
        <v>596</v>
      </c>
      <c r="AJ305" t="s">
        <v>983</v>
      </c>
      <c r="AL305" t="e">
        <f t="shared" ref="AL305:AL368" si="303">IF(AND(#REF!&lt;&gt;#REF!,#REF!&lt;&gt;#REF!),"Bold","")</f>
        <v>#REF!</v>
      </c>
    </row>
    <row r="306" spans="1:38">
      <c r="A306" t="s">
        <v>976</v>
      </c>
      <c r="B306" s="1">
        <v>0.64236111111111105</v>
      </c>
      <c r="C306" t="s">
        <v>163</v>
      </c>
      <c r="D306" t="s">
        <v>925</v>
      </c>
      <c r="E306" t="s">
        <v>562</v>
      </c>
      <c r="F306">
        <v>28012</v>
      </c>
      <c r="G306" t="s">
        <v>231</v>
      </c>
      <c r="H306" t="s">
        <v>232</v>
      </c>
      <c r="I306" t="s">
        <v>5</v>
      </c>
      <c r="J306" t="s">
        <v>662</v>
      </c>
      <c r="K306" t="s">
        <v>926</v>
      </c>
      <c r="L306">
        <v>5</v>
      </c>
      <c r="M306">
        <v>80.872299999999996</v>
      </c>
      <c r="N306">
        <v>72.8322</v>
      </c>
      <c r="O306">
        <v>21.630700000000001</v>
      </c>
      <c r="P306">
        <v>12.0985</v>
      </c>
      <c r="Q306">
        <v>6.9240000000000004</v>
      </c>
      <c r="R306">
        <v>4.6569000000000003</v>
      </c>
      <c r="S306">
        <v>3.0274000000000001</v>
      </c>
      <c r="T306">
        <v>1.6666000000000001</v>
      </c>
      <c r="U306">
        <v>2.1859000000000002</v>
      </c>
      <c r="V306">
        <v>2.2942999999999998</v>
      </c>
      <c r="W306">
        <v>23.390699999999999</v>
      </c>
      <c r="X306" t="s">
        <v>467</v>
      </c>
      <c r="Y306">
        <v>3.5707</v>
      </c>
      <c r="Z306" t="s">
        <v>954</v>
      </c>
      <c r="AA306">
        <v>0.63590000000000002</v>
      </c>
      <c r="AB306" t="s">
        <v>930</v>
      </c>
      <c r="AC306">
        <v>1.3788</v>
      </c>
      <c r="AD306">
        <v>18.6873</v>
      </c>
      <c r="AE306">
        <v>255.85230000000001</v>
      </c>
      <c r="AF306">
        <v>14</v>
      </c>
      <c r="AG306">
        <v>94</v>
      </c>
      <c r="AH306">
        <v>17</v>
      </c>
      <c r="AI306">
        <v>20</v>
      </c>
      <c r="AJ306" t="s">
        <v>353</v>
      </c>
      <c r="AL306" t="e">
        <f t="shared" ref="AL306:AL369" si="304">IF(AND(#REF!&lt;&gt;#REF!,#REF!&lt;&gt;#REF!),"Bold","")</f>
        <v>#REF!</v>
      </c>
    </row>
    <row r="307" spans="1:38">
      <c r="A307" t="s">
        <v>1416</v>
      </c>
      <c r="B307" s="1">
        <v>0.71180555555555547</v>
      </c>
      <c r="C307" t="s">
        <v>188</v>
      </c>
      <c r="D307" t="s">
        <v>660</v>
      </c>
      <c r="E307" t="s">
        <v>1407</v>
      </c>
      <c r="F307">
        <v>3619</v>
      </c>
      <c r="G307" t="s">
        <v>231</v>
      </c>
      <c r="H307" t="s">
        <v>232</v>
      </c>
      <c r="I307" s="3" t="s">
        <v>5</v>
      </c>
      <c r="J307" t="s">
        <v>347</v>
      </c>
      <c r="K307" t="s">
        <v>1408</v>
      </c>
      <c r="L307">
        <v>4</v>
      </c>
      <c r="M307">
        <v>73.763000000000005</v>
      </c>
      <c r="N307">
        <v>53.7149</v>
      </c>
      <c r="O307">
        <v>25.963200000000001</v>
      </c>
      <c r="P307">
        <v>7.8554000000000004</v>
      </c>
      <c r="Q307">
        <v>4.0198</v>
      </c>
      <c r="R307">
        <v>3.2488999999999999</v>
      </c>
      <c r="S307">
        <v>4.8558000000000003</v>
      </c>
      <c r="T307">
        <v>2.0472000000000001</v>
      </c>
      <c r="U307">
        <v>1.8441000000000001</v>
      </c>
      <c r="V307">
        <v>1.764</v>
      </c>
      <c r="W307">
        <v>18.057099999999998</v>
      </c>
      <c r="X307" t="s">
        <v>1417</v>
      </c>
      <c r="Y307">
        <v>0.72399999999999998</v>
      </c>
      <c r="Z307" t="s">
        <v>1418</v>
      </c>
      <c r="AA307">
        <v>1.2855000000000001</v>
      </c>
      <c r="AB307" t="s">
        <v>914</v>
      </c>
      <c r="AC307">
        <v>1.5178</v>
      </c>
      <c r="AD307">
        <v>18.578800000000001</v>
      </c>
      <c r="AE307">
        <v>219.23949999999999</v>
      </c>
      <c r="AF307">
        <v>6</v>
      </c>
      <c r="AG307">
        <v>69</v>
      </c>
      <c r="AH307">
        <v>17</v>
      </c>
      <c r="AI307">
        <v>7</v>
      </c>
      <c r="AJ307" t="s">
        <v>353</v>
      </c>
      <c r="AL307" t="e">
        <f t="shared" ref="AL307:AL370" si="305">IF(AND(#REF!&lt;&gt;#REF!,#REF!&lt;&gt;#REF!),"Bold","")</f>
        <v>#REF!</v>
      </c>
    </row>
    <row r="308" spans="1:38">
      <c r="A308" t="s">
        <v>1322</v>
      </c>
      <c r="B308" s="1">
        <v>0.69444444444444453</v>
      </c>
      <c r="C308" t="s">
        <v>171</v>
      </c>
      <c r="D308" t="s">
        <v>1313</v>
      </c>
      <c r="E308" t="s">
        <v>230</v>
      </c>
      <c r="F308">
        <v>4289</v>
      </c>
      <c r="G308" t="s">
        <v>282</v>
      </c>
      <c r="H308" t="s">
        <v>346</v>
      </c>
      <c r="I308" t="s">
        <v>5</v>
      </c>
      <c r="J308" t="s">
        <v>662</v>
      </c>
      <c r="K308" t="s">
        <v>1314</v>
      </c>
      <c r="L308">
        <v>7</v>
      </c>
      <c r="M308">
        <v>68.858999999999995</v>
      </c>
      <c r="N308">
        <v>42.177999999999997</v>
      </c>
      <c r="O308">
        <v>16.3855</v>
      </c>
      <c r="P308">
        <v>11.551500000000001</v>
      </c>
      <c r="Q308">
        <v>7.4669999999999996</v>
      </c>
      <c r="R308">
        <v>5.8070000000000004</v>
      </c>
      <c r="S308">
        <v>4.3247999999999998</v>
      </c>
      <c r="T308">
        <v>1.0636000000000001</v>
      </c>
      <c r="U308">
        <v>0.89480000000000004</v>
      </c>
      <c r="V308">
        <v>0.71440000000000003</v>
      </c>
      <c r="W308">
        <v>14.6229</v>
      </c>
      <c r="Y308">
        <v>0</v>
      </c>
      <c r="Z308" t="s">
        <v>1323</v>
      </c>
      <c r="AA308">
        <v>1.6343000000000001</v>
      </c>
      <c r="AB308" t="s">
        <v>1324</v>
      </c>
      <c r="AC308">
        <v>1.5175000000000001</v>
      </c>
      <c r="AD308">
        <v>18.5776</v>
      </c>
      <c r="AE308">
        <v>195.59780000000001</v>
      </c>
      <c r="AF308">
        <v>0</v>
      </c>
      <c r="AG308">
        <v>101</v>
      </c>
      <c r="AH308">
        <v>17</v>
      </c>
      <c r="AI308">
        <v>18</v>
      </c>
      <c r="AJ308" t="s">
        <v>353</v>
      </c>
      <c r="AL308" t="e">
        <f t="shared" ref="AL308:AL371" si="306">IF(AND(#REF!&lt;&gt;#REF!,#REF!&lt;&gt;#REF!),"Bold","")</f>
        <v>#REF!</v>
      </c>
    </row>
    <row r="309" spans="1:38">
      <c r="A309" t="s">
        <v>731</v>
      </c>
      <c r="B309" s="1">
        <v>0.60416666666666663</v>
      </c>
      <c r="C309" t="s">
        <v>167</v>
      </c>
      <c r="D309" t="s">
        <v>281</v>
      </c>
      <c r="F309">
        <v>17688</v>
      </c>
      <c r="G309" t="s">
        <v>282</v>
      </c>
      <c r="H309" t="s">
        <v>232</v>
      </c>
      <c r="I309" t="s">
        <v>5</v>
      </c>
      <c r="J309" t="s">
        <v>234</v>
      </c>
      <c r="K309" t="s">
        <v>718</v>
      </c>
      <c r="L309">
        <v>2</v>
      </c>
      <c r="M309">
        <v>69.535600000000002</v>
      </c>
      <c r="N309">
        <v>70.819599999999994</v>
      </c>
      <c r="O309">
        <v>34.305300000000003</v>
      </c>
      <c r="P309">
        <v>11.1191</v>
      </c>
      <c r="Q309">
        <v>9.9055999999999997</v>
      </c>
      <c r="R309">
        <v>6.0856000000000003</v>
      </c>
      <c r="S309">
        <v>3.7786</v>
      </c>
      <c r="T309">
        <v>0</v>
      </c>
      <c r="U309">
        <v>0</v>
      </c>
      <c r="V309">
        <v>0</v>
      </c>
      <c r="W309">
        <v>22.607099999999999</v>
      </c>
      <c r="X309" t="s">
        <v>285</v>
      </c>
      <c r="Y309">
        <v>2.4028999999999998</v>
      </c>
      <c r="Z309" t="s">
        <v>368</v>
      </c>
      <c r="AA309">
        <v>2.5493999999999999</v>
      </c>
      <c r="AB309" t="s">
        <v>732</v>
      </c>
      <c r="AC309">
        <v>1.3120000000000001</v>
      </c>
      <c r="AD309">
        <v>18.5626</v>
      </c>
      <c r="AE309">
        <v>260.13279999999997</v>
      </c>
      <c r="AF309">
        <v>8</v>
      </c>
      <c r="AG309">
        <v>88</v>
      </c>
      <c r="AH309">
        <v>17</v>
      </c>
      <c r="AI309">
        <v>6</v>
      </c>
      <c r="AJ309" t="s">
        <v>353</v>
      </c>
      <c r="AL309" t="e">
        <f t="shared" ref="AL309:AL372" si="307">IF(AND(#REF!&lt;&gt;#REF!,#REF!&lt;&gt;#REF!),"Bold","")</f>
        <v>#REF!</v>
      </c>
    </row>
    <row r="310" spans="1:38">
      <c r="A310" t="s">
        <v>1551</v>
      </c>
      <c r="B310" s="1">
        <v>0.73263888888888884</v>
      </c>
      <c r="C310" t="s">
        <v>224</v>
      </c>
      <c r="D310" t="s">
        <v>344</v>
      </c>
      <c r="F310">
        <v>5451</v>
      </c>
      <c r="G310" t="s">
        <v>345</v>
      </c>
      <c r="H310" t="s">
        <v>346</v>
      </c>
      <c r="I310" s="3" t="s">
        <v>233</v>
      </c>
      <c r="J310" t="s">
        <v>743</v>
      </c>
      <c r="K310" t="s">
        <v>1540</v>
      </c>
      <c r="L310">
        <v>4</v>
      </c>
      <c r="M310">
        <v>49.312100000000001</v>
      </c>
      <c r="N310">
        <v>45.533200000000001</v>
      </c>
      <c r="O310">
        <v>25.063800000000001</v>
      </c>
      <c r="P310">
        <v>7.9020999999999999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10.3971</v>
      </c>
      <c r="X310" t="s">
        <v>899</v>
      </c>
      <c r="Y310">
        <v>8.8800000000000004E-2</v>
      </c>
      <c r="Z310" t="s">
        <v>400</v>
      </c>
      <c r="AA310">
        <v>0.5655</v>
      </c>
      <c r="AB310" t="s">
        <v>1552</v>
      </c>
      <c r="AC310">
        <v>0.77569999999999995</v>
      </c>
      <c r="AD310">
        <v>18.5</v>
      </c>
      <c r="AE310">
        <v>175.08840000000001</v>
      </c>
      <c r="AF310">
        <v>5</v>
      </c>
      <c r="AG310">
        <v>0</v>
      </c>
      <c r="AH310">
        <v>17</v>
      </c>
      <c r="AI310">
        <v>266</v>
      </c>
      <c r="AJ310" t="s">
        <v>353</v>
      </c>
      <c r="AL310" t="e">
        <f t="shared" ref="AL310:AL373" si="308">IF(AND(#REF!&lt;&gt;#REF!,#REF!&lt;&gt;#REF!),"Bold","")</f>
        <v>#REF!</v>
      </c>
    </row>
    <row r="311" spans="1:38">
      <c r="A311" t="s">
        <v>1035</v>
      </c>
      <c r="B311" s="1">
        <v>0.65277777777777779</v>
      </c>
      <c r="C311" t="s">
        <v>167</v>
      </c>
      <c r="D311" t="s">
        <v>281</v>
      </c>
      <c r="F311">
        <v>9267</v>
      </c>
      <c r="G311" t="s">
        <v>282</v>
      </c>
      <c r="H311" t="s">
        <v>232</v>
      </c>
      <c r="I311" t="s">
        <v>5</v>
      </c>
      <c r="J311" t="s">
        <v>662</v>
      </c>
      <c r="K311" t="s">
        <v>1014</v>
      </c>
      <c r="L311">
        <v>4</v>
      </c>
      <c r="M311">
        <v>52.589199999999998</v>
      </c>
      <c r="N311">
        <v>48.822899999999997</v>
      </c>
      <c r="O311">
        <v>37.254300000000001</v>
      </c>
      <c r="P311">
        <v>10.026999999999999</v>
      </c>
      <c r="Q311">
        <v>5.7092999999999998</v>
      </c>
      <c r="R311">
        <v>3.8056000000000001</v>
      </c>
      <c r="S311">
        <v>3.0053000000000001</v>
      </c>
      <c r="T311">
        <v>0.89400000000000002</v>
      </c>
      <c r="U311">
        <v>0</v>
      </c>
      <c r="V311">
        <v>0</v>
      </c>
      <c r="W311">
        <v>14.8329</v>
      </c>
      <c r="X311" t="s">
        <v>296</v>
      </c>
      <c r="Y311">
        <v>1.4657</v>
      </c>
      <c r="Z311" t="s">
        <v>1036</v>
      </c>
      <c r="AA311">
        <v>0.75349999999999995</v>
      </c>
      <c r="AB311" t="s">
        <v>1037</v>
      </c>
      <c r="AC311">
        <v>1.5919000000000001</v>
      </c>
      <c r="AD311">
        <v>18.416499999999999</v>
      </c>
      <c r="AE311">
        <v>202.21019999999999</v>
      </c>
      <c r="AF311">
        <v>16</v>
      </c>
      <c r="AG311">
        <v>70</v>
      </c>
      <c r="AH311">
        <v>17</v>
      </c>
      <c r="AI311">
        <v>26</v>
      </c>
      <c r="AJ311" t="s">
        <v>353</v>
      </c>
      <c r="AL311" t="e">
        <f t="shared" ref="AL311:AL374" si="309">IF(AND(#REF!&lt;&gt;#REF!,#REF!&lt;&gt;#REF!),"Bold","")</f>
        <v>#REF!</v>
      </c>
    </row>
    <row r="312" spans="1:38">
      <c r="A312" t="s">
        <v>1711</v>
      </c>
      <c r="B312" s="1">
        <v>0.84375</v>
      </c>
      <c r="C312" t="s">
        <v>168</v>
      </c>
      <c r="D312" t="s">
        <v>402</v>
      </c>
      <c r="E312" t="s">
        <v>403</v>
      </c>
      <c r="F312">
        <v>9338</v>
      </c>
      <c r="G312" t="s">
        <v>1576</v>
      </c>
      <c r="H312" t="s">
        <v>1577</v>
      </c>
      <c r="I312" s="3" t="s">
        <v>5</v>
      </c>
      <c r="J312" t="s">
        <v>662</v>
      </c>
      <c r="K312" t="s">
        <v>1697</v>
      </c>
      <c r="L312">
        <v>4</v>
      </c>
      <c r="M312">
        <v>82.3429</v>
      </c>
      <c r="N312">
        <v>52.823399999999999</v>
      </c>
      <c r="O312">
        <v>25.911799999999999</v>
      </c>
      <c r="P312">
        <v>16.382999999999999</v>
      </c>
      <c r="Q312">
        <v>8.1661000000000001</v>
      </c>
      <c r="R312">
        <v>3.9430000000000001</v>
      </c>
      <c r="S312">
        <v>5.5185000000000004</v>
      </c>
      <c r="T312">
        <v>2.9653</v>
      </c>
      <c r="U312">
        <v>1.5158</v>
      </c>
      <c r="V312">
        <v>1.8951</v>
      </c>
      <c r="W312">
        <v>16.858599999999999</v>
      </c>
      <c r="X312" t="s">
        <v>1580</v>
      </c>
      <c r="Y312">
        <v>1.2175</v>
      </c>
      <c r="Z312" t="s">
        <v>1712</v>
      </c>
      <c r="AA312">
        <v>1.2830999999999999</v>
      </c>
      <c r="AB312" t="s">
        <v>1713</v>
      </c>
      <c r="AC312">
        <v>0.43640000000000001</v>
      </c>
      <c r="AD312">
        <v>18.351800000000001</v>
      </c>
      <c r="AE312">
        <v>239.6123</v>
      </c>
      <c r="AF312">
        <v>14</v>
      </c>
      <c r="AG312">
        <v>91</v>
      </c>
      <c r="AH312">
        <v>17</v>
      </c>
      <c r="AI312">
        <v>18</v>
      </c>
      <c r="AJ312" t="s">
        <v>353</v>
      </c>
      <c r="AL312" t="e">
        <f t="shared" ref="AL312:AL375" si="310">IF(AND(#REF!&lt;&gt;#REF!,#REF!&lt;&gt;#REF!),"Bold","")</f>
        <v>#REF!</v>
      </c>
    </row>
    <row r="313" spans="1:38">
      <c r="A313" t="s">
        <v>1310</v>
      </c>
      <c r="B313" s="1">
        <v>0.69097222222222221</v>
      </c>
      <c r="C313" t="s">
        <v>163</v>
      </c>
      <c r="D313" t="s">
        <v>281</v>
      </c>
      <c r="E313" t="s">
        <v>562</v>
      </c>
      <c r="F313">
        <v>18675</v>
      </c>
      <c r="G313" t="s">
        <v>231</v>
      </c>
      <c r="H313" t="s">
        <v>232</v>
      </c>
      <c r="I313" t="s">
        <v>5</v>
      </c>
      <c r="J313" t="s">
        <v>347</v>
      </c>
      <c r="K313" t="s">
        <v>1260</v>
      </c>
      <c r="L313">
        <v>6</v>
      </c>
      <c r="M313">
        <v>39.468299999999999</v>
      </c>
      <c r="N313">
        <v>38.337200000000003</v>
      </c>
      <c r="O313">
        <v>25.473099999999999</v>
      </c>
      <c r="P313">
        <v>8.4178999999999995</v>
      </c>
      <c r="Q313">
        <v>7.9935</v>
      </c>
      <c r="R313">
        <v>5.2314999999999996</v>
      </c>
      <c r="S313">
        <v>3.3306</v>
      </c>
      <c r="T313">
        <v>2.57</v>
      </c>
      <c r="U313">
        <v>2.1113</v>
      </c>
      <c r="V313">
        <v>1.4144000000000001</v>
      </c>
      <c r="W313">
        <v>19.832100000000001</v>
      </c>
      <c r="X313" t="s">
        <v>959</v>
      </c>
      <c r="Y313">
        <v>1.8673</v>
      </c>
      <c r="Z313" t="s">
        <v>1311</v>
      </c>
      <c r="AA313">
        <v>0.42670000000000002</v>
      </c>
      <c r="AB313" t="s">
        <v>1312</v>
      </c>
      <c r="AC313">
        <v>1.5163</v>
      </c>
      <c r="AD313">
        <v>18.3155</v>
      </c>
      <c r="AE313">
        <v>176.3058</v>
      </c>
      <c r="AF313">
        <v>33</v>
      </c>
      <c r="AG313">
        <v>82</v>
      </c>
      <c r="AH313">
        <v>17</v>
      </c>
      <c r="AI313">
        <v>18</v>
      </c>
      <c r="AJ313" t="s">
        <v>353</v>
      </c>
      <c r="AL313" t="e">
        <f t="shared" ref="AL313:AL376" si="311">IF(AND(#REF!&lt;&gt;#REF!,#REF!&lt;&gt;#REF!),"Bold","")</f>
        <v>#REF!</v>
      </c>
    </row>
    <row r="314" spans="1:38">
      <c r="A314" t="s">
        <v>1500</v>
      </c>
      <c r="B314" s="1">
        <v>0.71875</v>
      </c>
      <c r="C314" t="s">
        <v>171</v>
      </c>
      <c r="D314" t="s">
        <v>1488</v>
      </c>
      <c r="E314" t="s">
        <v>230</v>
      </c>
      <c r="F314">
        <v>4289</v>
      </c>
      <c r="G314" t="s">
        <v>282</v>
      </c>
      <c r="H314" t="s">
        <v>346</v>
      </c>
      <c r="I314" s="3" t="s">
        <v>5</v>
      </c>
      <c r="J314" t="s">
        <v>347</v>
      </c>
      <c r="K314" t="s">
        <v>1489</v>
      </c>
      <c r="L314">
        <v>6</v>
      </c>
      <c r="M314">
        <v>63.768000000000001</v>
      </c>
      <c r="N314">
        <v>44.889600000000002</v>
      </c>
      <c r="O314">
        <v>14.190200000000001</v>
      </c>
      <c r="P314">
        <v>6.1760999999999999</v>
      </c>
      <c r="Q314">
        <v>7.6208999999999998</v>
      </c>
      <c r="R314">
        <v>5.6402999999999999</v>
      </c>
      <c r="S314">
        <v>4.1234999999999999</v>
      </c>
      <c r="T314">
        <v>2.1514000000000002</v>
      </c>
      <c r="U314">
        <v>2.0049999999999999</v>
      </c>
      <c r="V314">
        <v>1.4266000000000001</v>
      </c>
      <c r="W314">
        <v>11.264200000000001</v>
      </c>
      <c r="X314" t="s">
        <v>1501</v>
      </c>
      <c r="Y314">
        <v>0.25419999999999998</v>
      </c>
      <c r="Z314" t="s">
        <v>1502</v>
      </c>
      <c r="AA314">
        <v>2.7814999999999999</v>
      </c>
      <c r="AB314" t="s">
        <v>505</v>
      </c>
      <c r="AC314">
        <v>1.3509</v>
      </c>
      <c r="AD314">
        <v>18.173100000000002</v>
      </c>
      <c r="AE314">
        <v>185.81540000000001</v>
      </c>
      <c r="AF314">
        <v>6</v>
      </c>
      <c r="AG314">
        <v>108</v>
      </c>
      <c r="AH314">
        <v>17</v>
      </c>
      <c r="AI314">
        <v>564</v>
      </c>
      <c r="AJ314" t="s">
        <v>353</v>
      </c>
      <c r="AL314" t="e">
        <f t="shared" ref="AL314:AL377" si="312">IF(AND(#REF!&lt;&gt;#REF!,#REF!&lt;&gt;#REF!),"Bold","")</f>
        <v>#REF!</v>
      </c>
    </row>
    <row r="315" spans="1:38">
      <c r="A315" t="s">
        <v>1588</v>
      </c>
      <c r="B315" s="1">
        <v>0.73958333333333337</v>
      </c>
      <c r="C315" t="s">
        <v>168</v>
      </c>
      <c r="D315" t="s">
        <v>925</v>
      </c>
      <c r="E315" t="s">
        <v>230</v>
      </c>
      <c r="F315">
        <v>6469</v>
      </c>
      <c r="G315" t="s">
        <v>1576</v>
      </c>
      <c r="H315" t="s">
        <v>1577</v>
      </c>
      <c r="I315" s="3" t="s">
        <v>5</v>
      </c>
      <c r="J315" t="s">
        <v>662</v>
      </c>
      <c r="K315" t="s">
        <v>1578</v>
      </c>
      <c r="L315">
        <v>3</v>
      </c>
      <c r="M315">
        <v>79.531899999999993</v>
      </c>
      <c r="N315">
        <v>53.2669</v>
      </c>
      <c r="O315">
        <v>32.325699999999998</v>
      </c>
      <c r="P315">
        <v>7.2576000000000001</v>
      </c>
      <c r="Q315">
        <v>7.5286</v>
      </c>
      <c r="R315">
        <v>7.0297999999999998</v>
      </c>
      <c r="S315">
        <v>4.3853</v>
      </c>
      <c r="T315">
        <v>2.6432000000000002</v>
      </c>
      <c r="U315">
        <v>1.4177999999999999</v>
      </c>
      <c r="V315">
        <v>1.3142</v>
      </c>
      <c r="W315">
        <v>19.170000000000002</v>
      </c>
      <c r="X315" t="s">
        <v>1589</v>
      </c>
      <c r="Y315">
        <v>0.87329999999999997</v>
      </c>
      <c r="Z315" t="s">
        <v>975</v>
      </c>
      <c r="AA315">
        <v>2.0587</v>
      </c>
      <c r="AB315" t="s">
        <v>440</v>
      </c>
      <c r="AC315">
        <v>2.0034999999999998</v>
      </c>
      <c r="AD315">
        <v>18.172000000000001</v>
      </c>
      <c r="AE315">
        <v>238.97839999999999</v>
      </c>
      <c r="AF315">
        <v>4</v>
      </c>
      <c r="AG315">
        <v>77</v>
      </c>
      <c r="AH315">
        <v>17</v>
      </c>
      <c r="AI315">
        <v>19</v>
      </c>
      <c r="AJ315" t="s">
        <v>353</v>
      </c>
      <c r="AL315" t="e">
        <f t="shared" ref="AL315:AL378" si="313">IF(AND(#REF!&lt;&gt;#REF!,#REF!&lt;&gt;#REF!),"Bold","")</f>
        <v>#REF!</v>
      </c>
    </row>
    <row r="316" spans="1:38">
      <c r="A316" t="s">
        <v>981</v>
      </c>
      <c r="B316" s="1">
        <v>0.64930555555555558</v>
      </c>
      <c r="C316" t="s">
        <v>171</v>
      </c>
      <c r="D316" t="s">
        <v>344</v>
      </c>
      <c r="E316" t="s">
        <v>230</v>
      </c>
      <c r="F316">
        <v>4289</v>
      </c>
      <c r="G316" t="s">
        <v>282</v>
      </c>
      <c r="H316" t="s">
        <v>346</v>
      </c>
      <c r="I316" t="s">
        <v>5</v>
      </c>
      <c r="J316" t="s">
        <v>662</v>
      </c>
      <c r="K316" t="s">
        <v>980</v>
      </c>
      <c r="L316">
        <v>6</v>
      </c>
      <c r="M316">
        <v>117.15300000000001</v>
      </c>
      <c r="N316">
        <v>79.581599999999995</v>
      </c>
      <c r="O316">
        <v>17.9254</v>
      </c>
      <c r="P316">
        <v>11.012499999999999</v>
      </c>
      <c r="Q316">
        <v>4.3472</v>
      </c>
      <c r="R316">
        <v>4.0970000000000004</v>
      </c>
      <c r="S316">
        <v>3.4739</v>
      </c>
      <c r="T316">
        <v>1.6472</v>
      </c>
      <c r="U316">
        <v>1.2905</v>
      </c>
      <c r="V316">
        <v>1.7334000000000001</v>
      </c>
      <c r="W316">
        <v>20.844999999999999</v>
      </c>
      <c r="X316" t="s">
        <v>699</v>
      </c>
      <c r="Y316">
        <v>2.4138000000000002</v>
      </c>
      <c r="Z316" t="s">
        <v>982</v>
      </c>
      <c r="AA316">
        <v>3.3803999999999998</v>
      </c>
      <c r="AB316" t="s">
        <v>571</v>
      </c>
      <c r="AC316">
        <v>2.3147000000000002</v>
      </c>
      <c r="AD316">
        <v>18.1312</v>
      </c>
      <c r="AE316" s="23">
        <v>289.3467</v>
      </c>
      <c r="AF316">
        <v>5</v>
      </c>
      <c r="AG316">
        <v>111</v>
      </c>
      <c r="AH316">
        <v>17</v>
      </c>
      <c r="AI316">
        <v>48</v>
      </c>
      <c r="AJ316" t="s">
        <v>353</v>
      </c>
      <c r="AL316" t="e">
        <f t="shared" ref="AL316:AL379" si="314">IF(AND(#REF!&lt;&gt;#REF!,#REF!&lt;&gt;#REF!),"Bold","")</f>
        <v>#REF!</v>
      </c>
    </row>
    <row r="317" spans="1:38">
      <c r="A317" t="s">
        <v>854</v>
      </c>
      <c r="B317" s="1">
        <v>0.62847222222222221</v>
      </c>
      <c r="C317" t="s">
        <v>167</v>
      </c>
      <c r="D317" t="s">
        <v>281</v>
      </c>
      <c r="E317" t="s">
        <v>447</v>
      </c>
      <c r="F317">
        <v>24540</v>
      </c>
      <c r="G317" t="s">
        <v>282</v>
      </c>
      <c r="H317" t="s">
        <v>232</v>
      </c>
      <c r="I317" t="s">
        <v>233</v>
      </c>
      <c r="J317" t="s">
        <v>662</v>
      </c>
      <c r="K317" t="s">
        <v>845</v>
      </c>
      <c r="L317">
        <v>3</v>
      </c>
      <c r="M317">
        <v>124.3707</v>
      </c>
      <c r="N317">
        <v>49.8598</v>
      </c>
      <c r="O317">
        <v>42.682099999999998</v>
      </c>
      <c r="P317">
        <v>11.8827</v>
      </c>
      <c r="Q317">
        <v>8.8975000000000009</v>
      </c>
      <c r="R317">
        <v>5.6246999999999998</v>
      </c>
      <c r="S317">
        <v>5.8651999999999997</v>
      </c>
      <c r="T317">
        <v>2.5697000000000001</v>
      </c>
      <c r="U317">
        <v>1.6760999999999999</v>
      </c>
      <c r="V317">
        <v>2.2443</v>
      </c>
      <c r="W317">
        <v>23.011399999999998</v>
      </c>
      <c r="X317" t="s">
        <v>285</v>
      </c>
      <c r="Y317">
        <v>2.4028999999999998</v>
      </c>
      <c r="Z317" t="s">
        <v>368</v>
      </c>
      <c r="AA317">
        <v>2.2978000000000001</v>
      </c>
      <c r="AB317" t="s">
        <v>855</v>
      </c>
      <c r="AC317">
        <v>1.7322</v>
      </c>
      <c r="AD317">
        <v>18.1266</v>
      </c>
      <c r="AE317">
        <v>303.24380000000002</v>
      </c>
      <c r="AF317">
        <v>12</v>
      </c>
      <c r="AG317">
        <v>95</v>
      </c>
      <c r="AH317">
        <v>17</v>
      </c>
      <c r="AI317">
        <v>18</v>
      </c>
      <c r="AJ317" t="s">
        <v>353</v>
      </c>
      <c r="AL317" t="e">
        <f t="shared" ref="AL317:AL380" si="315">IF(AND(#REF!&lt;&gt;#REF!,#REF!&lt;&gt;#REF!),"Bold","")</f>
        <v>#REF!</v>
      </c>
    </row>
    <row r="318" spans="1:38">
      <c r="A318" t="s">
        <v>1255</v>
      </c>
      <c r="B318" s="1">
        <v>0.6875</v>
      </c>
      <c r="C318" t="s">
        <v>188</v>
      </c>
      <c r="D318" t="s">
        <v>1241</v>
      </c>
      <c r="E318" t="s">
        <v>562</v>
      </c>
      <c r="F318">
        <v>12938</v>
      </c>
      <c r="G318" t="s">
        <v>231</v>
      </c>
      <c r="H318" t="s">
        <v>232</v>
      </c>
      <c r="I318" t="s">
        <v>5</v>
      </c>
      <c r="J318" t="s">
        <v>662</v>
      </c>
      <c r="K318" t="s">
        <v>1242</v>
      </c>
      <c r="L318">
        <v>7</v>
      </c>
      <c r="M318">
        <v>88.375</v>
      </c>
      <c r="N318">
        <v>63.892000000000003</v>
      </c>
      <c r="O318">
        <v>24.8019</v>
      </c>
      <c r="P318">
        <v>8.6530000000000005</v>
      </c>
      <c r="Q318">
        <v>4.7755999999999998</v>
      </c>
      <c r="R318">
        <v>5.3301999999999996</v>
      </c>
      <c r="S318">
        <v>5.2226999999999997</v>
      </c>
      <c r="T318">
        <v>2.8887</v>
      </c>
      <c r="U318">
        <v>2.3418000000000001</v>
      </c>
      <c r="V318">
        <v>1.8660000000000001</v>
      </c>
      <c r="W318">
        <v>22.0379</v>
      </c>
      <c r="X318" t="s">
        <v>272</v>
      </c>
      <c r="Y318">
        <v>1.3897999999999999</v>
      </c>
      <c r="Z318" t="s">
        <v>659</v>
      </c>
      <c r="AA318">
        <v>2.0251000000000001</v>
      </c>
      <c r="AB318" t="s">
        <v>1031</v>
      </c>
      <c r="AC318">
        <v>2.8559999999999999</v>
      </c>
      <c r="AD318">
        <v>18.032299999999999</v>
      </c>
      <c r="AE318">
        <v>254.4879</v>
      </c>
      <c r="AF318">
        <v>10</v>
      </c>
      <c r="AG318">
        <v>92</v>
      </c>
      <c r="AH318">
        <v>17</v>
      </c>
      <c r="AI318">
        <v>136</v>
      </c>
      <c r="AJ318" t="s">
        <v>353</v>
      </c>
      <c r="AL318" t="e">
        <f t="shared" ref="AL318:AL381" si="316">IF(AND(#REF!&lt;&gt;#REF!,#REF!&lt;&gt;#REF!),"Bold","")</f>
        <v>#REF!</v>
      </c>
    </row>
    <row r="319" spans="1:38">
      <c r="A319" t="s">
        <v>1253</v>
      </c>
      <c r="B319" s="1">
        <v>0.6875</v>
      </c>
      <c r="C319" t="s">
        <v>188</v>
      </c>
      <c r="D319" t="s">
        <v>1241</v>
      </c>
      <c r="E319" t="s">
        <v>562</v>
      </c>
      <c r="F319">
        <v>12938</v>
      </c>
      <c r="G319" t="s">
        <v>231</v>
      </c>
      <c r="H319" t="s">
        <v>232</v>
      </c>
      <c r="I319" t="s">
        <v>5</v>
      </c>
      <c r="J319" t="s">
        <v>662</v>
      </c>
      <c r="K319" t="s">
        <v>1242</v>
      </c>
      <c r="L319">
        <v>3</v>
      </c>
      <c r="M319">
        <v>90.443200000000004</v>
      </c>
      <c r="N319">
        <v>61.808399999999999</v>
      </c>
      <c r="O319">
        <v>28.468599999999999</v>
      </c>
      <c r="P319">
        <v>15.9918</v>
      </c>
      <c r="Q319">
        <v>8.5871999999999993</v>
      </c>
      <c r="R319">
        <v>7.2034000000000002</v>
      </c>
      <c r="S319">
        <v>3.8180999999999998</v>
      </c>
      <c r="T319">
        <v>2.7505999999999999</v>
      </c>
      <c r="U319">
        <v>2.0181</v>
      </c>
      <c r="V319">
        <v>2.0190000000000001</v>
      </c>
      <c r="W319">
        <v>16.595700000000001</v>
      </c>
      <c r="X319" t="s">
        <v>446</v>
      </c>
      <c r="Y319">
        <v>1.0938000000000001</v>
      </c>
      <c r="Z319" t="s">
        <v>426</v>
      </c>
      <c r="AA319">
        <v>1.1980999999999999</v>
      </c>
      <c r="AB319" t="s">
        <v>324</v>
      </c>
      <c r="AC319">
        <v>1.5506</v>
      </c>
      <c r="AD319">
        <v>18.0167</v>
      </c>
      <c r="AE319">
        <v>261.56319999999999</v>
      </c>
      <c r="AF319">
        <v>6.5</v>
      </c>
      <c r="AG319">
        <v>93</v>
      </c>
      <c r="AH319">
        <v>17</v>
      </c>
      <c r="AI319">
        <v>404</v>
      </c>
      <c r="AJ319" t="s">
        <v>353</v>
      </c>
      <c r="AL319" t="e">
        <f t="shared" ref="AL319:AL382" si="317">IF(AND(#REF!&lt;&gt;#REF!,#REF!&lt;&gt;#REF!),"Bold","")</f>
        <v>#REF!</v>
      </c>
    </row>
    <row r="320" spans="1:38">
      <c r="A320" t="s">
        <v>1723</v>
      </c>
      <c r="B320" s="1">
        <v>0.86458333333333337</v>
      </c>
      <c r="C320" t="s">
        <v>168</v>
      </c>
      <c r="D320" t="s">
        <v>660</v>
      </c>
      <c r="E320" t="s">
        <v>230</v>
      </c>
      <c r="F320">
        <v>6469</v>
      </c>
      <c r="G320" t="s">
        <v>1576</v>
      </c>
      <c r="H320" t="s">
        <v>1577</v>
      </c>
      <c r="I320" s="3" t="s">
        <v>5</v>
      </c>
      <c r="J320" t="s">
        <v>662</v>
      </c>
      <c r="K320" t="s">
        <v>1714</v>
      </c>
      <c r="L320">
        <v>6</v>
      </c>
      <c r="M320">
        <v>54.626600000000003</v>
      </c>
      <c r="N320">
        <v>74.108199999999997</v>
      </c>
      <c r="O320">
        <v>27.983000000000001</v>
      </c>
      <c r="P320">
        <v>12.527900000000001</v>
      </c>
      <c r="Q320">
        <v>5.2816999999999998</v>
      </c>
      <c r="R320">
        <v>4.0895000000000001</v>
      </c>
      <c r="S320">
        <v>4.2457000000000003</v>
      </c>
      <c r="T320">
        <v>2.5249000000000001</v>
      </c>
      <c r="U320">
        <v>2.1145</v>
      </c>
      <c r="V320">
        <v>2.6947999999999999</v>
      </c>
      <c r="W320">
        <v>21.284300000000002</v>
      </c>
      <c r="X320" t="s">
        <v>932</v>
      </c>
      <c r="Y320">
        <v>1.1951000000000001</v>
      </c>
      <c r="Z320" t="s">
        <v>1724</v>
      </c>
      <c r="AA320">
        <v>1.5267999999999999</v>
      </c>
      <c r="AB320" t="s">
        <v>1716</v>
      </c>
      <c r="AC320">
        <v>1.2402</v>
      </c>
      <c r="AD320">
        <v>18.003399999999999</v>
      </c>
      <c r="AE320">
        <v>233.44649999999999</v>
      </c>
      <c r="AF320">
        <v>14</v>
      </c>
      <c r="AG320">
        <v>86</v>
      </c>
      <c r="AH320">
        <v>17</v>
      </c>
      <c r="AI320">
        <v>901</v>
      </c>
      <c r="AJ320" t="s">
        <v>353</v>
      </c>
      <c r="AL320" t="e">
        <f t="shared" ref="AL320:AL383" si="318">IF(AND(#REF!&lt;&gt;#REF!,#REF!&lt;&gt;#REF!),"Bold","")</f>
        <v>#REF!</v>
      </c>
    </row>
    <row r="321" spans="1:38">
      <c r="A321" t="s">
        <v>1088</v>
      </c>
      <c r="B321" s="1">
        <v>0.65625</v>
      </c>
      <c r="C321" t="s">
        <v>172</v>
      </c>
      <c r="D321" t="s">
        <v>1045</v>
      </c>
      <c r="E321" t="s">
        <v>562</v>
      </c>
      <c r="F321">
        <v>15475</v>
      </c>
      <c r="G321" t="s">
        <v>282</v>
      </c>
      <c r="H321" t="s">
        <v>346</v>
      </c>
      <c r="I321" t="s">
        <v>5</v>
      </c>
      <c r="J321" t="s">
        <v>347</v>
      </c>
      <c r="K321" t="s">
        <v>1046</v>
      </c>
      <c r="L321">
        <v>8</v>
      </c>
      <c r="M321">
        <v>123.354</v>
      </c>
      <c r="N321">
        <v>41.574399999999997</v>
      </c>
      <c r="O321">
        <v>20.610399999999998</v>
      </c>
      <c r="P321">
        <v>6.2675999999999998</v>
      </c>
      <c r="Q321">
        <v>5.4922000000000004</v>
      </c>
      <c r="R321">
        <v>4.2221000000000002</v>
      </c>
      <c r="S321">
        <v>2.2612000000000001</v>
      </c>
      <c r="T321">
        <v>1.7146999999999999</v>
      </c>
      <c r="U321">
        <v>1.1753</v>
      </c>
      <c r="V321">
        <v>2.1597</v>
      </c>
      <c r="W321">
        <v>5.4532999999999996</v>
      </c>
      <c r="X321" t="s">
        <v>606</v>
      </c>
      <c r="Y321">
        <v>3.1478000000000002</v>
      </c>
      <c r="Z321" t="s">
        <v>607</v>
      </c>
      <c r="AA321">
        <v>2.1985000000000001</v>
      </c>
      <c r="AB321" t="s">
        <v>519</v>
      </c>
      <c r="AC321">
        <v>1.6982999999999999</v>
      </c>
      <c r="AD321">
        <v>17.9422</v>
      </c>
      <c r="AE321">
        <v>239.27180000000001</v>
      </c>
      <c r="AF321">
        <v>8</v>
      </c>
      <c r="AG321">
        <v>128</v>
      </c>
      <c r="AH321">
        <v>17</v>
      </c>
      <c r="AI321">
        <v>136</v>
      </c>
      <c r="AJ321" t="s">
        <v>353</v>
      </c>
      <c r="AL321" t="e">
        <f t="shared" ref="AL321:AL384" si="319">IF(AND(#REF!&lt;&gt;#REF!,#REF!&lt;&gt;#REF!),"Bold","")</f>
        <v>#REF!</v>
      </c>
    </row>
    <row r="322" spans="1:38">
      <c r="A322" t="s">
        <v>1721</v>
      </c>
      <c r="B322" s="1">
        <v>0.86458333333333337</v>
      </c>
      <c r="C322" t="s">
        <v>168</v>
      </c>
      <c r="D322" t="s">
        <v>660</v>
      </c>
      <c r="E322" t="s">
        <v>230</v>
      </c>
      <c r="F322">
        <v>6469</v>
      </c>
      <c r="G322" t="s">
        <v>1576</v>
      </c>
      <c r="H322" t="s">
        <v>1577</v>
      </c>
      <c r="I322" s="3" t="s">
        <v>5</v>
      </c>
      <c r="J322" t="s">
        <v>662</v>
      </c>
      <c r="K322" t="s">
        <v>1714</v>
      </c>
      <c r="L322">
        <v>3</v>
      </c>
      <c r="M322">
        <v>81.227099999999993</v>
      </c>
      <c r="N322">
        <v>56.991700000000002</v>
      </c>
      <c r="O322">
        <v>39.859200000000001</v>
      </c>
      <c r="P322">
        <v>6.0990000000000002</v>
      </c>
      <c r="Q322">
        <v>7.1669999999999998</v>
      </c>
      <c r="R322">
        <v>2.9051</v>
      </c>
      <c r="S322">
        <v>2.4174000000000002</v>
      </c>
      <c r="T322">
        <v>1.173</v>
      </c>
      <c r="U322">
        <v>0</v>
      </c>
      <c r="V322">
        <v>0</v>
      </c>
      <c r="W322">
        <v>20.355699999999999</v>
      </c>
      <c r="X322" t="s">
        <v>237</v>
      </c>
      <c r="Y322">
        <v>3.7584</v>
      </c>
      <c r="Z322" t="s">
        <v>1679</v>
      </c>
      <c r="AA322">
        <v>3.7993000000000001</v>
      </c>
      <c r="AB322" t="s">
        <v>531</v>
      </c>
      <c r="AC322">
        <v>1.4540999999999999</v>
      </c>
      <c r="AD322">
        <v>17.899999999999999</v>
      </c>
      <c r="AE322">
        <v>248.28210000000001</v>
      </c>
      <c r="AF322">
        <v>6</v>
      </c>
      <c r="AG322">
        <v>83</v>
      </c>
      <c r="AH322">
        <v>17</v>
      </c>
      <c r="AJ322" t="s">
        <v>353</v>
      </c>
      <c r="AL322" t="e">
        <f t="shared" ref="AL322:AL385" si="320">IF(AND(#REF!&lt;&gt;#REF!,#REF!&lt;&gt;#REF!),"Bold","")</f>
        <v>#REF!</v>
      </c>
    </row>
    <row r="323" spans="1:38">
      <c r="A323" t="s">
        <v>435</v>
      </c>
      <c r="B323" s="1">
        <v>0.56944444444444442</v>
      </c>
      <c r="C323" t="s">
        <v>188</v>
      </c>
      <c r="D323" t="s">
        <v>402</v>
      </c>
      <c r="E323" t="s">
        <v>403</v>
      </c>
      <c r="F323">
        <v>6469</v>
      </c>
      <c r="G323" t="s">
        <v>231</v>
      </c>
      <c r="H323" t="s">
        <v>232</v>
      </c>
      <c r="I323" t="s">
        <v>5</v>
      </c>
      <c r="J323" t="s">
        <v>234</v>
      </c>
      <c r="K323" t="s">
        <v>404</v>
      </c>
      <c r="L323">
        <v>2</v>
      </c>
      <c r="M323">
        <v>62.564999999999998</v>
      </c>
      <c r="N323">
        <v>65.931399999999996</v>
      </c>
      <c r="O323">
        <v>35.803100000000001</v>
      </c>
      <c r="P323">
        <v>12.576499999999999</v>
      </c>
      <c r="Q323">
        <v>7.7667999999999999</v>
      </c>
      <c r="R323">
        <v>5.8155000000000001</v>
      </c>
      <c r="S323">
        <v>0</v>
      </c>
      <c r="T323">
        <v>0</v>
      </c>
      <c r="U323">
        <v>0</v>
      </c>
      <c r="V323">
        <v>0</v>
      </c>
      <c r="W323">
        <v>21.267099999999999</v>
      </c>
      <c r="X323" t="s">
        <v>436</v>
      </c>
      <c r="Y323">
        <v>1.7385999999999999</v>
      </c>
      <c r="Z323" t="s">
        <v>437</v>
      </c>
      <c r="AA323">
        <v>3.3212999999999999</v>
      </c>
      <c r="AB323" t="s">
        <v>331</v>
      </c>
      <c r="AC323">
        <v>1.9125000000000001</v>
      </c>
      <c r="AD323">
        <v>17.799399999999999</v>
      </c>
      <c r="AE323">
        <v>247.7458</v>
      </c>
      <c r="AF323">
        <v>12</v>
      </c>
      <c r="AG323">
        <v>88</v>
      </c>
      <c r="AH323">
        <v>11</v>
      </c>
      <c r="AI323">
        <v>22</v>
      </c>
      <c r="AJ323" t="s">
        <v>453</v>
      </c>
      <c r="AL323" t="e">
        <f t="shared" ref="AL323:AL386" si="321">IF(AND(#REF!&lt;&gt;#REF!,#REF!&lt;&gt;#REF!),"Bold","")</f>
        <v>#REF!</v>
      </c>
    </row>
    <row r="324" spans="1:38">
      <c r="A324" t="s">
        <v>1239</v>
      </c>
      <c r="B324" s="1">
        <v>0.68402777777777779</v>
      </c>
      <c r="C324" t="s">
        <v>224</v>
      </c>
      <c r="D324" t="s">
        <v>344</v>
      </c>
      <c r="F324">
        <v>14695</v>
      </c>
      <c r="G324" t="s">
        <v>345</v>
      </c>
      <c r="H324" t="s">
        <v>346</v>
      </c>
      <c r="I324" t="s">
        <v>5</v>
      </c>
      <c r="J324" t="s">
        <v>347</v>
      </c>
      <c r="K324" t="s">
        <v>1215</v>
      </c>
      <c r="L324">
        <v>10</v>
      </c>
      <c r="M324">
        <v>58.340800000000002</v>
      </c>
      <c r="N324">
        <v>53.8386</v>
      </c>
      <c r="O324">
        <v>26.358799999999999</v>
      </c>
      <c r="P324">
        <v>8.9547000000000008</v>
      </c>
      <c r="Q324">
        <v>10.217700000000001</v>
      </c>
      <c r="R324">
        <v>2.9929999999999999</v>
      </c>
      <c r="S324">
        <v>2.3258000000000001</v>
      </c>
      <c r="T324">
        <v>1.3785000000000001</v>
      </c>
      <c r="U324">
        <v>1.587</v>
      </c>
      <c r="V324">
        <v>2.1831999999999998</v>
      </c>
      <c r="W324">
        <v>21.3764</v>
      </c>
      <c r="X324" t="s">
        <v>771</v>
      </c>
      <c r="Y324">
        <v>1.125</v>
      </c>
      <c r="Z324" t="s">
        <v>1240</v>
      </c>
      <c r="AA324">
        <v>0.4012</v>
      </c>
      <c r="AB324" t="s">
        <v>630</v>
      </c>
      <c r="AC324">
        <v>1.3888</v>
      </c>
      <c r="AD324">
        <v>17.7058</v>
      </c>
      <c r="AE324">
        <v>210.1754</v>
      </c>
      <c r="AF324">
        <v>16</v>
      </c>
      <c r="AG324">
        <v>122</v>
      </c>
      <c r="AH324">
        <v>11</v>
      </c>
      <c r="AI324">
        <v>35</v>
      </c>
      <c r="AJ324" t="s">
        <v>453</v>
      </c>
      <c r="AL324" t="e">
        <f t="shared" ref="AL324:AL387" si="322">IF(AND(#REF!&lt;&gt;#REF!,#REF!&lt;&gt;#REF!),"Bold","")</f>
        <v>#REF!</v>
      </c>
    </row>
    <row r="325" spans="1:38">
      <c r="A325" t="s">
        <v>1363</v>
      </c>
      <c r="B325" s="1">
        <v>0.70833333333333337</v>
      </c>
      <c r="C325" t="s">
        <v>224</v>
      </c>
      <c r="D325" t="s">
        <v>1359</v>
      </c>
      <c r="F325">
        <v>6542</v>
      </c>
      <c r="G325" t="s">
        <v>345</v>
      </c>
      <c r="H325" t="s">
        <v>346</v>
      </c>
      <c r="I325" t="s">
        <v>5</v>
      </c>
      <c r="J325" t="s">
        <v>347</v>
      </c>
      <c r="K325" t="s">
        <v>1360</v>
      </c>
      <c r="L325">
        <v>8</v>
      </c>
      <c r="M325">
        <v>82.127499999999998</v>
      </c>
      <c r="N325">
        <v>78.453599999999994</v>
      </c>
      <c r="O325">
        <v>25.458100000000002</v>
      </c>
      <c r="P325">
        <v>7.9973999999999998</v>
      </c>
      <c r="Q325">
        <v>6.8009000000000004</v>
      </c>
      <c r="R325">
        <v>4.5221</v>
      </c>
      <c r="S325">
        <v>2.6797</v>
      </c>
      <c r="T325">
        <v>1.139</v>
      </c>
      <c r="U325">
        <v>1.6758999999999999</v>
      </c>
      <c r="V325">
        <v>0.91830000000000001</v>
      </c>
      <c r="W325">
        <v>18.995000000000001</v>
      </c>
      <c r="X325" t="s">
        <v>1229</v>
      </c>
      <c r="Y325">
        <v>0.91659999999999997</v>
      </c>
      <c r="Z325" t="s">
        <v>1230</v>
      </c>
      <c r="AA325">
        <v>0.82579999999999998</v>
      </c>
      <c r="AB325" t="s">
        <v>1364</v>
      </c>
      <c r="AC325">
        <v>0.62739999999999996</v>
      </c>
      <c r="AD325">
        <v>17.5244</v>
      </c>
      <c r="AE325">
        <v>250.6618</v>
      </c>
      <c r="AF325">
        <v>6.5</v>
      </c>
      <c r="AG325">
        <v>93</v>
      </c>
      <c r="AH325">
        <v>11</v>
      </c>
      <c r="AI325">
        <v>44</v>
      </c>
      <c r="AJ325" t="s">
        <v>453</v>
      </c>
      <c r="AL325" t="e">
        <f t="shared" ref="AL325:AL388" si="323">IF(AND(#REF!&lt;&gt;#REF!,#REF!&lt;&gt;#REF!),"Bold","")</f>
        <v>#REF!</v>
      </c>
    </row>
    <row r="326" spans="1:38">
      <c r="A326" t="s">
        <v>956</v>
      </c>
      <c r="B326" s="1">
        <v>0.64236111111111105</v>
      </c>
      <c r="C326" t="s">
        <v>163</v>
      </c>
      <c r="D326" t="s">
        <v>925</v>
      </c>
      <c r="E326" t="s">
        <v>562</v>
      </c>
      <c r="F326">
        <v>28012</v>
      </c>
      <c r="G326" t="s">
        <v>231</v>
      </c>
      <c r="H326" t="s">
        <v>232</v>
      </c>
      <c r="I326" t="s">
        <v>5</v>
      </c>
      <c r="J326" t="s">
        <v>662</v>
      </c>
      <c r="K326" t="s">
        <v>926</v>
      </c>
      <c r="L326">
        <v>5</v>
      </c>
      <c r="M326">
        <v>93.8</v>
      </c>
      <c r="N326">
        <v>77.944000000000003</v>
      </c>
      <c r="O326">
        <v>29.724</v>
      </c>
      <c r="P326">
        <v>9.6674000000000007</v>
      </c>
      <c r="Q326">
        <v>10.7948</v>
      </c>
      <c r="R326">
        <v>6.6631999999999998</v>
      </c>
      <c r="S326">
        <v>3.4397000000000002</v>
      </c>
      <c r="T326">
        <v>3.8157000000000001</v>
      </c>
      <c r="U326">
        <v>1.7946</v>
      </c>
      <c r="V326">
        <v>1.7915000000000001</v>
      </c>
      <c r="W326">
        <v>23.0243</v>
      </c>
      <c r="X326" t="s">
        <v>806</v>
      </c>
      <c r="Y326">
        <v>0.94069999999999998</v>
      </c>
      <c r="Z326" t="s">
        <v>711</v>
      </c>
      <c r="AA326">
        <v>1.8773</v>
      </c>
      <c r="AB326" t="s">
        <v>957</v>
      </c>
      <c r="AC326">
        <v>0.76719999999999999</v>
      </c>
      <c r="AD326">
        <v>17.474799999999998</v>
      </c>
      <c r="AE326">
        <v>283.51929999999999</v>
      </c>
      <c r="AF326">
        <v>16</v>
      </c>
      <c r="AG326">
        <v>83</v>
      </c>
      <c r="AH326">
        <v>11</v>
      </c>
      <c r="AI326">
        <v>92</v>
      </c>
      <c r="AJ326" t="s">
        <v>453</v>
      </c>
      <c r="AL326" t="e">
        <f t="shared" ref="AL326:AL389" si="324">IF(AND(#REF!&lt;&gt;#REF!,#REF!&lt;&gt;#REF!),"Bold","")</f>
        <v>#REF!</v>
      </c>
    </row>
    <row r="327" spans="1:38">
      <c r="A327" t="s">
        <v>1441</v>
      </c>
      <c r="B327" s="1">
        <v>0.71180555555555547</v>
      </c>
      <c r="C327" t="s">
        <v>188</v>
      </c>
      <c r="D327" t="s">
        <v>660</v>
      </c>
      <c r="E327" t="s">
        <v>1407</v>
      </c>
      <c r="F327">
        <v>3619</v>
      </c>
      <c r="G327" t="s">
        <v>231</v>
      </c>
      <c r="H327" t="s">
        <v>232</v>
      </c>
      <c r="I327" s="3" t="s">
        <v>5</v>
      </c>
      <c r="J327" t="s">
        <v>347</v>
      </c>
      <c r="K327" t="s">
        <v>1408</v>
      </c>
      <c r="L327">
        <v>10</v>
      </c>
      <c r="M327">
        <v>42.186</v>
      </c>
      <c r="N327">
        <v>37.9514</v>
      </c>
      <c r="O327">
        <v>23.701699999999999</v>
      </c>
      <c r="P327">
        <v>11.0624</v>
      </c>
      <c r="Q327">
        <v>6.5420999999999996</v>
      </c>
      <c r="R327">
        <v>3.3805999999999998</v>
      </c>
      <c r="S327">
        <v>2.4304999999999999</v>
      </c>
      <c r="T327">
        <v>1.9006000000000001</v>
      </c>
      <c r="U327">
        <v>1.9329000000000001</v>
      </c>
      <c r="V327">
        <v>1.7443</v>
      </c>
      <c r="W327">
        <v>19.0121</v>
      </c>
      <c r="X327" t="s">
        <v>1442</v>
      </c>
      <c r="Y327">
        <v>0.35560000000000003</v>
      </c>
      <c r="Z327" t="s">
        <v>1418</v>
      </c>
      <c r="AA327">
        <v>0.42830000000000001</v>
      </c>
      <c r="AB327" t="s">
        <v>1443</v>
      </c>
      <c r="AC327">
        <v>0</v>
      </c>
      <c r="AD327">
        <v>17.467700000000001</v>
      </c>
      <c r="AE327">
        <v>170.09620000000001</v>
      </c>
      <c r="AF327">
        <v>33</v>
      </c>
      <c r="AG327">
        <v>60</v>
      </c>
      <c r="AH327">
        <v>11</v>
      </c>
      <c r="AI327">
        <v>11</v>
      </c>
      <c r="AJ327" t="s">
        <v>453</v>
      </c>
      <c r="AL327" t="e">
        <f t="shared" ref="AL327:AL390" si="325">IF(AND(#REF!&lt;&gt;#REF!,#REF!&lt;&gt;#REF!),"Bold","")</f>
        <v>#REF!</v>
      </c>
    </row>
    <row r="328" spans="1:38">
      <c r="A328" t="s">
        <v>1377</v>
      </c>
      <c r="B328" s="1">
        <v>0.70833333333333337</v>
      </c>
      <c r="C328" t="s">
        <v>224</v>
      </c>
      <c r="D328" t="s">
        <v>1359</v>
      </c>
      <c r="F328">
        <v>6542</v>
      </c>
      <c r="G328" t="s">
        <v>345</v>
      </c>
      <c r="H328" t="s">
        <v>346</v>
      </c>
      <c r="I328" t="s">
        <v>5</v>
      </c>
      <c r="J328" t="s">
        <v>347</v>
      </c>
      <c r="K328" t="s">
        <v>1360</v>
      </c>
      <c r="L328">
        <v>6</v>
      </c>
      <c r="M328">
        <v>70.367800000000003</v>
      </c>
      <c r="N328">
        <v>65.663499999999999</v>
      </c>
      <c r="O328">
        <v>22.449000000000002</v>
      </c>
      <c r="P328">
        <v>6.2706</v>
      </c>
      <c r="Q328">
        <v>3.0165000000000002</v>
      </c>
      <c r="R328">
        <v>2.2690000000000001</v>
      </c>
      <c r="S328">
        <v>1.29</v>
      </c>
      <c r="T328">
        <v>1.0597000000000001</v>
      </c>
      <c r="U328">
        <v>1.0545</v>
      </c>
      <c r="V328">
        <v>0.52110000000000001</v>
      </c>
      <c r="W328">
        <v>6.6071</v>
      </c>
      <c r="X328" t="s">
        <v>902</v>
      </c>
      <c r="Y328">
        <v>0.45839999999999997</v>
      </c>
      <c r="Z328" t="s">
        <v>1119</v>
      </c>
      <c r="AA328">
        <v>0.78859999999999997</v>
      </c>
      <c r="AB328" t="s">
        <v>579</v>
      </c>
      <c r="AC328">
        <v>0.58120000000000005</v>
      </c>
      <c r="AD328">
        <v>17.4328</v>
      </c>
      <c r="AE328">
        <v>199.82980000000001</v>
      </c>
      <c r="AF328">
        <v>8</v>
      </c>
      <c r="AG328">
        <v>96</v>
      </c>
      <c r="AH328">
        <v>11</v>
      </c>
      <c r="AI328">
        <v>24</v>
      </c>
      <c r="AJ328" t="s">
        <v>453</v>
      </c>
      <c r="AL328" t="e">
        <f t="shared" ref="AL328:AL391" si="326">IF(AND(#REF!&lt;&gt;#REF!,#REF!&lt;&gt;#REF!),"Bold","")</f>
        <v>#REF!</v>
      </c>
    </row>
    <row r="329" spans="1:38">
      <c r="A329" t="s">
        <v>977</v>
      </c>
      <c r="B329" s="1">
        <v>0.64236111111111105</v>
      </c>
      <c r="C329" t="s">
        <v>163</v>
      </c>
      <c r="D329" t="s">
        <v>925</v>
      </c>
      <c r="E329" t="s">
        <v>562</v>
      </c>
      <c r="F329">
        <v>28012</v>
      </c>
      <c r="G329" t="s">
        <v>231</v>
      </c>
      <c r="H329" t="s">
        <v>232</v>
      </c>
      <c r="I329" t="s">
        <v>5</v>
      </c>
      <c r="J329" t="s">
        <v>662</v>
      </c>
      <c r="K329" t="s">
        <v>926</v>
      </c>
      <c r="L329">
        <v>7</v>
      </c>
      <c r="M329">
        <v>82.846999999999994</v>
      </c>
      <c r="N329">
        <v>51.704799999999999</v>
      </c>
      <c r="O329">
        <v>26.109400000000001</v>
      </c>
      <c r="P329">
        <v>11.718500000000001</v>
      </c>
      <c r="Q329">
        <v>7.4737999999999998</v>
      </c>
      <c r="R329">
        <v>4.6604999999999999</v>
      </c>
      <c r="S329">
        <v>5.1093000000000002</v>
      </c>
      <c r="T329">
        <v>1.9742</v>
      </c>
      <c r="U329">
        <v>1.7023999999999999</v>
      </c>
      <c r="V329">
        <v>2.2953000000000001</v>
      </c>
      <c r="W329">
        <v>23.815000000000001</v>
      </c>
      <c r="X329" t="s">
        <v>978</v>
      </c>
      <c r="Y329">
        <v>0.61339999999999995</v>
      </c>
      <c r="Z329" t="s">
        <v>944</v>
      </c>
      <c r="AA329">
        <v>1.6339999999999999</v>
      </c>
      <c r="AB329" t="s">
        <v>979</v>
      </c>
      <c r="AC329">
        <v>0</v>
      </c>
      <c r="AD329">
        <v>17.3964</v>
      </c>
      <c r="AE329">
        <v>239.054</v>
      </c>
      <c r="AF329">
        <v>16</v>
      </c>
      <c r="AG329">
        <v>96</v>
      </c>
      <c r="AH329">
        <v>11</v>
      </c>
      <c r="AI329">
        <v>7</v>
      </c>
      <c r="AJ329" t="s">
        <v>453</v>
      </c>
      <c r="AL329" t="e">
        <f t="shared" ref="AL329:AL392" si="327">IF(AND(#REF!&lt;&gt;#REF!,#REF!&lt;&gt;#REF!),"Bold","")</f>
        <v>#REF!</v>
      </c>
    </row>
    <row r="330" spans="1:38">
      <c r="A330" t="s">
        <v>709</v>
      </c>
      <c r="B330" s="1">
        <v>0.60069444444444442</v>
      </c>
      <c r="C330" t="s">
        <v>171</v>
      </c>
      <c r="D330" t="s">
        <v>688</v>
      </c>
      <c r="E330" t="s">
        <v>230</v>
      </c>
      <c r="F330">
        <v>4938</v>
      </c>
      <c r="G330" t="s">
        <v>282</v>
      </c>
      <c r="H330" t="s">
        <v>346</v>
      </c>
      <c r="I330" t="s">
        <v>5</v>
      </c>
      <c r="J330" t="s">
        <v>347</v>
      </c>
      <c r="K330" t="s">
        <v>689</v>
      </c>
      <c r="L330">
        <v>7</v>
      </c>
      <c r="M330">
        <v>41.276699999999998</v>
      </c>
      <c r="N330">
        <v>40.980600000000003</v>
      </c>
      <c r="O330">
        <v>20.7256</v>
      </c>
      <c r="P330">
        <v>9.2993000000000006</v>
      </c>
      <c r="Q330">
        <v>3.6257999999999999</v>
      </c>
      <c r="R330">
        <v>1.7642</v>
      </c>
      <c r="S330">
        <v>1.6922999999999999</v>
      </c>
      <c r="T330">
        <v>1.4117</v>
      </c>
      <c r="U330">
        <v>1.2764</v>
      </c>
      <c r="V330">
        <v>1.2887999999999999</v>
      </c>
      <c r="W330">
        <v>11.585000000000001</v>
      </c>
      <c r="X330" t="s">
        <v>710</v>
      </c>
      <c r="Y330">
        <v>1.2650999999999999</v>
      </c>
      <c r="Z330" t="s">
        <v>711</v>
      </c>
      <c r="AA330">
        <v>1.5884</v>
      </c>
      <c r="AB330" t="s">
        <v>401</v>
      </c>
      <c r="AC330">
        <v>2.0244</v>
      </c>
      <c r="AD330">
        <v>17.285299999999999</v>
      </c>
      <c r="AE330">
        <v>157.08969999999999</v>
      </c>
      <c r="AF330">
        <v>16</v>
      </c>
      <c r="AG330">
        <v>78</v>
      </c>
      <c r="AH330">
        <v>11</v>
      </c>
      <c r="AI330">
        <v>46</v>
      </c>
      <c r="AJ330" t="s">
        <v>453</v>
      </c>
      <c r="AL330" t="e">
        <f t="shared" ref="AL330:AL393" si="328">IF(AND(#REF!&lt;&gt;#REF!,#REF!&lt;&gt;#REF!),"Bold","")</f>
        <v>#REF!</v>
      </c>
    </row>
    <row r="331" spans="1:38">
      <c r="A331" t="s">
        <v>1472</v>
      </c>
      <c r="B331" s="1">
        <v>0.71527777777777779</v>
      </c>
      <c r="C331" t="s">
        <v>163</v>
      </c>
      <c r="D331" t="s">
        <v>281</v>
      </c>
      <c r="E331" t="s">
        <v>230</v>
      </c>
      <c r="F331">
        <v>5531</v>
      </c>
      <c r="G331" t="s">
        <v>231</v>
      </c>
      <c r="H331" t="s">
        <v>232</v>
      </c>
      <c r="I331" s="3" t="s">
        <v>5</v>
      </c>
      <c r="J331" t="s">
        <v>1463</v>
      </c>
      <c r="K331" t="s">
        <v>1464</v>
      </c>
      <c r="L331">
        <v>3</v>
      </c>
      <c r="M331">
        <v>70.477000000000004</v>
      </c>
      <c r="N331">
        <v>56.8</v>
      </c>
      <c r="O331">
        <v>32.194899999999997</v>
      </c>
      <c r="P331">
        <v>7.6036000000000001</v>
      </c>
      <c r="Q331">
        <v>5.7290000000000001</v>
      </c>
      <c r="R331">
        <v>6.5975000000000001</v>
      </c>
      <c r="S331">
        <v>3.2898000000000001</v>
      </c>
      <c r="T331">
        <v>2.4418000000000002</v>
      </c>
      <c r="U331">
        <v>1.1739999999999999</v>
      </c>
      <c r="V331">
        <v>1.5066999999999999</v>
      </c>
      <c r="W331">
        <v>12.427099999999999</v>
      </c>
      <c r="X331" t="s">
        <v>1473</v>
      </c>
      <c r="Y331">
        <v>0.11260000000000001</v>
      </c>
      <c r="Z331" t="s">
        <v>804</v>
      </c>
      <c r="AA331">
        <v>0.89270000000000005</v>
      </c>
      <c r="AB331" t="s">
        <v>540</v>
      </c>
      <c r="AC331">
        <v>1.7896000000000001</v>
      </c>
      <c r="AD331">
        <v>17.2179</v>
      </c>
      <c r="AE331">
        <v>220.2544</v>
      </c>
      <c r="AF331">
        <v>10</v>
      </c>
      <c r="AG331">
        <v>72</v>
      </c>
      <c r="AH331">
        <v>11</v>
      </c>
      <c r="AI331">
        <v>17</v>
      </c>
      <c r="AJ331" t="s">
        <v>453</v>
      </c>
      <c r="AL331" t="e">
        <f t="shared" ref="AL331:AL394" si="329">IF(AND(#REF!&lt;&gt;#REF!,#REF!&lt;&gt;#REF!),"Bold","")</f>
        <v>#REF!</v>
      </c>
    </row>
    <row r="332" spans="1:38">
      <c r="A332" t="s">
        <v>1028</v>
      </c>
      <c r="B332" s="1">
        <v>0.65277777777777779</v>
      </c>
      <c r="C332" t="s">
        <v>167</v>
      </c>
      <c r="D332" t="s">
        <v>281</v>
      </c>
      <c r="F332">
        <v>9267</v>
      </c>
      <c r="G332" t="s">
        <v>282</v>
      </c>
      <c r="H332" t="s">
        <v>232</v>
      </c>
      <c r="I332" t="s">
        <v>5</v>
      </c>
      <c r="J332" t="s">
        <v>662</v>
      </c>
      <c r="K332" t="s">
        <v>1014</v>
      </c>
      <c r="L332">
        <v>5</v>
      </c>
      <c r="M332">
        <v>86.185000000000002</v>
      </c>
      <c r="N332">
        <v>44.828800000000001</v>
      </c>
      <c r="O332">
        <v>34.085999999999999</v>
      </c>
      <c r="P332">
        <v>8.7329000000000008</v>
      </c>
      <c r="Q332">
        <v>7.1188000000000002</v>
      </c>
      <c r="R332">
        <v>5.2253999999999996</v>
      </c>
      <c r="S332">
        <v>5.8068</v>
      </c>
      <c r="T332">
        <v>2.7932000000000001</v>
      </c>
      <c r="U332">
        <v>3.1347999999999998</v>
      </c>
      <c r="V332">
        <v>2.1410999999999998</v>
      </c>
      <c r="W332">
        <v>19.429300000000001</v>
      </c>
      <c r="X332" t="s">
        <v>318</v>
      </c>
      <c r="Y332">
        <v>1.2304999999999999</v>
      </c>
      <c r="Z332" t="s">
        <v>1016</v>
      </c>
      <c r="AA332">
        <v>2.0507</v>
      </c>
      <c r="AB332" t="s">
        <v>497</v>
      </c>
      <c r="AC332">
        <v>0.76419999999999999</v>
      </c>
      <c r="AD332">
        <v>17.2089</v>
      </c>
      <c r="AE332">
        <v>240.7363</v>
      </c>
      <c r="AF332">
        <v>8</v>
      </c>
      <c r="AG332">
        <v>75</v>
      </c>
      <c r="AH332">
        <v>11</v>
      </c>
      <c r="AI332">
        <v>15</v>
      </c>
      <c r="AJ332" t="s">
        <v>453</v>
      </c>
      <c r="AL332" t="e">
        <f t="shared" ref="AL332:AL395" si="330">IF(AND(#REF!&lt;&gt;#REF!,#REF!&lt;&gt;#REF!),"Bold","")</f>
        <v>#REF!</v>
      </c>
    </row>
    <row r="333" spans="1:38">
      <c r="A333" t="s">
        <v>698</v>
      </c>
      <c r="B333" s="1">
        <v>0.60069444444444442</v>
      </c>
      <c r="C333" t="s">
        <v>171</v>
      </c>
      <c r="D333" t="s">
        <v>688</v>
      </c>
      <c r="E333" t="s">
        <v>230</v>
      </c>
      <c r="F333">
        <v>4938</v>
      </c>
      <c r="G333" t="s">
        <v>282</v>
      </c>
      <c r="H333" t="s">
        <v>346</v>
      </c>
      <c r="I333" t="s">
        <v>5</v>
      </c>
      <c r="J333" t="s">
        <v>347</v>
      </c>
      <c r="K333" t="s">
        <v>689</v>
      </c>
      <c r="L333">
        <v>7</v>
      </c>
      <c r="M333">
        <v>106</v>
      </c>
      <c r="N333">
        <v>28.759699999999999</v>
      </c>
      <c r="O333">
        <v>18.25</v>
      </c>
      <c r="P333">
        <v>6.9132999999999996</v>
      </c>
      <c r="Q333">
        <v>5.2896999999999998</v>
      </c>
      <c r="R333">
        <v>2.7027000000000001</v>
      </c>
      <c r="S333">
        <v>2.3788999999999998</v>
      </c>
      <c r="T333">
        <v>1.8955</v>
      </c>
      <c r="U333">
        <v>0.97199999999999998</v>
      </c>
      <c r="V333">
        <v>1.1929000000000001</v>
      </c>
      <c r="W333">
        <v>7.2416999999999998</v>
      </c>
      <c r="X333" t="s">
        <v>699</v>
      </c>
      <c r="Y333">
        <v>1.6593</v>
      </c>
      <c r="Z333" t="s">
        <v>700</v>
      </c>
      <c r="AA333">
        <v>1.7788999999999999</v>
      </c>
      <c r="AB333" t="s">
        <v>608</v>
      </c>
      <c r="AC333">
        <v>0.94230000000000003</v>
      </c>
      <c r="AD333">
        <v>17.128599999999999</v>
      </c>
      <c r="AE333">
        <v>203.10550000000001</v>
      </c>
      <c r="AF333">
        <v>3.5</v>
      </c>
      <c r="AG333">
        <v>85</v>
      </c>
      <c r="AH333">
        <v>11</v>
      </c>
      <c r="AI333">
        <v>100</v>
      </c>
      <c r="AJ333" t="s">
        <v>453</v>
      </c>
      <c r="AL333" t="e">
        <f t="shared" ref="AL333:AL396" si="331">IF(AND(#REF!&lt;&gt;#REF!,#REF!&lt;&gt;#REF!),"Bold","")</f>
        <v>#REF!</v>
      </c>
    </row>
    <row r="334" spans="1:38">
      <c r="A334" t="s">
        <v>1280</v>
      </c>
      <c r="B334" s="1">
        <v>0.69097222222222221</v>
      </c>
      <c r="C334" t="s">
        <v>163</v>
      </c>
      <c r="D334" t="s">
        <v>281</v>
      </c>
      <c r="E334" t="s">
        <v>562</v>
      </c>
      <c r="F334">
        <v>18675</v>
      </c>
      <c r="G334" t="s">
        <v>231</v>
      </c>
      <c r="H334" t="s">
        <v>232</v>
      </c>
      <c r="I334" t="s">
        <v>5</v>
      </c>
      <c r="J334" t="s">
        <v>347</v>
      </c>
      <c r="K334" t="s">
        <v>1260</v>
      </c>
      <c r="L334">
        <v>6</v>
      </c>
      <c r="M334">
        <v>66.765000000000001</v>
      </c>
      <c r="N334">
        <v>88.942300000000003</v>
      </c>
      <c r="O334">
        <v>41.697000000000003</v>
      </c>
      <c r="P334">
        <v>14.803800000000001</v>
      </c>
      <c r="Q334">
        <v>11.677300000000001</v>
      </c>
      <c r="R334">
        <v>7.3235000000000001</v>
      </c>
      <c r="S334">
        <v>5.5864000000000003</v>
      </c>
      <c r="T334">
        <v>3.9634</v>
      </c>
      <c r="U334">
        <v>2.5625</v>
      </c>
      <c r="V334">
        <v>2.9979</v>
      </c>
      <c r="W334">
        <v>21.4557</v>
      </c>
      <c r="X334" t="s">
        <v>1281</v>
      </c>
      <c r="Y334">
        <v>1.1321000000000001</v>
      </c>
      <c r="Z334" t="s">
        <v>1282</v>
      </c>
      <c r="AA334">
        <v>1.47</v>
      </c>
      <c r="AB334" t="s">
        <v>1111</v>
      </c>
      <c r="AC334">
        <v>2.5548000000000002</v>
      </c>
      <c r="AD334">
        <v>17.0212</v>
      </c>
      <c r="AE334">
        <v>289.9529</v>
      </c>
      <c r="AF334">
        <v>16</v>
      </c>
      <c r="AG334">
        <v>99</v>
      </c>
      <c r="AH334">
        <v>11</v>
      </c>
      <c r="AI334">
        <v>42</v>
      </c>
      <c r="AJ334" t="s">
        <v>453</v>
      </c>
      <c r="AL334" t="e">
        <f t="shared" ref="AL334:AL397" si="332">IF(AND(#REF!&lt;&gt;#REF!,#REF!&lt;&gt;#REF!),"Bold","")</f>
        <v>#REF!</v>
      </c>
    </row>
    <row r="335" spans="1:38">
      <c r="A335" t="s">
        <v>1099</v>
      </c>
      <c r="B335" s="1">
        <v>0.65972222222222221</v>
      </c>
      <c r="C335" t="s">
        <v>224</v>
      </c>
      <c r="D335" t="s">
        <v>344</v>
      </c>
      <c r="F335">
        <v>7632</v>
      </c>
      <c r="G335" t="s">
        <v>345</v>
      </c>
      <c r="H335" t="s">
        <v>346</v>
      </c>
      <c r="I335" t="s">
        <v>233</v>
      </c>
      <c r="J335" t="s">
        <v>1097</v>
      </c>
      <c r="K335" t="s">
        <v>1098</v>
      </c>
      <c r="L335">
        <v>6</v>
      </c>
      <c r="M335">
        <v>95.971800000000002</v>
      </c>
      <c r="N335">
        <v>67.537800000000004</v>
      </c>
      <c r="O335">
        <v>26.3445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18.6629</v>
      </c>
      <c r="X335" t="s">
        <v>1100</v>
      </c>
      <c r="Y335">
        <v>3.7332000000000001</v>
      </c>
      <c r="Z335" t="s">
        <v>1101</v>
      </c>
      <c r="AA335">
        <v>3.2930999999999999</v>
      </c>
      <c r="AB335" t="s">
        <v>615</v>
      </c>
      <c r="AC335">
        <v>2.6162000000000001</v>
      </c>
      <c r="AD335">
        <v>17.000800000000002</v>
      </c>
      <c r="AE335" s="23">
        <v>271.35980000000001</v>
      </c>
      <c r="AF335">
        <v>1.5</v>
      </c>
      <c r="AG335">
        <v>0</v>
      </c>
      <c r="AH335">
        <v>11</v>
      </c>
      <c r="AI335">
        <v>36</v>
      </c>
      <c r="AJ335" t="s">
        <v>453</v>
      </c>
      <c r="AL335" t="e">
        <f t="shared" ref="AL335:AL398" si="333">IF(AND(#REF!&lt;&gt;#REF!,#REF!&lt;&gt;#REF!),"Bold","")</f>
        <v>#REF!</v>
      </c>
    </row>
    <row r="336" spans="1:38">
      <c r="A336" t="s">
        <v>786</v>
      </c>
      <c r="B336" s="1">
        <v>0.61805555555555558</v>
      </c>
      <c r="C336" t="s">
        <v>188</v>
      </c>
      <c r="D336" t="s">
        <v>281</v>
      </c>
      <c r="E336" t="s">
        <v>661</v>
      </c>
      <c r="F336">
        <v>22684</v>
      </c>
      <c r="G336" t="s">
        <v>231</v>
      </c>
      <c r="H336" t="s">
        <v>232</v>
      </c>
      <c r="I336" t="s">
        <v>233</v>
      </c>
      <c r="J336" t="s">
        <v>234</v>
      </c>
      <c r="K336" t="s">
        <v>775</v>
      </c>
      <c r="L336">
        <v>2</v>
      </c>
      <c r="M336">
        <v>96.515000000000001</v>
      </c>
      <c r="N336">
        <v>64.615399999999994</v>
      </c>
      <c r="O336">
        <v>36.041800000000002</v>
      </c>
      <c r="P336">
        <v>10.703799999999999</v>
      </c>
      <c r="Q336">
        <v>3.3932000000000002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19.459299999999999</v>
      </c>
      <c r="X336" t="s">
        <v>417</v>
      </c>
      <c r="Y336">
        <v>2.2519</v>
      </c>
      <c r="Z336" t="s">
        <v>787</v>
      </c>
      <c r="AA336">
        <v>2.0661999999999998</v>
      </c>
      <c r="AB336" t="s">
        <v>471</v>
      </c>
      <c r="AC336">
        <v>1.3252999999999999</v>
      </c>
      <c r="AD336">
        <v>17</v>
      </c>
      <c r="AE336">
        <v>269.47160000000002</v>
      </c>
      <c r="AF336">
        <v>25</v>
      </c>
      <c r="AG336">
        <v>83</v>
      </c>
      <c r="AH336">
        <v>11</v>
      </c>
      <c r="AI336">
        <v>14</v>
      </c>
      <c r="AJ336" t="s">
        <v>453</v>
      </c>
      <c r="AL336" t="e">
        <f t="shared" ref="AL336:AL399" si="334">IF(AND(#REF!&lt;&gt;#REF!,#REF!&lt;&gt;#REF!),"Bold","")</f>
        <v>#REF!</v>
      </c>
    </row>
    <row r="337" spans="1:38">
      <c r="A337" t="s">
        <v>598</v>
      </c>
      <c r="B337" s="1">
        <v>0.58333333333333337</v>
      </c>
      <c r="C337" t="s">
        <v>172</v>
      </c>
      <c r="D337" t="s">
        <v>561</v>
      </c>
      <c r="E337" t="s">
        <v>562</v>
      </c>
      <c r="F337">
        <v>37140</v>
      </c>
      <c r="G337" t="s">
        <v>282</v>
      </c>
      <c r="H337" t="s">
        <v>346</v>
      </c>
      <c r="I337" t="s">
        <v>5</v>
      </c>
      <c r="J337" t="s">
        <v>347</v>
      </c>
      <c r="K337" t="s">
        <v>563</v>
      </c>
      <c r="L337">
        <v>8</v>
      </c>
      <c r="M337">
        <v>83.988900000000001</v>
      </c>
      <c r="N337">
        <v>93.700500000000005</v>
      </c>
      <c r="O337">
        <v>29.0136</v>
      </c>
      <c r="P337">
        <v>9.1311999999999998</v>
      </c>
      <c r="Q337">
        <v>12.8346</v>
      </c>
      <c r="R337">
        <v>6.1920000000000002</v>
      </c>
      <c r="S337">
        <v>2.9784000000000002</v>
      </c>
      <c r="T337">
        <v>3.8472</v>
      </c>
      <c r="U337">
        <v>3.0131999999999999</v>
      </c>
      <c r="V337">
        <v>2.9828000000000001</v>
      </c>
      <c r="W337">
        <v>10.8667</v>
      </c>
      <c r="X337" t="s">
        <v>599</v>
      </c>
      <c r="Y337">
        <v>1.9497</v>
      </c>
      <c r="Z337" t="s">
        <v>578</v>
      </c>
      <c r="AA337">
        <v>1.6749000000000001</v>
      </c>
      <c r="AB337" t="s">
        <v>600</v>
      </c>
      <c r="AC337">
        <v>0.81769999999999998</v>
      </c>
      <c r="AD337">
        <v>16.971699999999998</v>
      </c>
      <c r="AE337">
        <v>279.96319999999997</v>
      </c>
      <c r="AF337">
        <v>12</v>
      </c>
      <c r="AG337">
        <v>157</v>
      </c>
      <c r="AH337">
        <v>11</v>
      </c>
      <c r="AI337">
        <v>14</v>
      </c>
      <c r="AJ337" t="s">
        <v>453</v>
      </c>
      <c r="AL337" t="e">
        <f t="shared" ref="AL337:AL400" si="335">IF(AND(#REF!&lt;&gt;#REF!,#REF!&lt;&gt;#REF!),"Bold","")</f>
        <v>#REF!</v>
      </c>
    </row>
    <row r="338" spans="1:38">
      <c r="A338" t="s">
        <v>1475</v>
      </c>
      <c r="B338" s="1">
        <v>0.71527777777777779</v>
      </c>
      <c r="C338" t="s">
        <v>163</v>
      </c>
      <c r="D338" t="s">
        <v>281</v>
      </c>
      <c r="E338" t="s">
        <v>230</v>
      </c>
      <c r="F338">
        <v>5531</v>
      </c>
      <c r="G338" t="s">
        <v>231</v>
      </c>
      <c r="H338" t="s">
        <v>232</v>
      </c>
      <c r="I338" s="3" t="s">
        <v>5</v>
      </c>
      <c r="J338" t="s">
        <v>1463</v>
      </c>
      <c r="K338" t="s">
        <v>1464</v>
      </c>
      <c r="L338">
        <v>3</v>
      </c>
      <c r="M338">
        <v>79.525000000000006</v>
      </c>
      <c r="N338">
        <v>44.498600000000003</v>
      </c>
      <c r="O338">
        <v>21.8154</v>
      </c>
      <c r="P338">
        <v>7.8301999999999996</v>
      </c>
      <c r="Q338">
        <v>5.3845999999999998</v>
      </c>
      <c r="R338">
        <v>5.4451999999999998</v>
      </c>
      <c r="S338">
        <v>3.1657999999999999</v>
      </c>
      <c r="T338">
        <v>1.7302999999999999</v>
      </c>
      <c r="U338">
        <v>2.4799000000000002</v>
      </c>
      <c r="V338">
        <v>1.7091000000000001</v>
      </c>
      <c r="W338">
        <v>19.425699999999999</v>
      </c>
      <c r="X338" t="s">
        <v>1476</v>
      </c>
      <c r="Y338">
        <v>1.0716000000000001</v>
      </c>
      <c r="Z338" t="s">
        <v>1477</v>
      </c>
      <c r="AA338">
        <v>2.0007999999999999</v>
      </c>
      <c r="AB338" t="s">
        <v>301</v>
      </c>
      <c r="AC338">
        <v>0.97770000000000001</v>
      </c>
      <c r="AD338">
        <v>16.896799999999999</v>
      </c>
      <c r="AE338">
        <v>213.95660000000001</v>
      </c>
      <c r="AF338">
        <v>10</v>
      </c>
      <c r="AG338">
        <v>68</v>
      </c>
      <c r="AH338">
        <v>11</v>
      </c>
      <c r="AI338">
        <v>49</v>
      </c>
      <c r="AJ338" t="s">
        <v>453</v>
      </c>
      <c r="AL338" t="e">
        <f t="shared" ref="AL338:AL401" si="336">IF(AND(#REF!&lt;&gt;#REF!,#REF!&lt;&gt;#REF!),"Bold","")</f>
        <v>#REF!</v>
      </c>
    </row>
    <row r="339" spans="1:38">
      <c r="A339" t="s">
        <v>1490</v>
      </c>
      <c r="B339" s="1">
        <v>0.71875</v>
      </c>
      <c r="C339" t="s">
        <v>171</v>
      </c>
      <c r="D339" t="s">
        <v>1488</v>
      </c>
      <c r="E339" t="s">
        <v>230</v>
      </c>
      <c r="F339">
        <v>4289</v>
      </c>
      <c r="G339" t="s">
        <v>282</v>
      </c>
      <c r="H339" t="s">
        <v>346</v>
      </c>
      <c r="I339" s="3" t="s">
        <v>5</v>
      </c>
      <c r="J339" t="s">
        <v>347</v>
      </c>
      <c r="K339" t="s">
        <v>1489</v>
      </c>
      <c r="L339">
        <v>5</v>
      </c>
      <c r="M339">
        <v>60.084000000000003</v>
      </c>
      <c r="N339">
        <v>80.140799999999999</v>
      </c>
      <c r="O339">
        <v>34.633899999999997</v>
      </c>
      <c r="P339">
        <v>14.0716</v>
      </c>
      <c r="Q339">
        <v>6.8560999999999996</v>
      </c>
      <c r="R339">
        <v>5.0456000000000003</v>
      </c>
      <c r="S339">
        <v>4.218</v>
      </c>
      <c r="T339">
        <v>2.4359999999999999</v>
      </c>
      <c r="U339">
        <v>1.3762000000000001</v>
      </c>
      <c r="V339">
        <v>1.5436000000000001</v>
      </c>
      <c r="W339">
        <v>18.9543</v>
      </c>
      <c r="X339" t="s">
        <v>1491</v>
      </c>
      <c r="Y339">
        <v>1.2903</v>
      </c>
      <c r="Z339" t="s">
        <v>836</v>
      </c>
      <c r="AA339">
        <v>2.1463000000000001</v>
      </c>
      <c r="AB339" t="s">
        <v>1403</v>
      </c>
      <c r="AC339">
        <v>1.7524</v>
      </c>
      <c r="AD339">
        <v>16.882200000000001</v>
      </c>
      <c r="AE339" s="23">
        <v>251.4315</v>
      </c>
      <c r="AF339">
        <v>2.25</v>
      </c>
      <c r="AG339">
        <v>107</v>
      </c>
      <c r="AH339">
        <v>11</v>
      </c>
      <c r="AI339">
        <v>21</v>
      </c>
      <c r="AJ339" t="s">
        <v>453</v>
      </c>
      <c r="AL339" t="e">
        <f t="shared" ref="AL339:AL402" si="337">IF(AND(#REF!&lt;&gt;#REF!,#REF!&lt;&gt;#REF!),"Bold","")</f>
        <v>#REF!</v>
      </c>
    </row>
    <row r="340" spans="1:38">
      <c r="A340" t="s">
        <v>1478</v>
      </c>
      <c r="B340" s="1">
        <v>0.71527777777777779</v>
      </c>
      <c r="C340" t="s">
        <v>163</v>
      </c>
      <c r="D340" t="s">
        <v>281</v>
      </c>
      <c r="E340" t="s">
        <v>230</v>
      </c>
      <c r="F340">
        <v>5531</v>
      </c>
      <c r="G340" t="s">
        <v>231</v>
      </c>
      <c r="H340" t="s">
        <v>232</v>
      </c>
      <c r="I340" s="3" t="s">
        <v>5</v>
      </c>
      <c r="J340" t="s">
        <v>1463</v>
      </c>
      <c r="K340" t="s">
        <v>1464</v>
      </c>
      <c r="L340">
        <v>3</v>
      </c>
      <c r="M340">
        <v>73.495000000000005</v>
      </c>
      <c r="N340">
        <v>56.671999999999997</v>
      </c>
      <c r="O340">
        <v>21.1191</v>
      </c>
      <c r="P340">
        <v>5.9623999999999997</v>
      </c>
      <c r="Q340">
        <v>3.76</v>
      </c>
      <c r="R340">
        <v>3.6739000000000002</v>
      </c>
      <c r="S340">
        <v>0</v>
      </c>
      <c r="T340">
        <v>0</v>
      </c>
      <c r="U340">
        <v>0</v>
      </c>
      <c r="V340">
        <v>0</v>
      </c>
      <c r="W340">
        <v>18.090699999999998</v>
      </c>
      <c r="X340" t="s">
        <v>1479</v>
      </c>
      <c r="Y340">
        <v>0.54090000000000005</v>
      </c>
      <c r="Z340" t="s">
        <v>484</v>
      </c>
      <c r="AA340">
        <v>2.4213</v>
      </c>
      <c r="AB340" t="s">
        <v>1480</v>
      </c>
      <c r="AC340">
        <v>0.73280000000000001</v>
      </c>
      <c r="AD340">
        <v>16.8339</v>
      </c>
      <c r="AE340">
        <v>210.99170000000001</v>
      </c>
      <c r="AF340">
        <v>10</v>
      </c>
      <c r="AG340">
        <v>82</v>
      </c>
      <c r="AH340">
        <v>11</v>
      </c>
      <c r="AI340">
        <v>36</v>
      </c>
      <c r="AJ340" t="s">
        <v>453</v>
      </c>
      <c r="AL340" t="e">
        <f t="shared" ref="AL340:AL403" si="338">IF(AND(#REF!&lt;&gt;#REF!,#REF!&lt;&gt;#REF!),"Bold","")</f>
        <v>#REF!</v>
      </c>
    </row>
    <row r="341" spans="1:38">
      <c r="A341" t="s">
        <v>620</v>
      </c>
      <c r="B341" s="1">
        <v>0.58333333333333337</v>
      </c>
      <c r="C341" t="s">
        <v>172</v>
      </c>
      <c r="D341" t="s">
        <v>561</v>
      </c>
      <c r="E341" t="s">
        <v>562</v>
      </c>
      <c r="F341">
        <v>37140</v>
      </c>
      <c r="G341" t="s">
        <v>282</v>
      </c>
      <c r="H341" t="s">
        <v>346</v>
      </c>
      <c r="I341" t="s">
        <v>5</v>
      </c>
      <c r="J341" t="s">
        <v>347</v>
      </c>
      <c r="K341" t="s">
        <v>563</v>
      </c>
      <c r="L341">
        <v>7</v>
      </c>
      <c r="M341">
        <v>69.194100000000006</v>
      </c>
      <c r="N341">
        <v>45.76</v>
      </c>
      <c r="O341">
        <v>18.571300000000001</v>
      </c>
      <c r="P341">
        <v>10.3005</v>
      </c>
      <c r="Q341">
        <v>8.0777999999999999</v>
      </c>
      <c r="R341">
        <v>4.9882999999999997</v>
      </c>
      <c r="S341">
        <v>4.4363999999999999</v>
      </c>
      <c r="T341">
        <v>2.9192</v>
      </c>
      <c r="U341">
        <v>1.7961</v>
      </c>
      <c r="V341">
        <v>1.4997</v>
      </c>
      <c r="W341">
        <v>24.730699999999999</v>
      </c>
      <c r="X341" t="s">
        <v>621</v>
      </c>
      <c r="Y341">
        <v>2.5293000000000001</v>
      </c>
      <c r="Z341" t="s">
        <v>622</v>
      </c>
      <c r="AA341">
        <v>2.6684000000000001</v>
      </c>
      <c r="AB341" t="s">
        <v>615</v>
      </c>
      <c r="AC341">
        <v>2.8208000000000002</v>
      </c>
      <c r="AD341">
        <v>16.757999999999999</v>
      </c>
      <c r="AE341">
        <v>217.0505</v>
      </c>
      <c r="AF341">
        <v>7</v>
      </c>
      <c r="AG341">
        <v>132</v>
      </c>
      <c r="AH341">
        <v>11</v>
      </c>
      <c r="AI341">
        <v>14</v>
      </c>
      <c r="AJ341" t="s">
        <v>453</v>
      </c>
      <c r="AL341" t="e">
        <f t="shared" ref="AL341:AL404" si="339">IF(AND(#REF!&lt;&gt;#REF!,#REF!&lt;&gt;#REF!),"Bold","")</f>
        <v>#REF!</v>
      </c>
    </row>
    <row r="342" spans="1:38">
      <c r="A342" t="s">
        <v>1483</v>
      </c>
      <c r="B342" s="1">
        <v>0.71527777777777779</v>
      </c>
      <c r="C342" t="s">
        <v>163</v>
      </c>
      <c r="D342" t="s">
        <v>281</v>
      </c>
      <c r="E342" t="s">
        <v>230</v>
      </c>
      <c r="F342">
        <v>5531</v>
      </c>
      <c r="G342" t="s">
        <v>231</v>
      </c>
      <c r="H342" t="s">
        <v>232</v>
      </c>
      <c r="I342" s="3" t="s">
        <v>5</v>
      </c>
      <c r="J342" t="s">
        <v>1463</v>
      </c>
      <c r="K342" t="s">
        <v>1464</v>
      </c>
      <c r="L342">
        <v>3</v>
      </c>
      <c r="M342">
        <v>63.77</v>
      </c>
      <c r="N342">
        <v>62.924799999999998</v>
      </c>
      <c r="O342">
        <v>16.1829</v>
      </c>
      <c r="P342">
        <v>6.1580000000000004</v>
      </c>
      <c r="Q342">
        <v>8.4905000000000008</v>
      </c>
      <c r="R342">
        <v>4.2477999999999998</v>
      </c>
      <c r="S342">
        <v>2.6938</v>
      </c>
      <c r="T342">
        <v>1.8309</v>
      </c>
      <c r="U342">
        <v>1.2976000000000001</v>
      </c>
      <c r="V342">
        <v>0</v>
      </c>
      <c r="W342">
        <v>11.3543</v>
      </c>
      <c r="X342" t="s">
        <v>1484</v>
      </c>
      <c r="Y342">
        <v>0.4667</v>
      </c>
      <c r="Z342" t="s">
        <v>465</v>
      </c>
      <c r="AA342">
        <v>2.0312999999999999</v>
      </c>
      <c r="AB342" t="s">
        <v>418</v>
      </c>
      <c r="AC342">
        <v>1.7927</v>
      </c>
      <c r="AD342">
        <v>16.755099999999999</v>
      </c>
      <c r="AE342">
        <v>201.48390000000001</v>
      </c>
      <c r="AF342">
        <v>10</v>
      </c>
      <c r="AG342">
        <v>70</v>
      </c>
      <c r="AH342">
        <v>11</v>
      </c>
      <c r="AI342">
        <v>35</v>
      </c>
      <c r="AJ342" t="s">
        <v>453</v>
      </c>
      <c r="AL342" t="e">
        <f t="shared" ref="AL342:AL405" si="340">IF(AND(#REF!&lt;&gt;#REF!,#REF!&lt;&gt;#REF!),"Bold","")</f>
        <v>#REF!</v>
      </c>
    </row>
    <row r="343" spans="1:38">
      <c r="A343" t="s">
        <v>1688</v>
      </c>
      <c r="B343" s="1">
        <v>0.82291666666666663</v>
      </c>
      <c r="C343" t="s">
        <v>168</v>
      </c>
      <c r="D343" t="s">
        <v>229</v>
      </c>
      <c r="E343" t="s">
        <v>230</v>
      </c>
      <c r="F343">
        <v>6469</v>
      </c>
      <c r="G343" t="s">
        <v>1576</v>
      </c>
      <c r="H343" t="s">
        <v>1577</v>
      </c>
      <c r="I343" s="3" t="s">
        <v>5</v>
      </c>
      <c r="J343" t="s">
        <v>662</v>
      </c>
      <c r="K343" t="s">
        <v>1674</v>
      </c>
      <c r="L343">
        <v>3</v>
      </c>
      <c r="M343">
        <v>52.063499999999998</v>
      </c>
      <c r="N343">
        <v>61.114100000000001</v>
      </c>
      <c r="O343">
        <v>25.073399999999999</v>
      </c>
      <c r="P343">
        <v>11.8043</v>
      </c>
      <c r="Q343">
        <v>7.7293000000000003</v>
      </c>
      <c r="R343">
        <v>5.6513</v>
      </c>
      <c r="S343">
        <v>4.0185000000000004</v>
      </c>
      <c r="T343">
        <v>2.3420000000000001</v>
      </c>
      <c r="U343">
        <v>2.145</v>
      </c>
      <c r="V343">
        <v>1.8972</v>
      </c>
      <c r="W343">
        <v>19.323599999999999</v>
      </c>
      <c r="X343" t="s">
        <v>1597</v>
      </c>
      <c r="Y343">
        <v>1.9366000000000001</v>
      </c>
      <c r="Z343" t="s">
        <v>787</v>
      </c>
      <c r="AA343">
        <v>1.8853</v>
      </c>
      <c r="AB343" t="s">
        <v>324</v>
      </c>
      <c r="AC343">
        <v>1.0475000000000001</v>
      </c>
      <c r="AD343">
        <v>16.730399999999999</v>
      </c>
      <c r="AE343">
        <v>214.762</v>
      </c>
      <c r="AF343">
        <v>20</v>
      </c>
      <c r="AG343">
        <v>81</v>
      </c>
      <c r="AH343">
        <v>11</v>
      </c>
      <c r="AI343">
        <v>14</v>
      </c>
      <c r="AJ343" t="s">
        <v>453</v>
      </c>
      <c r="AL343" t="e">
        <f t="shared" ref="AL343:AL406" si="341">IF(AND(#REF!&lt;&gt;#REF!,#REF!&lt;&gt;#REF!),"Bold","")</f>
        <v>#REF!</v>
      </c>
    </row>
    <row r="344" spans="1:38">
      <c r="A344" t="s">
        <v>1370</v>
      </c>
      <c r="B344" s="1">
        <v>0.70833333333333337</v>
      </c>
      <c r="C344" t="s">
        <v>224</v>
      </c>
      <c r="D344" t="s">
        <v>1359</v>
      </c>
      <c r="F344">
        <v>6542</v>
      </c>
      <c r="G344" t="s">
        <v>345</v>
      </c>
      <c r="H344" t="s">
        <v>346</v>
      </c>
      <c r="I344" t="s">
        <v>5</v>
      </c>
      <c r="J344" t="s">
        <v>347</v>
      </c>
      <c r="K344" t="s">
        <v>1360</v>
      </c>
      <c r="L344">
        <v>8</v>
      </c>
      <c r="M344">
        <v>59.780500000000004</v>
      </c>
      <c r="N344">
        <v>63.948500000000003</v>
      </c>
      <c r="O344">
        <v>36.395200000000003</v>
      </c>
      <c r="P344">
        <v>11.7201</v>
      </c>
      <c r="Q344">
        <v>6.5791000000000004</v>
      </c>
      <c r="R344">
        <v>4.6135000000000002</v>
      </c>
      <c r="S344">
        <v>2.7965</v>
      </c>
      <c r="T344">
        <v>2.5004</v>
      </c>
      <c r="U344">
        <v>2.1076999999999999</v>
      </c>
      <c r="V344">
        <v>1.8894</v>
      </c>
      <c r="W344">
        <v>8.75</v>
      </c>
      <c r="X344" t="s">
        <v>1371</v>
      </c>
      <c r="Y344">
        <v>0</v>
      </c>
      <c r="Z344" t="s">
        <v>1372</v>
      </c>
      <c r="AA344">
        <v>0.17879999999999999</v>
      </c>
      <c r="AB344" t="s">
        <v>630</v>
      </c>
      <c r="AC344">
        <v>1.0717000000000001</v>
      </c>
      <c r="AD344">
        <v>16.7103</v>
      </c>
      <c r="AE344">
        <v>219.04159999999999</v>
      </c>
      <c r="AF344">
        <v>16</v>
      </c>
      <c r="AG344">
        <v>90</v>
      </c>
      <c r="AH344">
        <v>11</v>
      </c>
      <c r="AI344">
        <v>30</v>
      </c>
      <c r="AJ344" t="s">
        <v>453</v>
      </c>
      <c r="AL344" t="e">
        <f t="shared" ref="AL344:AL407" si="342">IF(AND(#REF!&lt;&gt;#REF!,#REF!&lt;&gt;#REF!),"Bold","")</f>
        <v>#REF!</v>
      </c>
    </row>
    <row r="345" spans="1:38">
      <c r="A345" t="s">
        <v>1366</v>
      </c>
      <c r="B345" s="1">
        <v>0.70833333333333337</v>
      </c>
      <c r="C345" t="s">
        <v>224</v>
      </c>
      <c r="D345" t="s">
        <v>1359</v>
      </c>
      <c r="F345">
        <v>6542</v>
      </c>
      <c r="G345" t="s">
        <v>345</v>
      </c>
      <c r="H345" t="s">
        <v>346</v>
      </c>
      <c r="I345" t="s">
        <v>5</v>
      </c>
      <c r="J345" t="s">
        <v>347</v>
      </c>
      <c r="K345" t="s">
        <v>1360</v>
      </c>
      <c r="L345">
        <v>6</v>
      </c>
      <c r="M345">
        <v>85.942800000000005</v>
      </c>
      <c r="N345">
        <v>68.177599999999998</v>
      </c>
      <c r="O345">
        <v>23.422799999999999</v>
      </c>
      <c r="P345">
        <v>6.3068999999999997</v>
      </c>
      <c r="Q345">
        <v>5.2237999999999998</v>
      </c>
      <c r="R345">
        <v>3.0754000000000001</v>
      </c>
      <c r="S345">
        <v>1.8772</v>
      </c>
      <c r="T345">
        <v>1.5903</v>
      </c>
      <c r="U345">
        <v>1.0935999999999999</v>
      </c>
      <c r="V345">
        <v>0.86080000000000001</v>
      </c>
      <c r="W345">
        <v>14.2407</v>
      </c>
      <c r="X345" t="s">
        <v>392</v>
      </c>
      <c r="Y345">
        <v>3.8424999999999998</v>
      </c>
      <c r="Z345" t="s">
        <v>1131</v>
      </c>
      <c r="AA345">
        <v>0.75190000000000001</v>
      </c>
      <c r="AB345" t="s">
        <v>1367</v>
      </c>
      <c r="AC345">
        <v>1.9473</v>
      </c>
      <c r="AD345">
        <v>16.695499999999999</v>
      </c>
      <c r="AE345">
        <v>235.04910000000001</v>
      </c>
      <c r="AF345">
        <v>5</v>
      </c>
      <c r="AG345">
        <v>101</v>
      </c>
      <c r="AH345">
        <v>5</v>
      </c>
      <c r="AI345">
        <v>150</v>
      </c>
      <c r="AJ345" t="s">
        <v>567</v>
      </c>
      <c r="AL345" t="e">
        <f t="shared" ref="AL345:AL408" si="343">IF(AND(#REF!&lt;&gt;#REF!,#REF!&lt;&gt;#REF!),"Bold","")</f>
        <v>#REF!</v>
      </c>
    </row>
    <row r="346" spans="1:38">
      <c r="A346" t="s">
        <v>886</v>
      </c>
      <c r="B346" s="1">
        <v>0.63541666666666663</v>
      </c>
      <c r="C346" t="s">
        <v>224</v>
      </c>
      <c r="D346" t="s">
        <v>623</v>
      </c>
      <c r="F346">
        <v>7087</v>
      </c>
      <c r="G346" t="s">
        <v>345</v>
      </c>
      <c r="H346" t="s">
        <v>346</v>
      </c>
      <c r="I346" t="s">
        <v>5</v>
      </c>
      <c r="J346" t="s">
        <v>347</v>
      </c>
      <c r="K346" t="s">
        <v>883</v>
      </c>
      <c r="L346">
        <v>10</v>
      </c>
      <c r="M346">
        <v>55.542000000000002</v>
      </c>
      <c r="N346">
        <v>56.149900000000002</v>
      </c>
      <c r="O346">
        <v>26.0929</v>
      </c>
      <c r="P346">
        <v>16.172799999999999</v>
      </c>
      <c r="Q346">
        <v>5.6459999999999999</v>
      </c>
      <c r="R346">
        <v>5.5118</v>
      </c>
      <c r="S346">
        <v>3.4016000000000002</v>
      </c>
      <c r="T346">
        <v>2.5299</v>
      </c>
      <c r="U346">
        <v>1.3951</v>
      </c>
      <c r="V346">
        <v>1.6634</v>
      </c>
      <c r="W346">
        <v>18.257100000000001</v>
      </c>
      <c r="X346" t="s">
        <v>628</v>
      </c>
      <c r="Y346">
        <v>1.4771000000000001</v>
      </c>
      <c r="Z346" t="s">
        <v>887</v>
      </c>
      <c r="AA346">
        <v>0.36680000000000001</v>
      </c>
      <c r="AB346" t="s">
        <v>372</v>
      </c>
      <c r="AC346">
        <v>0.79059999999999997</v>
      </c>
      <c r="AD346">
        <v>16.6265</v>
      </c>
      <c r="AE346">
        <v>211.62370000000001</v>
      </c>
      <c r="AF346">
        <v>12</v>
      </c>
      <c r="AG346">
        <v>103</v>
      </c>
      <c r="AH346">
        <v>5</v>
      </c>
      <c r="AI346">
        <v>171</v>
      </c>
      <c r="AJ346" t="s">
        <v>567</v>
      </c>
      <c r="AL346" t="e">
        <f t="shared" ref="AL346:AL409" si="344">IF(AND(#REF!&lt;&gt;#REF!,#REF!&lt;&gt;#REF!),"Bold","")</f>
        <v>#REF!</v>
      </c>
    </row>
    <row r="347" spans="1:38">
      <c r="A347" t="s">
        <v>1485</v>
      </c>
      <c r="B347" s="1">
        <v>0.71527777777777779</v>
      </c>
      <c r="C347" t="s">
        <v>163</v>
      </c>
      <c r="D347" t="s">
        <v>281</v>
      </c>
      <c r="E347" t="s">
        <v>230</v>
      </c>
      <c r="F347">
        <v>5531</v>
      </c>
      <c r="G347" t="s">
        <v>231</v>
      </c>
      <c r="H347" t="s">
        <v>232</v>
      </c>
      <c r="I347" s="3" t="s">
        <v>5</v>
      </c>
      <c r="J347" t="s">
        <v>1463</v>
      </c>
      <c r="K347" t="s">
        <v>1464</v>
      </c>
      <c r="L347">
        <v>3</v>
      </c>
      <c r="M347">
        <v>58.6325</v>
      </c>
      <c r="N347">
        <v>49.823999999999998</v>
      </c>
      <c r="O347">
        <v>19.7484</v>
      </c>
      <c r="P347">
        <v>9.6959999999999997</v>
      </c>
      <c r="Q347">
        <v>8.0686999999999998</v>
      </c>
      <c r="R347">
        <v>4.2205000000000004</v>
      </c>
      <c r="S347">
        <v>3.5243000000000002</v>
      </c>
      <c r="T347">
        <v>1.7991999999999999</v>
      </c>
      <c r="U347">
        <v>0</v>
      </c>
      <c r="V347">
        <v>0</v>
      </c>
      <c r="W347">
        <v>18.446400000000001</v>
      </c>
      <c r="X347" t="s">
        <v>1305</v>
      </c>
      <c r="Y347">
        <v>0</v>
      </c>
      <c r="Z347" t="s">
        <v>465</v>
      </c>
      <c r="AA347">
        <v>2.0869</v>
      </c>
      <c r="AB347" t="s">
        <v>462</v>
      </c>
      <c r="AC347">
        <v>1.7225999999999999</v>
      </c>
      <c r="AD347">
        <v>16.341699999999999</v>
      </c>
      <c r="AE347">
        <v>197.29769999999999</v>
      </c>
      <c r="AF347">
        <v>4.5</v>
      </c>
      <c r="AG347">
        <v>73</v>
      </c>
      <c r="AH347">
        <v>5</v>
      </c>
      <c r="AI347">
        <v>9</v>
      </c>
      <c r="AJ347" t="s">
        <v>567</v>
      </c>
      <c r="AL347" t="e">
        <f t="shared" ref="AL347:AL410" si="345">IF(AND(#REF!&lt;&gt;#REF!,#REF!&lt;&gt;#REF!),"Bold","")</f>
        <v>#REF!</v>
      </c>
    </row>
    <row r="348" spans="1:38">
      <c r="A348" t="s">
        <v>827</v>
      </c>
      <c r="B348" s="1">
        <v>0.62152777777777779</v>
      </c>
      <c r="C348" t="s">
        <v>163</v>
      </c>
      <c r="D348" t="s">
        <v>660</v>
      </c>
      <c r="E348" t="s">
        <v>562</v>
      </c>
      <c r="F348">
        <v>12938</v>
      </c>
      <c r="G348" t="s">
        <v>231</v>
      </c>
      <c r="H348" t="s">
        <v>232</v>
      </c>
      <c r="I348" t="s">
        <v>5</v>
      </c>
      <c r="J348" t="s">
        <v>662</v>
      </c>
      <c r="K348" t="s">
        <v>795</v>
      </c>
      <c r="L348">
        <v>5</v>
      </c>
      <c r="M348">
        <v>77.75</v>
      </c>
      <c r="N348">
        <v>51.935299999999998</v>
      </c>
      <c r="O348">
        <v>22.380299999999998</v>
      </c>
      <c r="P348">
        <v>16.735199999999999</v>
      </c>
      <c r="Q348">
        <v>5.6478999999999999</v>
      </c>
      <c r="R348">
        <v>4.7534999999999998</v>
      </c>
      <c r="S348">
        <v>2.4260999999999999</v>
      </c>
      <c r="T348">
        <v>2.9376000000000002</v>
      </c>
      <c r="U348">
        <v>1.8415999999999999</v>
      </c>
      <c r="V348">
        <v>1.8754999999999999</v>
      </c>
      <c r="W348">
        <v>14.47</v>
      </c>
      <c r="X348" t="s">
        <v>467</v>
      </c>
      <c r="Y348">
        <v>2.7374999999999998</v>
      </c>
      <c r="Z348" t="s">
        <v>828</v>
      </c>
      <c r="AA348">
        <v>2.1067999999999998</v>
      </c>
      <c r="AB348" t="s">
        <v>683</v>
      </c>
      <c r="AC348">
        <v>1.1997</v>
      </c>
      <c r="AD348">
        <v>16.3032</v>
      </c>
      <c r="AE348">
        <v>225.1001</v>
      </c>
      <c r="AF348">
        <v>12</v>
      </c>
      <c r="AG348">
        <v>90</v>
      </c>
      <c r="AH348">
        <v>5</v>
      </c>
      <c r="AI348">
        <v>30</v>
      </c>
      <c r="AJ348" t="s">
        <v>567</v>
      </c>
      <c r="AL348" t="e">
        <f t="shared" ref="AL348:AL411" si="346">IF(AND(#REF!&lt;&gt;#REF!,#REF!&lt;&gt;#REF!),"Bold","")</f>
        <v>#REF!</v>
      </c>
    </row>
    <row r="349" spans="1:38">
      <c r="A349" t="s">
        <v>1710</v>
      </c>
      <c r="B349" s="1">
        <v>0.84375</v>
      </c>
      <c r="C349" t="s">
        <v>168</v>
      </c>
      <c r="D349" t="s">
        <v>402</v>
      </c>
      <c r="E349" t="s">
        <v>403</v>
      </c>
      <c r="F349">
        <v>9338</v>
      </c>
      <c r="G349" t="s">
        <v>1576</v>
      </c>
      <c r="H349" t="s">
        <v>1577</v>
      </c>
      <c r="I349" s="3" t="s">
        <v>5</v>
      </c>
      <c r="J349" t="s">
        <v>662</v>
      </c>
      <c r="K349" t="s">
        <v>1697</v>
      </c>
      <c r="L349">
        <v>6</v>
      </c>
      <c r="M349">
        <v>60.055</v>
      </c>
      <c r="N349">
        <v>62.569400000000002</v>
      </c>
      <c r="O349">
        <v>47.142000000000003</v>
      </c>
      <c r="P349">
        <v>8.0635999999999992</v>
      </c>
      <c r="Q349">
        <v>9.3597999999999999</v>
      </c>
      <c r="R349">
        <v>4.2792000000000003</v>
      </c>
      <c r="S349">
        <v>5.2487000000000004</v>
      </c>
      <c r="T349">
        <v>2.0219</v>
      </c>
      <c r="U349">
        <v>2.8815</v>
      </c>
      <c r="V349">
        <v>2.4504000000000001</v>
      </c>
      <c r="W349">
        <v>20.028600000000001</v>
      </c>
      <c r="X349" t="s">
        <v>1597</v>
      </c>
      <c r="Y349">
        <v>1.9830000000000001</v>
      </c>
      <c r="Z349" t="s">
        <v>1477</v>
      </c>
      <c r="AA349">
        <v>2.5840000000000001</v>
      </c>
      <c r="AB349" t="s">
        <v>1111</v>
      </c>
      <c r="AC349">
        <v>2.7235</v>
      </c>
      <c r="AD349">
        <v>16.203199999999999</v>
      </c>
      <c r="AE349">
        <v>247.59379999999999</v>
      </c>
      <c r="AF349">
        <v>25</v>
      </c>
      <c r="AG349">
        <v>92</v>
      </c>
      <c r="AH349">
        <v>5</v>
      </c>
      <c r="AI349">
        <v>38</v>
      </c>
      <c r="AJ349" t="s">
        <v>567</v>
      </c>
      <c r="AL349" t="e">
        <f t="shared" ref="AL349:AL412" si="347">IF(AND(#REF!&lt;&gt;#REF!,#REF!&lt;&gt;#REF!),"Bold","")</f>
        <v>#REF!</v>
      </c>
    </row>
    <row r="350" spans="1:38">
      <c r="A350" t="s">
        <v>1522</v>
      </c>
      <c r="B350" s="1">
        <v>0.72916666666666663</v>
      </c>
      <c r="C350" t="s">
        <v>172</v>
      </c>
      <c r="D350" t="s">
        <v>344</v>
      </c>
      <c r="E350" t="s">
        <v>562</v>
      </c>
      <c r="F350">
        <v>9285</v>
      </c>
      <c r="G350" t="s">
        <v>282</v>
      </c>
      <c r="H350" t="s">
        <v>346</v>
      </c>
      <c r="I350" s="3" t="s">
        <v>233</v>
      </c>
      <c r="J350" t="s">
        <v>1509</v>
      </c>
      <c r="K350" t="s">
        <v>1510</v>
      </c>
      <c r="L350">
        <v>4</v>
      </c>
      <c r="M350">
        <v>57.4955</v>
      </c>
      <c r="N350">
        <v>41.835900000000002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19.4771</v>
      </c>
      <c r="X350" t="s">
        <v>595</v>
      </c>
      <c r="Y350">
        <v>2.8071000000000002</v>
      </c>
      <c r="Z350" t="s">
        <v>1523</v>
      </c>
      <c r="AA350">
        <v>0.13039999999999999</v>
      </c>
      <c r="AB350" t="s">
        <v>1524</v>
      </c>
      <c r="AC350">
        <v>0.6714</v>
      </c>
      <c r="AD350">
        <v>16.2</v>
      </c>
      <c r="AE350">
        <v>182.58850000000001</v>
      </c>
      <c r="AF350">
        <v>12</v>
      </c>
      <c r="AG350">
        <v>0</v>
      </c>
      <c r="AH350">
        <v>9</v>
      </c>
      <c r="AI350">
        <v>7</v>
      </c>
      <c r="AJ350" t="s">
        <v>453</v>
      </c>
      <c r="AL350" t="e">
        <f t="shared" ref="AL350:AL413" si="348">IF(AND(#REF!&lt;&gt;#REF!,#REF!&lt;&gt;#REF!),"Bold","")</f>
        <v>#REF!</v>
      </c>
    </row>
    <row r="351" spans="1:38">
      <c r="A351" t="s">
        <v>1421</v>
      </c>
      <c r="B351" s="1">
        <v>0.71180555555555547</v>
      </c>
      <c r="C351" t="s">
        <v>188</v>
      </c>
      <c r="D351" t="s">
        <v>660</v>
      </c>
      <c r="E351" t="s">
        <v>1407</v>
      </c>
      <c r="F351">
        <v>3619</v>
      </c>
      <c r="G351" t="s">
        <v>231</v>
      </c>
      <c r="H351" t="s">
        <v>232</v>
      </c>
      <c r="I351" s="3" t="s">
        <v>5</v>
      </c>
      <c r="J351" t="s">
        <v>347</v>
      </c>
      <c r="K351" t="s">
        <v>1408</v>
      </c>
      <c r="L351">
        <v>6</v>
      </c>
      <c r="M351">
        <v>70.270300000000006</v>
      </c>
      <c r="N351">
        <v>51.533700000000003</v>
      </c>
      <c r="O351">
        <v>28.709900000000001</v>
      </c>
      <c r="P351">
        <v>9.0059000000000005</v>
      </c>
      <c r="Q351">
        <v>4.3890000000000002</v>
      </c>
      <c r="R351">
        <v>3.0821999999999998</v>
      </c>
      <c r="S351">
        <v>2.2292000000000001</v>
      </c>
      <c r="T351">
        <v>1.4543999999999999</v>
      </c>
      <c r="U351">
        <v>1.3333999999999999</v>
      </c>
      <c r="V351">
        <v>1.5605</v>
      </c>
      <c r="W351">
        <v>18.3386</v>
      </c>
      <c r="Y351">
        <v>0</v>
      </c>
      <c r="Z351" t="s">
        <v>1422</v>
      </c>
      <c r="AA351">
        <v>2.8487</v>
      </c>
      <c r="AB351" t="s">
        <v>524</v>
      </c>
      <c r="AC351">
        <v>1.1892</v>
      </c>
      <c r="AD351">
        <v>16.197099999999999</v>
      </c>
      <c r="AE351">
        <v>212.1421</v>
      </c>
      <c r="AF351">
        <v>0</v>
      </c>
      <c r="AG351">
        <v>60</v>
      </c>
      <c r="AH351">
        <v>9</v>
      </c>
      <c r="AI351">
        <v>42</v>
      </c>
      <c r="AJ351" t="s">
        <v>453</v>
      </c>
      <c r="AL351" t="e">
        <f t="shared" ref="AL351:AL414" si="349">IF(AND(#REF!&lt;&gt;#REF!,#REF!&lt;&gt;#REF!),"Bold","")</f>
        <v>#REF!</v>
      </c>
    </row>
    <row r="352" spans="1:38">
      <c r="A352" t="s">
        <v>1365</v>
      </c>
      <c r="B352" s="1">
        <v>0.70833333333333337</v>
      </c>
      <c r="C352" t="s">
        <v>224</v>
      </c>
      <c r="D352" t="s">
        <v>1359</v>
      </c>
      <c r="F352">
        <v>6542</v>
      </c>
      <c r="G352" t="s">
        <v>345</v>
      </c>
      <c r="H352" t="s">
        <v>346</v>
      </c>
      <c r="I352" t="s">
        <v>5</v>
      </c>
      <c r="J352" t="s">
        <v>347</v>
      </c>
      <c r="K352" t="s">
        <v>1360</v>
      </c>
      <c r="L352">
        <v>9</v>
      </c>
      <c r="M352">
        <v>88.5</v>
      </c>
      <c r="N352">
        <v>42.618099999999998</v>
      </c>
      <c r="O352">
        <v>22.438099999999999</v>
      </c>
      <c r="P352">
        <v>18.280799999999999</v>
      </c>
      <c r="Q352">
        <v>10.5984</v>
      </c>
      <c r="R352">
        <v>3.3706999999999998</v>
      </c>
      <c r="S352">
        <v>2.8866999999999998</v>
      </c>
      <c r="T352">
        <v>2.3858000000000001</v>
      </c>
      <c r="U352">
        <v>1.1238999999999999</v>
      </c>
      <c r="V352">
        <v>1.3543000000000001</v>
      </c>
      <c r="W352">
        <v>18.132100000000001</v>
      </c>
      <c r="X352" t="s">
        <v>1123</v>
      </c>
      <c r="Y352">
        <v>2.1295000000000002</v>
      </c>
      <c r="Z352" t="s">
        <v>629</v>
      </c>
      <c r="AA352">
        <v>2.6520999999999999</v>
      </c>
      <c r="AB352" t="s">
        <v>505</v>
      </c>
      <c r="AC352">
        <v>2.4104999999999999</v>
      </c>
      <c r="AD352">
        <v>16.1952</v>
      </c>
      <c r="AE352">
        <v>235.0762</v>
      </c>
      <c r="AF352">
        <v>14</v>
      </c>
      <c r="AG352">
        <v>100</v>
      </c>
      <c r="AH352">
        <v>9</v>
      </c>
      <c r="AI352">
        <v>27</v>
      </c>
      <c r="AJ352" t="s">
        <v>453</v>
      </c>
      <c r="AL352" t="e">
        <f t="shared" ref="AL352:AL415" si="350">IF(AND(#REF!&lt;&gt;#REF!,#REF!&lt;&gt;#REF!),"Bold","")</f>
        <v>#REF!</v>
      </c>
    </row>
    <row r="353" spans="1:38">
      <c r="A353" t="s">
        <v>684</v>
      </c>
      <c r="B353" s="1">
        <v>0.59722222222222221</v>
      </c>
      <c r="C353" t="s">
        <v>188</v>
      </c>
      <c r="D353" t="s">
        <v>660</v>
      </c>
      <c r="E353" t="s">
        <v>661</v>
      </c>
      <c r="F353">
        <v>34026</v>
      </c>
      <c r="G353" t="s">
        <v>231</v>
      </c>
      <c r="H353" t="s">
        <v>232</v>
      </c>
      <c r="I353" t="s">
        <v>233</v>
      </c>
      <c r="J353" t="s">
        <v>662</v>
      </c>
      <c r="K353" t="s">
        <v>663</v>
      </c>
      <c r="L353">
        <v>7</v>
      </c>
      <c r="M353">
        <v>69.382400000000004</v>
      </c>
      <c r="N353">
        <v>55.37</v>
      </c>
      <c r="O353">
        <v>35.685699999999997</v>
      </c>
      <c r="P353">
        <v>11.989800000000001</v>
      </c>
      <c r="Q353">
        <v>8.1852</v>
      </c>
      <c r="R353">
        <v>4.07</v>
      </c>
      <c r="S353">
        <v>3.1669999999999998</v>
      </c>
      <c r="T353">
        <v>3.6619000000000002</v>
      </c>
      <c r="U353">
        <v>2.2360000000000002</v>
      </c>
      <c r="V353">
        <v>2.3022999999999998</v>
      </c>
      <c r="W353">
        <v>24.532900000000001</v>
      </c>
      <c r="X353" t="s">
        <v>275</v>
      </c>
      <c r="Y353">
        <v>1.8102</v>
      </c>
      <c r="Z353" t="s">
        <v>276</v>
      </c>
      <c r="AA353">
        <v>1.3037000000000001</v>
      </c>
      <c r="AB353" t="s">
        <v>685</v>
      </c>
      <c r="AC353">
        <v>2.0165999999999999</v>
      </c>
      <c r="AD353">
        <v>16.1755</v>
      </c>
      <c r="AE353">
        <v>241.88919999999999</v>
      </c>
      <c r="AF353">
        <v>16</v>
      </c>
      <c r="AG353">
        <v>107</v>
      </c>
      <c r="AH353">
        <v>9</v>
      </c>
      <c r="AI353">
        <v>17</v>
      </c>
      <c r="AJ353" t="s">
        <v>453</v>
      </c>
      <c r="AL353" t="e">
        <f t="shared" ref="AL353:AL416" si="351">IF(AND(#REF!&lt;&gt;#REF!,#REF!&lt;&gt;#REF!),"Bold","")</f>
        <v>#REF!</v>
      </c>
    </row>
    <row r="354" spans="1:38">
      <c r="A354" t="s">
        <v>1450</v>
      </c>
      <c r="B354" s="1">
        <v>0.71180555555555547</v>
      </c>
      <c r="C354" t="s">
        <v>188</v>
      </c>
      <c r="D354" t="s">
        <v>660</v>
      </c>
      <c r="E354" t="s">
        <v>1407</v>
      </c>
      <c r="F354">
        <v>3619</v>
      </c>
      <c r="G354" t="s">
        <v>231</v>
      </c>
      <c r="H354" t="s">
        <v>232</v>
      </c>
      <c r="I354" s="3" t="s">
        <v>5</v>
      </c>
      <c r="J354" t="s">
        <v>347</v>
      </c>
      <c r="K354" t="s">
        <v>1408</v>
      </c>
      <c r="L354">
        <v>4</v>
      </c>
      <c r="M354">
        <v>53.216000000000001</v>
      </c>
      <c r="N354">
        <v>34.198900000000002</v>
      </c>
      <c r="O354">
        <v>15.4117</v>
      </c>
      <c r="P354">
        <v>8.0534999999999997</v>
      </c>
      <c r="Q354">
        <v>5.0034000000000001</v>
      </c>
      <c r="R354">
        <v>3.5535000000000001</v>
      </c>
      <c r="S354">
        <v>3.2557999999999998</v>
      </c>
      <c r="T354">
        <v>2.617</v>
      </c>
      <c r="U354">
        <v>1.81</v>
      </c>
      <c r="V354">
        <v>1.446</v>
      </c>
      <c r="W354">
        <v>16.170000000000002</v>
      </c>
      <c r="X354" t="s">
        <v>1451</v>
      </c>
      <c r="Y354">
        <v>0</v>
      </c>
      <c r="Z354" t="s">
        <v>1452</v>
      </c>
      <c r="AA354">
        <v>0.3468</v>
      </c>
      <c r="AB354" t="s">
        <v>1453</v>
      </c>
      <c r="AC354">
        <v>0.41260000000000002</v>
      </c>
      <c r="AD354">
        <v>16.1067</v>
      </c>
      <c r="AE354">
        <v>161.6018</v>
      </c>
      <c r="AF354">
        <v>14</v>
      </c>
      <c r="AG354">
        <v>64</v>
      </c>
      <c r="AH354">
        <v>9</v>
      </c>
      <c r="AI354">
        <v>6</v>
      </c>
      <c r="AJ354" t="s">
        <v>453</v>
      </c>
      <c r="AL354" t="e">
        <f t="shared" ref="AL354:AL417" si="352">IF(AND(#REF!&lt;&gt;#REF!,#REF!&lt;&gt;#REF!),"Bold","")</f>
        <v>#REF!</v>
      </c>
    </row>
    <row r="355" spans="1:38">
      <c r="A355" t="s">
        <v>1454</v>
      </c>
      <c r="B355" s="1">
        <v>0.71180555555555547</v>
      </c>
      <c r="C355" t="s">
        <v>188</v>
      </c>
      <c r="D355" t="s">
        <v>660</v>
      </c>
      <c r="E355" t="s">
        <v>1407</v>
      </c>
      <c r="F355">
        <v>3619</v>
      </c>
      <c r="G355" t="s">
        <v>231</v>
      </c>
      <c r="H355" t="s">
        <v>232</v>
      </c>
      <c r="I355" s="3" t="s">
        <v>5</v>
      </c>
      <c r="J355" t="s">
        <v>347</v>
      </c>
      <c r="K355" t="s">
        <v>1408</v>
      </c>
      <c r="L355">
        <v>6</v>
      </c>
      <c r="M355">
        <v>36.350999999999999</v>
      </c>
      <c r="N355">
        <v>28.115300000000001</v>
      </c>
      <c r="O355">
        <v>23.1845</v>
      </c>
      <c r="P355">
        <v>9.4062999999999999</v>
      </c>
      <c r="Q355">
        <v>4.8955000000000002</v>
      </c>
      <c r="R355">
        <v>4.6397000000000004</v>
      </c>
      <c r="S355">
        <v>2.0133000000000001</v>
      </c>
      <c r="T355">
        <v>2.1373000000000002</v>
      </c>
      <c r="U355">
        <v>1.3595999999999999</v>
      </c>
      <c r="V355">
        <v>1.7017</v>
      </c>
      <c r="W355">
        <v>19.1707</v>
      </c>
      <c r="X355" t="s">
        <v>1455</v>
      </c>
      <c r="Y355">
        <v>0</v>
      </c>
      <c r="Z355" t="s">
        <v>1456</v>
      </c>
      <c r="AA355">
        <v>2.5567000000000002</v>
      </c>
      <c r="AB355" t="s">
        <v>1289</v>
      </c>
      <c r="AC355">
        <v>2.0182000000000002</v>
      </c>
      <c r="AD355">
        <v>16.082599999999999</v>
      </c>
      <c r="AE355">
        <v>153.63239999999999</v>
      </c>
      <c r="AF355">
        <v>14</v>
      </c>
      <c r="AG355">
        <v>62</v>
      </c>
      <c r="AH355">
        <v>9</v>
      </c>
      <c r="AI355">
        <v>47</v>
      </c>
      <c r="AJ355" t="s">
        <v>453</v>
      </c>
      <c r="AL355" t="e">
        <f t="shared" ref="AL355:AL418" si="353">IF(AND(#REF!&lt;&gt;#REF!,#REF!&lt;&gt;#REF!),"Bold","")</f>
        <v>#REF!</v>
      </c>
    </row>
    <row r="356" spans="1:38">
      <c r="A356" t="s">
        <v>1183</v>
      </c>
      <c r="B356" s="1">
        <v>0.67361111111111116</v>
      </c>
      <c r="C356" t="s">
        <v>171</v>
      </c>
      <c r="D356" t="s">
        <v>1177</v>
      </c>
      <c r="E356" t="s">
        <v>230</v>
      </c>
      <c r="F356">
        <v>4614</v>
      </c>
      <c r="G356" t="s">
        <v>282</v>
      </c>
      <c r="H356" t="s">
        <v>346</v>
      </c>
      <c r="I356" t="s">
        <v>5</v>
      </c>
      <c r="J356" t="s">
        <v>347</v>
      </c>
      <c r="K356" t="s">
        <v>1178</v>
      </c>
      <c r="L356">
        <v>9</v>
      </c>
      <c r="M356">
        <v>64.3108</v>
      </c>
      <c r="N356">
        <v>63.605800000000002</v>
      </c>
      <c r="O356">
        <v>13.307</v>
      </c>
      <c r="P356">
        <v>8.0991</v>
      </c>
      <c r="Q356">
        <v>3.6019000000000001</v>
      </c>
      <c r="R356">
        <v>4.6256000000000004</v>
      </c>
      <c r="S356">
        <v>4.7754000000000003</v>
      </c>
      <c r="T356">
        <v>1.9</v>
      </c>
      <c r="U356">
        <v>1.4139999999999999</v>
      </c>
      <c r="V356">
        <v>1.7588999999999999</v>
      </c>
      <c r="W356">
        <v>18.0486</v>
      </c>
      <c r="X356" t="s">
        <v>694</v>
      </c>
      <c r="Y356">
        <v>0.98229999999999995</v>
      </c>
      <c r="Z356" t="s">
        <v>695</v>
      </c>
      <c r="AA356">
        <v>1.6636</v>
      </c>
      <c r="AB356" t="s">
        <v>1184</v>
      </c>
      <c r="AC356">
        <v>0.49299999999999999</v>
      </c>
      <c r="AD356">
        <v>15.9716</v>
      </c>
      <c r="AE356">
        <v>204.55760000000001</v>
      </c>
      <c r="AF356">
        <v>3</v>
      </c>
      <c r="AG356">
        <v>119</v>
      </c>
      <c r="AH356">
        <v>9</v>
      </c>
      <c r="AI356">
        <v>13</v>
      </c>
      <c r="AJ356" t="s">
        <v>453</v>
      </c>
      <c r="AL356" t="e">
        <f t="shared" ref="AL356:AL419" si="354">IF(AND(#REF!&lt;&gt;#REF!,#REF!&lt;&gt;#REF!),"Bold","")</f>
        <v>#REF!</v>
      </c>
    </row>
    <row r="357" spans="1:38">
      <c r="A357" t="s">
        <v>1328</v>
      </c>
      <c r="B357" s="1">
        <v>0.69444444444444453</v>
      </c>
      <c r="C357" t="s">
        <v>171</v>
      </c>
      <c r="D357" t="s">
        <v>1313</v>
      </c>
      <c r="E357" t="s">
        <v>230</v>
      </c>
      <c r="F357">
        <v>4289</v>
      </c>
      <c r="G357" t="s">
        <v>282</v>
      </c>
      <c r="H357" t="s">
        <v>346</v>
      </c>
      <c r="I357" t="s">
        <v>5</v>
      </c>
      <c r="J357" t="s">
        <v>662</v>
      </c>
      <c r="K357" t="s">
        <v>1314</v>
      </c>
      <c r="L357">
        <v>10</v>
      </c>
      <c r="M357">
        <v>24.578299999999999</v>
      </c>
      <c r="N357">
        <v>28.638300000000001</v>
      </c>
      <c r="O357">
        <v>13.2738</v>
      </c>
      <c r="P357">
        <v>9.4662000000000006</v>
      </c>
      <c r="Q357">
        <v>5.3578999999999999</v>
      </c>
      <c r="R357">
        <v>2.9085999999999999</v>
      </c>
      <c r="S357">
        <v>1.9765999999999999</v>
      </c>
      <c r="T357">
        <v>1.7490000000000001</v>
      </c>
      <c r="U357">
        <v>0.90680000000000005</v>
      </c>
      <c r="V357">
        <v>0.9294</v>
      </c>
      <c r="W357">
        <v>7.8441999999999998</v>
      </c>
      <c r="X357" t="s">
        <v>503</v>
      </c>
      <c r="Y357">
        <v>0.68730000000000002</v>
      </c>
      <c r="Z357" t="s">
        <v>996</v>
      </c>
      <c r="AA357">
        <v>0.5464</v>
      </c>
      <c r="AB357" t="s">
        <v>1329</v>
      </c>
      <c r="AC357">
        <v>0</v>
      </c>
      <c r="AD357">
        <v>15.942399999999999</v>
      </c>
      <c r="AE357">
        <v>114.8052</v>
      </c>
      <c r="AF357">
        <v>20</v>
      </c>
      <c r="AG357">
        <v>96</v>
      </c>
      <c r="AH357">
        <v>9</v>
      </c>
      <c r="AI357">
        <v>12</v>
      </c>
      <c r="AJ357" t="s">
        <v>453</v>
      </c>
      <c r="AL357" t="e">
        <f t="shared" ref="AL357:AL420" si="355">IF(AND(#REF!&lt;&gt;#REF!,#REF!&lt;&gt;#REF!),"Bold","")</f>
        <v>#REF!</v>
      </c>
    </row>
    <row r="358" spans="1:38">
      <c r="A358" t="s">
        <v>850</v>
      </c>
      <c r="B358" s="1">
        <v>0.62847222222222221</v>
      </c>
      <c r="C358" t="s">
        <v>167</v>
      </c>
      <c r="D358" t="s">
        <v>281</v>
      </c>
      <c r="E358" t="s">
        <v>447</v>
      </c>
      <c r="F358">
        <v>24540</v>
      </c>
      <c r="G358" t="s">
        <v>282</v>
      </c>
      <c r="H358" t="s">
        <v>232</v>
      </c>
      <c r="I358" t="s">
        <v>233</v>
      </c>
      <c r="J358" t="s">
        <v>662</v>
      </c>
      <c r="K358" t="s">
        <v>845</v>
      </c>
      <c r="L358">
        <v>7</v>
      </c>
      <c r="M358">
        <v>120.0296</v>
      </c>
      <c r="N358">
        <v>97.561599999999999</v>
      </c>
      <c r="O358">
        <v>33.114899999999999</v>
      </c>
      <c r="P358">
        <v>11.1312</v>
      </c>
      <c r="Q358">
        <v>5.0529999999999999</v>
      </c>
      <c r="R358">
        <v>4.8590999999999998</v>
      </c>
      <c r="S358">
        <v>4.0872000000000002</v>
      </c>
      <c r="T358">
        <v>2.9567000000000001</v>
      </c>
      <c r="U358">
        <v>2.9321999999999999</v>
      </c>
      <c r="V358">
        <v>1.5717000000000001</v>
      </c>
      <c r="W358">
        <v>23.99</v>
      </c>
      <c r="X358" t="s">
        <v>311</v>
      </c>
      <c r="Y358">
        <v>0.59709999999999996</v>
      </c>
      <c r="Z358" t="s">
        <v>304</v>
      </c>
      <c r="AA358">
        <v>1.2062999999999999</v>
      </c>
      <c r="AB358" t="s">
        <v>531</v>
      </c>
      <c r="AC358">
        <v>1.8019000000000001</v>
      </c>
      <c r="AD358">
        <v>15.9039</v>
      </c>
      <c r="AE358">
        <v>326.79660000000001</v>
      </c>
      <c r="AF358">
        <v>4</v>
      </c>
      <c r="AG358">
        <v>106</v>
      </c>
      <c r="AH358">
        <v>9</v>
      </c>
      <c r="AI358">
        <v>4</v>
      </c>
      <c r="AJ358" t="s">
        <v>453</v>
      </c>
      <c r="AL358" t="e">
        <f t="shared" ref="AL358:AL421" si="356">IF(AND(#REF!&lt;&gt;#REF!,#REF!&lt;&gt;#REF!),"Bold","")</f>
        <v>#REF!</v>
      </c>
    </row>
    <row r="359" spans="1:38">
      <c r="A359" t="s">
        <v>1681</v>
      </c>
      <c r="B359" s="1">
        <v>0.82291666666666663</v>
      </c>
      <c r="C359" t="s">
        <v>168</v>
      </c>
      <c r="D359" t="s">
        <v>229</v>
      </c>
      <c r="E359" t="s">
        <v>230</v>
      </c>
      <c r="F359">
        <v>6469</v>
      </c>
      <c r="G359" t="s">
        <v>1576</v>
      </c>
      <c r="H359" t="s">
        <v>1577</v>
      </c>
      <c r="I359" s="3" t="s">
        <v>5</v>
      </c>
      <c r="J359" t="s">
        <v>662</v>
      </c>
      <c r="K359" t="s">
        <v>1674</v>
      </c>
      <c r="L359">
        <v>3</v>
      </c>
      <c r="M359">
        <v>73.239999999999995</v>
      </c>
      <c r="N359">
        <v>74.376999999999995</v>
      </c>
      <c r="O359">
        <v>27.581600000000002</v>
      </c>
      <c r="P359">
        <v>11.5495</v>
      </c>
      <c r="Q359">
        <v>8.4779999999999998</v>
      </c>
      <c r="R359">
        <v>4.8735999999999997</v>
      </c>
      <c r="S359">
        <v>2.7545000000000002</v>
      </c>
      <c r="T359">
        <v>1.395</v>
      </c>
      <c r="U359">
        <v>0</v>
      </c>
      <c r="V359">
        <v>0</v>
      </c>
      <c r="W359">
        <v>20.243600000000001</v>
      </c>
      <c r="X359" t="s">
        <v>473</v>
      </c>
      <c r="Y359">
        <v>2.2431000000000001</v>
      </c>
      <c r="Z359" t="s">
        <v>243</v>
      </c>
      <c r="AA359">
        <v>1.5474000000000001</v>
      </c>
      <c r="AB359" t="s">
        <v>552</v>
      </c>
      <c r="AC359">
        <v>3.2574000000000001</v>
      </c>
      <c r="AD359">
        <v>15.9</v>
      </c>
      <c r="AE359">
        <v>251.07650000000001</v>
      </c>
      <c r="AF359">
        <v>10</v>
      </c>
      <c r="AG359">
        <v>81</v>
      </c>
      <c r="AH359">
        <v>7</v>
      </c>
      <c r="AI359">
        <v>30</v>
      </c>
      <c r="AJ359" t="s">
        <v>1203</v>
      </c>
      <c r="AL359" t="e">
        <f t="shared" ref="AL359:AL422" si="357">IF(AND(#REF!&lt;&gt;#REF!,#REF!&lt;&gt;#REF!),"Bold","")</f>
        <v>#REF!</v>
      </c>
    </row>
    <row r="360" spans="1:38">
      <c r="A360" t="s">
        <v>1423</v>
      </c>
      <c r="B360" s="1">
        <v>0.71180555555555547</v>
      </c>
      <c r="C360" t="s">
        <v>188</v>
      </c>
      <c r="D360" t="s">
        <v>660</v>
      </c>
      <c r="E360" t="s">
        <v>1407</v>
      </c>
      <c r="F360">
        <v>3619</v>
      </c>
      <c r="G360" t="s">
        <v>231</v>
      </c>
      <c r="H360" t="s">
        <v>232</v>
      </c>
      <c r="I360" s="3" t="s">
        <v>5</v>
      </c>
      <c r="J360" t="s">
        <v>347</v>
      </c>
      <c r="K360" t="s">
        <v>1408</v>
      </c>
      <c r="L360">
        <v>5</v>
      </c>
      <c r="M360">
        <v>69.861000000000004</v>
      </c>
      <c r="N360">
        <v>53.879399999999997</v>
      </c>
      <c r="O360">
        <v>19.1495</v>
      </c>
      <c r="P360">
        <v>8.1576000000000004</v>
      </c>
      <c r="Q360">
        <v>5.2051999999999996</v>
      </c>
      <c r="R360">
        <v>3.8330000000000002</v>
      </c>
      <c r="S360">
        <v>1.9711000000000001</v>
      </c>
      <c r="T360">
        <v>1.6501999999999999</v>
      </c>
      <c r="U360">
        <v>1.607</v>
      </c>
      <c r="V360">
        <v>0.75890000000000002</v>
      </c>
      <c r="W360">
        <v>17.812899999999999</v>
      </c>
      <c r="X360" t="s">
        <v>1424</v>
      </c>
      <c r="Y360">
        <v>2.2206000000000001</v>
      </c>
      <c r="Z360" t="s">
        <v>1425</v>
      </c>
      <c r="AA360">
        <v>1.9549000000000001</v>
      </c>
      <c r="AB360" t="s">
        <v>1426</v>
      </c>
      <c r="AC360">
        <v>2.3060999999999998</v>
      </c>
      <c r="AD360">
        <v>15.824999999999999</v>
      </c>
      <c r="AE360">
        <v>206.19229999999999</v>
      </c>
      <c r="AF360">
        <v>6.5</v>
      </c>
      <c r="AG360">
        <v>62</v>
      </c>
      <c r="AH360">
        <v>7</v>
      </c>
      <c r="AI360">
        <v>197</v>
      </c>
      <c r="AJ360" t="s">
        <v>1203</v>
      </c>
      <c r="AL360" t="e">
        <f t="shared" ref="AL360:AL423" si="358">IF(AND(#REF!&lt;&gt;#REF!,#REF!&lt;&gt;#REF!),"Bold","")</f>
        <v>#REF!</v>
      </c>
    </row>
    <row r="361" spans="1:38">
      <c r="A361" t="s">
        <v>1696</v>
      </c>
      <c r="B361" s="1">
        <v>0.82291666666666663</v>
      </c>
      <c r="C361" t="s">
        <v>168</v>
      </c>
      <c r="D361" t="s">
        <v>229</v>
      </c>
      <c r="E361" t="s">
        <v>230</v>
      </c>
      <c r="F361">
        <v>6469</v>
      </c>
      <c r="G361" t="s">
        <v>1576</v>
      </c>
      <c r="H361" t="s">
        <v>1577</v>
      </c>
      <c r="I361" s="3" t="s">
        <v>5</v>
      </c>
      <c r="J361" t="s">
        <v>662</v>
      </c>
      <c r="K361" t="s">
        <v>1674</v>
      </c>
      <c r="L361">
        <v>3</v>
      </c>
      <c r="M361">
        <v>58.264400000000002</v>
      </c>
      <c r="N361">
        <v>47.820999999999998</v>
      </c>
      <c r="O361">
        <v>17.536899999999999</v>
      </c>
      <c r="P361">
        <v>7.2675000000000001</v>
      </c>
      <c r="Q361">
        <v>10.359500000000001</v>
      </c>
      <c r="R361">
        <v>8.0731999999999999</v>
      </c>
      <c r="S361">
        <v>3.9979</v>
      </c>
      <c r="T361">
        <v>1.5185999999999999</v>
      </c>
      <c r="U361">
        <v>2.3254999999999999</v>
      </c>
      <c r="V361">
        <v>1.3232999999999999</v>
      </c>
      <c r="W361">
        <v>18.933599999999998</v>
      </c>
      <c r="X361" t="s">
        <v>254</v>
      </c>
      <c r="Y361">
        <v>1.5302</v>
      </c>
      <c r="Z361" t="s">
        <v>821</v>
      </c>
      <c r="AA361">
        <v>2.7755999999999998</v>
      </c>
      <c r="AB361" t="s">
        <v>720</v>
      </c>
      <c r="AC361">
        <v>1.6372</v>
      </c>
      <c r="AD361">
        <v>15.737500000000001</v>
      </c>
      <c r="AE361">
        <v>199.10169999999999</v>
      </c>
      <c r="AF361">
        <v>20</v>
      </c>
      <c r="AG361">
        <v>78</v>
      </c>
      <c r="AH361">
        <v>7</v>
      </c>
      <c r="AI361">
        <v>16</v>
      </c>
      <c r="AJ361" t="s">
        <v>1203</v>
      </c>
      <c r="AL361" t="e">
        <f t="shared" ref="AL361:AL424" si="359">IF(AND(#REF!&lt;&gt;#REF!,#REF!&lt;&gt;#REF!),"Bold","")</f>
        <v>#REF!</v>
      </c>
    </row>
    <row r="362" spans="1:38">
      <c r="A362" t="s">
        <v>737</v>
      </c>
      <c r="B362" s="1">
        <v>0.60416666666666663</v>
      </c>
      <c r="C362" t="s">
        <v>167</v>
      </c>
      <c r="D362" t="s">
        <v>281</v>
      </c>
      <c r="F362">
        <v>17688</v>
      </c>
      <c r="G362" t="s">
        <v>282</v>
      </c>
      <c r="H362" t="s">
        <v>232</v>
      </c>
      <c r="I362" t="s">
        <v>5</v>
      </c>
      <c r="J362" t="s">
        <v>234</v>
      </c>
      <c r="K362" t="s">
        <v>718</v>
      </c>
      <c r="L362">
        <v>2</v>
      </c>
      <c r="M362">
        <v>75</v>
      </c>
      <c r="N362">
        <v>49.52</v>
      </c>
      <c r="O362">
        <v>36.425800000000002</v>
      </c>
      <c r="P362">
        <v>10.7935</v>
      </c>
      <c r="Q362">
        <v>4.6753999999999998</v>
      </c>
      <c r="R362">
        <v>4.8902000000000001</v>
      </c>
      <c r="S362">
        <v>0</v>
      </c>
      <c r="T362">
        <v>0</v>
      </c>
      <c r="U362">
        <v>0</v>
      </c>
      <c r="V362">
        <v>0</v>
      </c>
      <c r="W362">
        <v>19.074999999999999</v>
      </c>
      <c r="X362" t="s">
        <v>738</v>
      </c>
      <c r="Y362">
        <v>1.4060999999999999</v>
      </c>
      <c r="Z362" t="s">
        <v>739</v>
      </c>
      <c r="AA362">
        <v>2.3761999999999999</v>
      </c>
      <c r="AB362" t="s">
        <v>740</v>
      </c>
      <c r="AC362">
        <v>1.8262</v>
      </c>
      <c r="AD362">
        <v>15.6005</v>
      </c>
      <c r="AE362">
        <v>231.376</v>
      </c>
      <c r="AF362">
        <v>14</v>
      </c>
      <c r="AG362">
        <v>71</v>
      </c>
      <c r="AH362">
        <v>7</v>
      </c>
      <c r="AI362">
        <v>201</v>
      </c>
      <c r="AJ362" t="s">
        <v>1203</v>
      </c>
      <c r="AL362" t="e">
        <f t="shared" ref="AL362:AL425" si="360">IF(AND(#REF!&lt;&gt;#REF!,#REF!&lt;&gt;#REF!),"Bold","")</f>
        <v>#REF!</v>
      </c>
    </row>
    <row r="363" spans="1:38">
      <c r="A363" t="s">
        <v>701</v>
      </c>
      <c r="B363" s="1">
        <v>0.60069444444444442</v>
      </c>
      <c r="C363" t="s">
        <v>171</v>
      </c>
      <c r="D363" t="s">
        <v>688</v>
      </c>
      <c r="E363" t="s">
        <v>230</v>
      </c>
      <c r="F363">
        <v>4938</v>
      </c>
      <c r="G363" t="s">
        <v>282</v>
      </c>
      <c r="H363" t="s">
        <v>346</v>
      </c>
      <c r="I363" t="s">
        <v>5</v>
      </c>
      <c r="J363" t="s">
        <v>347</v>
      </c>
      <c r="K363" t="s">
        <v>689</v>
      </c>
      <c r="L363">
        <v>7</v>
      </c>
      <c r="M363">
        <v>75.982500000000002</v>
      </c>
      <c r="N363">
        <v>43.106400000000001</v>
      </c>
      <c r="O363">
        <v>18.640599999999999</v>
      </c>
      <c r="P363">
        <v>9.8638999999999992</v>
      </c>
      <c r="Q363">
        <v>9.2695000000000007</v>
      </c>
      <c r="R363">
        <v>2.6375999999999999</v>
      </c>
      <c r="S363">
        <v>3.5226999999999999</v>
      </c>
      <c r="T363">
        <v>1.3677999999999999</v>
      </c>
      <c r="U363">
        <v>1.3980999999999999</v>
      </c>
      <c r="V363">
        <v>1.1115999999999999</v>
      </c>
      <c r="W363">
        <v>12.75</v>
      </c>
      <c r="X363" t="s">
        <v>702</v>
      </c>
      <c r="Y363">
        <v>1.9598</v>
      </c>
      <c r="Z363" t="s">
        <v>703</v>
      </c>
      <c r="AA363">
        <v>1.6523000000000001</v>
      </c>
      <c r="AB363" t="s">
        <v>704</v>
      </c>
      <c r="AC363">
        <v>1.6789000000000001</v>
      </c>
      <c r="AD363">
        <v>15.536300000000001</v>
      </c>
      <c r="AE363">
        <v>200.47800000000001</v>
      </c>
      <c r="AF363">
        <v>8</v>
      </c>
      <c r="AG363">
        <v>93</v>
      </c>
      <c r="AH363">
        <v>7</v>
      </c>
      <c r="AI363">
        <v>20</v>
      </c>
      <c r="AJ363" t="s">
        <v>1203</v>
      </c>
      <c r="AL363" t="e">
        <f t="shared" ref="AL363:AL426" si="361">IF(AND(#REF!&lt;&gt;#REF!,#REF!&lt;&gt;#REF!),"Bold","")</f>
        <v>#REF!</v>
      </c>
    </row>
    <row r="364" spans="1:38">
      <c r="A364" t="s">
        <v>769</v>
      </c>
      <c r="B364" s="1">
        <v>0.61111111111111105</v>
      </c>
      <c r="C364" t="s">
        <v>224</v>
      </c>
      <c r="D364" t="s">
        <v>623</v>
      </c>
      <c r="F364">
        <v>9267</v>
      </c>
      <c r="G364" t="s">
        <v>345</v>
      </c>
      <c r="H364" t="s">
        <v>346</v>
      </c>
      <c r="I364" t="s">
        <v>233</v>
      </c>
      <c r="J364" t="s">
        <v>347</v>
      </c>
      <c r="K364" t="s">
        <v>762</v>
      </c>
      <c r="L364">
        <v>5</v>
      </c>
      <c r="M364">
        <v>86.418599999999998</v>
      </c>
      <c r="N364">
        <v>46.260300000000001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17.195</v>
      </c>
      <c r="X364" t="s">
        <v>350</v>
      </c>
      <c r="Y364">
        <v>2.5213999999999999</v>
      </c>
      <c r="Z364" t="s">
        <v>351</v>
      </c>
      <c r="AA364">
        <v>2.6246</v>
      </c>
      <c r="AB364" t="s">
        <v>683</v>
      </c>
      <c r="AC364">
        <v>0.56810000000000005</v>
      </c>
      <c r="AD364">
        <v>15.5</v>
      </c>
      <c r="AE364">
        <v>228.8578</v>
      </c>
      <c r="AF364">
        <v>3</v>
      </c>
      <c r="AG364">
        <v>0</v>
      </c>
      <c r="AH364">
        <v>7</v>
      </c>
      <c r="AJ364" t="s">
        <v>1203</v>
      </c>
      <c r="AL364" t="e">
        <f t="shared" ref="AL364:AL427" si="362">IF(AND(#REF!&lt;&gt;#REF!,#REF!&lt;&gt;#REF!),"Bold","")</f>
        <v>#REF!</v>
      </c>
    </row>
    <row r="365" spans="1:38">
      <c r="A365" t="s">
        <v>897</v>
      </c>
      <c r="B365" s="1">
        <v>0.63541666666666663</v>
      </c>
      <c r="C365" t="s">
        <v>224</v>
      </c>
      <c r="D365" t="s">
        <v>623</v>
      </c>
      <c r="F365">
        <v>7087</v>
      </c>
      <c r="G365" t="s">
        <v>345</v>
      </c>
      <c r="H365" t="s">
        <v>346</v>
      </c>
      <c r="I365" t="s">
        <v>5</v>
      </c>
      <c r="J365" t="s">
        <v>347</v>
      </c>
      <c r="K365" t="s">
        <v>883</v>
      </c>
      <c r="L365">
        <v>7</v>
      </c>
      <c r="M365">
        <v>61.659199999999998</v>
      </c>
      <c r="N365">
        <v>45.337299999999999</v>
      </c>
      <c r="O365">
        <v>25.6448</v>
      </c>
      <c r="P365">
        <v>7.1784999999999997</v>
      </c>
      <c r="Q365">
        <v>3.7814999999999999</v>
      </c>
      <c r="R365">
        <v>3.653</v>
      </c>
      <c r="S365">
        <v>1.8884000000000001</v>
      </c>
      <c r="T365">
        <v>1.2639</v>
      </c>
      <c r="U365">
        <v>1.373</v>
      </c>
      <c r="V365">
        <v>1.0904</v>
      </c>
      <c r="W365">
        <v>17.062899999999999</v>
      </c>
      <c r="X365" t="s">
        <v>385</v>
      </c>
      <c r="Y365">
        <v>0.79</v>
      </c>
      <c r="Z365" t="s">
        <v>386</v>
      </c>
      <c r="AA365">
        <v>0.16500000000000001</v>
      </c>
      <c r="AB365" t="s">
        <v>585</v>
      </c>
      <c r="AC365">
        <v>1.4076</v>
      </c>
      <c r="AD365">
        <v>15.4933</v>
      </c>
      <c r="AE365">
        <v>187.78880000000001</v>
      </c>
      <c r="AF365">
        <v>8</v>
      </c>
      <c r="AG365">
        <v>92</v>
      </c>
      <c r="AH365">
        <v>7</v>
      </c>
      <c r="AJ365" t="s">
        <v>1203</v>
      </c>
      <c r="AL365" t="e">
        <f t="shared" ref="AL365:AL428" si="363">IF(AND(#REF!&lt;&gt;#REF!,#REF!&lt;&gt;#REF!),"Bold","")</f>
        <v>#REF!</v>
      </c>
    </row>
    <row r="366" spans="1:38">
      <c r="A366" t="s">
        <v>605</v>
      </c>
      <c r="B366" s="1">
        <v>0.58333333333333337</v>
      </c>
      <c r="C366" t="s">
        <v>172</v>
      </c>
      <c r="D366" t="s">
        <v>561</v>
      </c>
      <c r="E366" t="s">
        <v>562</v>
      </c>
      <c r="F366">
        <v>37140</v>
      </c>
      <c r="G366" t="s">
        <v>282</v>
      </c>
      <c r="H366" t="s">
        <v>346</v>
      </c>
      <c r="I366" t="s">
        <v>5</v>
      </c>
      <c r="J366" t="s">
        <v>347</v>
      </c>
      <c r="K366" t="s">
        <v>563</v>
      </c>
      <c r="L366">
        <v>7</v>
      </c>
      <c r="M366">
        <v>68.364199999999997</v>
      </c>
      <c r="N366">
        <v>86.930300000000003</v>
      </c>
      <c r="O366">
        <v>34.248800000000003</v>
      </c>
      <c r="P366">
        <v>11.0745</v>
      </c>
      <c r="Q366">
        <v>7.9104000000000001</v>
      </c>
      <c r="R366">
        <v>6.8710000000000004</v>
      </c>
      <c r="S366">
        <v>2.3422000000000001</v>
      </c>
      <c r="T366">
        <v>2.7442000000000002</v>
      </c>
      <c r="U366">
        <v>1.9748000000000001</v>
      </c>
      <c r="V366">
        <v>1.8117000000000001</v>
      </c>
      <c r="W366">
        <v>19.363600000000002</v>
      </c>
      <c r="X366" t="s">
        <v>606</v>
      </c>
      <c r="Y366">
        <v>3.9811999999999999</v>
      </c>
      <c r="Z366" t="s">
        <v>607</v>
      </c>
      <c r="AA366">
        <v>3.6269</v>
      </c>
      <c r="AB366" t="s">
        <v>608</v>
      </c>
      <c r="AC366">
        <v>0.94230000000000003</v>
      </c>
      <c r="AD366">
        <v>15.3606</v>
      </c>
      <c r="AE366">
        <v>267.54660000000001</v>
      </c>
      <c r="AF366">
        <v>20</v>
      </c>
      <c r="AG366">
        <v>138</v>
      </c>
      <c r="AH366">
        <v>11</v>
      </c>
      <c r="AI366">
        <v>18</v>
      </c>
      <c r="AJ366" t="s">
        <v>983</v>
      </c>
      <c r="AL366" t="e">
        <f t="shared" ref="AL366:AL429" si="364">IF(AND(#REF!&lt;&gt;#REF!,#REF!&lt;&gt;#REF!),"Bold","")</f>
        <v>#REF!</v>
      </c>
    </row>
    <row r="367" spans="1:38">
      <c r="A367" t="s">
        <v>438</v>
      </c>
      <c r="B367" s="1">
        <v>0.56944444444444442</v>
      </c>
      <c r="C367" t="s">
        <v>188</v>
      </c>
      <c r="D367" t="s">
        <v>402</v>
      </c>
      <c r="E367" t="s">
        <v>403</v>
      </c>
      <c r="F367">
        <v>6469</v>
      </c>
      <c r="G367" t="s">
        <v>231</v>
      </c>
      <c r="H367" t="s">
        <v>232</v>
      </c>
      <c r="I367" t="s">
        <v>5</v>
      </c>
      <c r="J367" t="s">
        <v>234</v>
      </c>
      <c r="K367" t="s">
        <v>404</v>
      </c>
      <c r="L367">
        <v>2</v>
      </c>
      <c r="M367">
        <v>70.239999999999995</v>
      </c>
      <c r="N367">
        <v>83.103999999999999</v>
      </c>
      <c r="O367">
        <v>18.839400000000001</v>
      </c>
      <c r="P367">
        <v>6.0128000000000004</v>
      </c>
      <c r="Q367">
        <v>5.2164000000000001</v>
      </c>
      <c r="R367">
        <v>4.5008999999999997</v>
      </c>
      <c r="S367">
        <v>3.3915000000000002</v>
      </c>
      <c r="T367">
        <v>2.2134999999999998</v>
      </c>
      <c r="U367">
        <v>0</v>
      </c>
      <c r="V367">
        <v>0</v>
      </c>
      <c r="W367">
        <v>20.144300000000001</v>
      </c>
      <c r="X367" t="s">
        <v>439</v>
      </c>
      <c r="Y367">
        <v>0.89359999999999995</v>
      </c>
      <c r="Z367" t="s">
        <v>407</v>
      </c>
      <c r="AA367">
        <v>1.4249000000000001</v>
      </c>
      <c r="AB367" t="s">
        <v>440</v>
      </c>
      <c r="AC367">
        <v>2.0116000000000001</v>
      </c>
      <c r="AD367">
        <v>15.1166</v>
      </c>
      <c r="AE367">
        <v>236.36019999999999</v>
      </c>
      <c r="AF367">
        <v>16</v>
      </c>
      <c r="AG367">
        <v>70</v>
      </c>
      <c r="AH367">
        <v>11</v>
      </c>
      <c r="AI367">
        <v>39</v>
      </c>
      <c r="AJ367" t="s">
        <v>983</v>
      </c>
      <c r="AL367" t="e">
        <f t="shared" ref="AL367:AL430" si="365">IF(AND(#REF!&lt;&gt;#REF!,#REF!&lt;&gt;#REF!),"Bold","")</f>
        <v>#REF!</v>
      </c>
    </row>
    <row r="368" spans="1:38">
      <c r="A368" t="s">
        <v>741</v>
      </c>
      <c r="B368" s="1">
        <v>0.60416666666666663</v>
      </c>
      <c r="C368" t="s">
        <v>167</v>
      </c>
      <c r="D368" t="s">
        <v>281</v>
      </c>
      <c r="F368">
        <v>17688</v>
      </c>
      <c r="G368" t="s">
        <v>282</v>
      </c>
      <c r="H368" t="s">
        <v>232</v>
      </c>
      <c r="I368" t="s">
        <v>5</v>
      </c>
      <c r="J368" t="s">
        <v>234</v>
      </c>
      <c r="K368" t="s">
        <v>718</v>
      </c>
      <c r="L368">
        <v>2</v>
      </c>
      <c r="M368">
        <v>85.305000000000007</v>
      </c>
      <c r="N368">
        <v>49.664000000000001</v>
      </c>
      <c r="O368">
        <v>29.840299999999999</v>
      </c>
      <c r="P368">
        <v>10.418699999999999</v>
      </c>
      <c r="Q368">
        <v>4.9177999999999997</v>
      </c>
      <c r="R368">
        <v>3.9359999999999999</v>
      </c>
      <c r="S368">
        <v>0</v>
      </c>
      <c r="T368">
        <v>0</v>
      </c>
      <c r="U368">
        <v>0</v>
      </c>
      <c r="V368">
        <v>0</v>
      </c>
      <c r="W368">
        <v>17.688600000000001</v>
      </c>
      <c r="X368" t="s">
        <v>535</v>
      </c>
      <c r="Y368">
        <v>0.7944</v>
      </c>
      <c r="Z368" t="s">
        <v>368</v>
      </c>
      <c r="AA368">
        <v>1.9778</v>
      </c>
      <c r="AB368" t="s">
        <v>252</v>
      </c>
      <c r="AC368">
        <v>0.97199999999999998</v>
      </c>
      <c r="AD368">
        <v>15.1005</v>
      </c>
      <c r="AE368">
        <v>229.97069999999999</v>
      </c>
      <c r="AF368">
        <v>5.5</v>
      </c>
      <c r="AG368">
        <v>71</v>
      </c>
      <c r="AH368">
        <v>11</v>
      </c>
      <c r="AI368">
        <v>266</v>
      </c>
      <c r="AJ368" t="s">
        <v>983</v>
      </c>
      <c r="AL368" t="e">
        <f t="shared" ref="AL368:AL431" si="366">IF(AND(#REF!&lt;&gt;#REF!,#REF!&lt;&gt;#REF!),"Bold","")</f>
        <v>#REF!</v>
      </c>
    </row>
    <row r="369" spans="1:38">
      <c r="A369" t="s">
        <v>349</v>
      </c>
      <c r="B369" s="1">
        <v>0.56597222222222221</v>
      </c>
      <c r="C369" t="s">
        <v>224</v>
      </c>
      <c r="D369" t="s">
        <v>344</v>
      </c>
      <c r="F369">
        <v>10903</v>
      </c>
      <c r="G369" t="s">
        <v>345</v>
      </c>
      <c r="H369" t="s">
        <v>346</v>
      </c>
      <c r="I369" t="s">
        <v>233</v>
      </c>
      <c r="J369" t="s">
        <v>347</v>
      </c>
      <c r="K369" t="s">
        <v>348</v>
      </c>
      <c r="L369">
        <v>5</v>
      </c>
      <c r="M369">
        <v>102.968</v>
      </c>
      <c r="N369">
        <v>123.3359</v>
      </c>
      <c r="O369">
        <v>27.012699999999999</v>
      </c>
      <c r="P369">
        <v>8.0807000000000002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22.55</v>
      </c>
      <c r="X369" t="s">
        <v>350</v>
      </c>
      <c r="Y369">
        <v>2.5213999999999999</v>
      </c>
      <c r="Z369" t="s">
        <v>351</v>
      </c>
      <c r="AA369">
        <v>2.6246</v>
      </c>
      <c r="AB369" t="s">
        <v>352</v>
      </c>
      <c r="AC369">
        <v>0.37269999999999998</v>
      </c>
      <c r="AD369">
        <v>15.100300000000001</v>
      </c>
      <c r="AE369" s="23">
        <v>333.5247</v>
      </c>
      <c r="AF369">
        <v>0.5</v>
      </c>
      <c r="AG369">
        <v>0</v>
      </c>
      <c r="AH369">
        <v>11</v>
      </c>
      <c r="AI369">
        <v>19</v>
      </c>
      <c r="AJ369" t="s">
        <v>983</v>
      </c>
      <c r="AL369" t="e">
        <f t="shared" ref="AL369:AL432" si="367">IF(AND(#REF!&lt;&gt;#REF!,#REF!&lt;&gt;#REF!),"Bold","")</f>
        <v>#REF!</v>
      </c>
    </row>
    <row r="370" spans="1:38">
      <c r="A370" t="s">
        <v>1587</v>
      </c>
      <c r="B370" s="1">
        <v>0.73958333333333337</v>
      </c>
      <c r="C370" t="s">
        <v>168</v>
      </c>
      <c r="D370" t="s">
        <v>925</v>
      </c>
      <c r="E370" t="s">
        <v>230</v>
      </c>
      <c r="F370">
        <v>6469</v>
      </c>
      <c r="G370" t="s">
        <v>1576</v>
      </c>
      <c r="H370" t="s">
        <v>1577</v>
      </c>
      <c r="I370" s="3" t="s">
        <v>5</v>
      </c>
      <c r="J370" t="s">
        <v>662</v>
      </c>
      <c r="K370" t="s">
        <v>1578</v>
      </c>
      <c r="L370">
        <v>3</v>
      </c>
      <c r="M370">
        <v>59.798699999999997</v>
      </c>
      <c r="N370">
        <v>81.702799999999996</v>
      </c>
      <c r="O370">
        <v>32.7498</v>
      </c>
      <c r="P370">
        <v>8.0149000000000008</v>
      </c>
      <c r="Q370">
        <v>6.2111999999999998</v>
      </c>
      <c r="R370">
        <v>4.8105000000000002</v>
      </c>
      <c r="S370">
        <v>0</v>
      </c>
      <c r="T370">
        <v>0</v>
      </c>
      <c r="U370">
        <v>0</v>
      </c>
      <c r="V370">
        <v>0</v>
      </c>
      <c r="W370">
        <v>18.602900000000002</v>
      </c>
      <c r="X370" t="s">
        <v>687</v>
      </c>
      <c r="Y370">
        <v>1.8694999999999999</v>
      </c>
      <c r="Z370" t="s">
        <v>411</v>
      </c>
      <c r="AA370">
        <v>0.99</v>
      </c>
      <c r="AB370" t="s">
        <v>343</v>
      </c>
      <c r="AC370">
        <v>2.2583000000000002</v>
      </c>
      <c r="AD370">
        <v>15.033799999999999</v>
      </c>
      <c r="AE370">
        <v>242.10980000000001</v>
      </c>
      <c r="AF370">
        <v>10</v>
      </c>
      <c r="AG370">
        <v>77</v>
      </c>
      <c r="AH370">
        <v>11</v>
      </c>
      <c r="AI370">
        <v>13</v>
      </c>
      <c r="AJ370" t="s">
        <v>983</v>
      </c>
      <c r="AL370" t="e">
        <f t="shared" ref="AL370:AL433" si="368">IF(AND(#REF!&lt;&gt;#REF!,#REF!&lt;&gt;#REF!),"Bold","")</f>
        <v>#REF!</v>
      </c>
    </row>
    <row r="371" spans="1:38">
      <c r="A371" t="s">
        <v>1433</v>
      </c>
      <c r="B371" s="1">
        <v>0.71180555555555547</v>
      </c>
      <c r="C371" t="s">
        <v>188</v>
      </c>
      <c r="D371" t="s">
        <v>660</v>
      </c>
      <c r="E371" t="s">
        <v>1407</v>
      </c>
      <c r="F371">
        <v>3619</v>
      </c>
      <c r="G371" t="s">
        <v>231</v>
      </c>
      <c r="H371" t="s">
        <v>232</v>
      </c>
      <c r="I371" s="3" t="s">
        <v>5</v>
      </c>
      <c r="J371" t="s">
        <v>347</v>
      </c>
      <c r="K371" t="s">
        <v>1408</v>
      </c>
      <c r="L371">
        <v>5</v>
      </c>
      <c r="M371">
        <v>47.161299999999997</v>
      </c>
      <c r="N371">
        <v>44.830500000000001</v>
      </c>
      <c r="O371">
        <v>26.2134</v>
      </c>
      <c r="P371">
        <v>7.2100999999999997</v>
      </c>
      <c r="Q371">
        <v>5.5902000000000003</v>
      </c>
      <c r="R371">
        <v>4.1207000000000003</v>
      </c>
      <c r="S371">
        <v>3.7795999999999998</v>
      </c>
      <c r="T371">
        <v>1.6345000000000001</v>
      </c>
      <c r="U371">
        <v>1.4379999999999999</v>
      </c>
      <c r="V371">
        <v>1.0960000000000001</v>
      </c>
      <c r="W371">
        <v>19.104299999999999</v>
      </c>
      <c r="X371" t="s">
        <v>1434</v>
      </c>
      <c r="Y371">
        <v>1.8294999999999999</v>
      </c>
      <c r="Z371" t="s">
        <v>1435</v>
      </c>
      <c r="AA371">
        <v>0.2094</v>
      </c>
      <c r="AB371" t="s">
        <v>1436</v>
      </c>
      <c r="AC371">
        <v>1.1966000000000001</v>
      </c>
      <c r="AD371">
        <v>14.976599999999999</v>
      </c>
      <c r="AE371">
        <v>180.39080000000001</v>
      </c>
      <c r="AF371">
        <v>16</v>
      </c>
      <c r="AG371">
        <v>67</v>
      </c>
      <c r="AH371">
        <v>11</v>
      </c>
      <c r="AI371">
        <v>72</v>
      </c>
      <c r="AJ371" t="s">
        <v>983</v>
      </c>
      <c r="AL371" t="e">
        <f t="shared" ref="AL371:AL434" si="369">IF(AND(#REF!&lt;&gt;#REF!,#REF!&lt;&gt;#REF!),"Bold","")</f>
        <v>#REF!</v>
      </c>
    </row>
    <row r="372" spans="1:38">
      <c r="A372" t="s">
        <v>953</v>
      </c>
      <c r="B372" s="1">
        <v>0.64236111111111105</v>
      </c>
      <c r="C372" t="s">
        <v>163</v>
      </c>
      <c r="D372" t="s">
        <v>925</v>
      </c>
      <c r="E372" t="s">
        <v>562</v>
      </c>
      <c r="F372">
        <v>28012</v>
      </c>
      <c r="G372" t="s">
        <v>231</v>
      </c>
      <c r="H372" t="s">
        <v>232</v>
      </c>
      <c r="I372" t="s">
        <v>5</v>
      </c>
      <c r="J372" t="s">
        <v>662</v>
      </c>
      <c r="K372" t="s">
        <v>926</v>
      </c>
      <c r="L372">
        <v>9</v>
      </c>
      <c r="M372">
        <v>103.02</v>
      </c>
      <c r="N372">
        <v>73.087999999999994</v>
      </c>
      <c r="O372">
        <v>29.808</v>
      </c>
      <c r="P372">
        <v>9.2205999999999992</v>
      </c>
      <c r="Q372">
        <v>8.7139000000000006</v>
      </c>
      <c r="R372">
        <v>4.8966000000000003</v>
      </c>
      <c r="S372">
        <v>5.5495000000000001</v>
      </c>
      <c r="T372">
        <v>2.726</v>
      </c>
      <c r="U372">
        <v>2.0990000000000002</v>
      </c>
      <c r="V372">
        <v>2.9822000000000002</v>
      </c>
      <c r="W372">
        <v>23.482099999999999</v>
      </c>
      <c r="X372" t="s">
        <v>655</v>
      </c>
      <c r="Y372">
        <v>1.3917999999999999</v>
      </c>
      <c r="Z372" t="s">
        <v>954</v>
      </c>
      <c r="AA372">
        <v>0.87829999999999997</v>
      </c>
      <c r="AB372" t="s">
        <v>955</v>
      </c>
      <c r="AC372">
        <v>1.0907</v>
      </c>
      <c r="AD372">
        <v>14.926600000000001</v>
      </c>
      <c r="AE372">
        <v>283.87329999999997</v>
      </c>
      <c r="AF372">
        <v>16</v>
      </c>
      <c r="AG372">
        <v>86</v>
      </c>
      <c r="AH372">
        <v>11</v>
      </c>
      <c r="AI372">
        <v>28</v>
      </c>
      <c r="AJ372" t="s">
        <v>983</v>
      </c>
      <c r="AL372" t="e">
        <f t="shared" ref="AL372:AL435" si="370">IF(AND(#REF!&lt;&gt;#REF!,#REF!&lt;&gt;#REF!),"Bold","")</f>
        <v>#REF!</v>
      </c>
    </row>
    <row r="373" spans="1:38">
      <c r="A373" t="s">
        <v>990</v>
      </c>
      <c r="B373" s="1">
        <v>0.64930555555555558</v>
      </c>
      <c r="C373" t="s">
        <v>171</v>
      </c>
      <c r="D373" t="s">
        <v>344</v>
      </c>
      <c r="E373" t="s">
        <v>230</v>
      </c>
      <c r="F373">
        <v>4289</v>
      </c>
      <c r="G373" t="s">
        <v>282</v>
      </c>
      <c r="H373" t="s">
        <v>346</v>
      </c>
      <c r="I373" t="s">
        <v>5</v>
      </c>
      <c r="J373" t="s">
        <v>662</v>
      </c>
      <c r="K373" t="s">
        <v>980</v>
      </c>
      <c r="L373">
        <v>5</v>
      </c>
      <c r="M373">
        <v>71.626099999999994</v>
      </c>
      <c r="N373">
        <v>61.2879</v>
      </c>
      <c r="O373">
        <v>33.640099999999997</v>
      </c>
      <c r="P373">
        <v>10.862</v>
      </c>
      <c r="Q373">
        <v>8.7538999999999998</v>
      </c>
      <c r="R373">
        <v>4.3109999999999999</v>
      </c>
      <c r="S373">
        <v>2.3294000000000001</v>
      </c>
      <c r="T373">
        <v>1.6963999999999999</v>
      </c>
      <c r="U373">
        <v>1.4315</v>
      </c>
      <c r="V373">
        <v>1.2842</v>
      </c>
      <c r="W373">
        <v>20.4864</v>
      </c>
      <c r="X373" t="s">
        <v>991</v>
      </c>
      <c r="Y373">
        <v>1.0749</v>
      </c>
      <c r="Z373" t="s">
        <v>711</v>
      </c>
      <c r="AA373">
        <v>1.6168</v>
      </c>
      <c r="AB373" t="s">
        <v>992</v>
      </c>
      <c r="AC373">
        <v>0.86170000000000002</v>
      </c>
      <c r="AD373">
        <v>14.8032</v>
      </c>
      <c r="AE373">
        <v>236.06549999999999</v>
      </c>
      <c r="AF373">
        <v>10</v>
      </c>
      <c r="AG373">
        <v>112</v>
      </c>
      <c r="AH373">
        <v>11</v>
      </c>
      <c r="AI373">
        <v>208</v>
      </c>
      <c r="AJ373" t="s">
        <v>983</v>
      </c>
      <c r="AL373" t="e">
        <f t="shared" ref="AL373:AL436" si="371">IF(AND(#REF!&lt;&gt;#REF!,#REF!&lt;&gt;#REF!),"Bold","")</f>
        <v>#REF!</v>
      </c>
    </row>
    <row r="374" spans="1:38">
      <c r="A374" t="s">
        <v>696</v>
      </c>
      <c r="B374" s="1">
        <v>0.60069444444444442</v>
      </c>
      <c r="C374" t="s">
        <v>171</v>
      </c>
      <c r="D374" t="s">
        <v>688</v>
      </c>
      <c r="E374" t="s">
        <v>230</v>
      </c>
      <c r="F374">
        <v>4938</v>
      </c>
      <c r="G374" t="s">
        <v>282</v>
      </c>
      <c r="H374" t="s">
        <v>346</v>
      </c>
      <c r="I374" t="s">
        <v>5</v>
      </c>
      <c r="J374" t="s">
        <v>347</v>
      </c>
      <c r="K374" t="s">
        <v>689</v>
      </c>
      <c r="L374">
        <v>7</v>
      </c>
      <c r="M374">
        <v>78.957599999999999</v>
      </c>
      <c r="N374">
        <v>44.679299999999998</v>
      </c>
      <c r="O374">
        <v>21.8565</v>
      </c>
      <c r="P374">
        <v>6.7934000000000001</v>
      </c>
      <c r="Q374">
        <v>5.4961000000000002</v>
      </c>
      <c r="R374">
        <v>3.2871999999999999</v>
      </c>
      <c r="S374">
        <v>3.9716</v>
      </c>
      <c r="T374">
        <v>1.7986</v>
      </c>
      <c r="U374">
        <v>1.8717999999999999</v>
      </c>
      <c r="V374">
        <v>1.9779</v>
      </c>
      <c r="W374">
        <v>19.767900000000001</v>
      </c>
      <c r="X374" t="s">
        <v>697</v>
      </c>
      <c r="Y374">
        <v>2.5577999999999999</v>
      </c>
      <c r="Z374" t="s">
        <v>488</v>
      </c>
      <c r="AA374">
        <v>0.7</v>
      </c>
      <c r="AB374" t="s">
        <v>630</v>
      </c>
      <c r="AC374">
        <v>1.7809999999999999</v>
      </c>
      <c r="AD374">
        <v>14.6922</v>
      </c>
      <c r="AE374">
        <v>210.18899999999999</v>
      </c>
      <c r="AF374">
        <v>5</v>
      </c>
      <c r="AG374">
        <v>87</v>
      </c>
      <c r="AH374">
        <v>11</v>
      </c>
      <c r="AI374">
        <v>42</v>
      </c>
      <c r="AJ374" t="s">
        <v>983</v>
      </c>
      <c r="AL374" t="e">
        <f t="shared" ref="AL374:AL437" si="372">IF(AND(#REF!&lt;&gt;#REF!,#REF!&lt;&gt;#REF!),"Bold","")</f>
        <v>#REF!</v>
      </c>
    </row>
    <row r="375" spans="1:38">
      <c r="A375" t="s">
        <v>1686</v>
      </c>
      <c r="B375" s="1">
        <v>0.82291666666666663</v>
      </c>
      <c r="C375" t="s">
        <v>168</v>
      </c>
      <c r="D375" t="s">
        <v>229</v>
      </c>
      <c r="E375" t="s">
        <v>230</v>
      </c>
      <c r="F375">
        <v>6469</v>
      </c>
      <c r="G375" t="s">
        <v>1576</v>
      </c>
      <c r="H375" t="s">
        <v>1577</v>
      </c>
      <c r="I375" s="3" t="s">
        <v>5</v>
      </c>
      <c r="J375" t="s">
        <v>662</v>
      </c>
      <c r="K375" t="s">
        <v>1674</v>
      </c>
      <c r="L375">
        <v>3</v>
      </c>
      <c r="M375">
        <v>51.718299999999999</v>
      </c>
      <c r="N375">
        <v>54.993499999999997</v>
      </c>
      <c r="O375">
        <v>39.563200000000002</v>
      </c>
      <c r="P375">
        <v>10.9611</v>
      </c>
      <c r="Q375">
        <v>6.4176000000000002</v>
      </c>
      <c r="R375">
        <v>3.5859000000000001</v>
      </c>
      <c r="S375">
        <v>2.8159999999999998</v>
      </c>
      <c r="T375">
        <v>1.4665999999999999</v>
      </c>
      <c r="U375">
        <v>0.92230000000000001</v>
      </c>
      <c r="V375">
        <v>1.3273999999999999</v>
      </c>
      <c r="W375">
        <v>21.612100000000002</v>
      </c>
      <c r="X375" t="s">
        <v>242</v>
      </c>
      <c r="Y375">
        <v>1.988</v>
      </c>
      <c r="Z375" t="s">
        <v>476</v>
      </c>
      <c r="AA375">
        <v>2.1515</v>
      </c>
      <c r="AB375" t="s">
        <v>1687</v>
      </c>
      <c r="AC375">
        <v>1.4212</v>
      </c>
      <c r="AD375">
        <v>14.672599999999999</v>
      </c>
      <c r="AE375">
        <v>215.61750000000001</v>
      </c>
      <c r="AF375">
        <v>16</v>
      </c>
      <c r="AG375">
        <v>78</v>
      </c>
      <c r="AH375">
        <v>11</v>
      </c>
      <c r="AI375">
        <v>34</v>
      </c>
      <c r="AJ375" t="s">
        <v>983</v>
      </c>
      <c r="AL375" t="e">
        <f t="shared" ref="AL375:AL438" si="373">IF(AND(#REF!&lt;&gt;#REF!,#REF!&lt;&gt;#REF!),"Bold","")</f>
        <v>#REF!</v>
      </c>
    </row>
    <row r="376" spans="1:38">
      <c r="A376" t="s">
        <v>1182</v>
      </c>
      <c r="B376" s="1">
        <v>0.67361111111111116</v>
      </c>
      <c r="C376" t="s">
        <v>171</v>
      </c>
      <c r="D376" t="s">
        <v>1177</v>
      </c>
      <c r="E376" t="s">
        <v>230</v>
      </c>
      <c r="F376">
        <v>4614</v>
      </c>
      <c r="G376" t="s">
        <v>282</v>
      </c>
      <c r="H376" t="s">
        <v>346</v>
      </c>
      <c r="I376" t="s">
        <v>5</v>
      </c>
      <c r="J376" t="s">
        <v>347</v>
      </c>
      <c r="K376" t="s">
        <v>1178</v>
      </c>
      <c r="L376">
        <v>7</v>
      </c>
      <c r="M376">
        <v>79.61</v>
      </c>
      <c r="N376">
        <v>49.551499999999997</v>
      </c>
      <c r="O376">
        <v>24.5076</v>
      </c>
      <c r="P376">
        <v>7.5987999999999998</v>
      </c>
      <c r="Q376">
        <v>6.8204000000000002</v>
      </c>
      <c r="R376">
        <v>6.12</v>
      </c>
      <c r="S376">
        <v>2.6524000000000001</v>
      </c>
      <c r="T376">
        <v>2.8588</v>
      </c>
      <c r="U376">
        <v>1.0530999999999999</v>
      </c>
      <c r="V376">
        <v>1.3747</v>
      </c>
      <c r="W376">
        <v>18.924299999999999</v>
      </c>
      <c r="X376" t="s">
        <v>483</v>
      </c>
      <c r="Y376">
        <v>2.7347999999999999</v>
      </c>
      <c r="Z376" t="s">
        <v>836</v>
      </c>
      <c r="AA376">
        <v>2.1463000000000001</v>
      </c>
      <c r="AB376" t="s">
        <v>383</v>
      </c>
      <c r="AC376">
        <v>1.8865000000000001</v>
      </c>
      <c r="AD376">
        <v>14.6457</v>
      </c>
      <c r="AE376">
        <v>222.48500000000001</v>
      </c>
      <c r="AF376">
        <v>2.25</v>
      </c>
      <c r="AG376">
        <v>113</v>
      </c>
      <c r="AH376">
        <v>11</v>
      </c>
      <c r="AI376">
        <v>6</v>
      </c>
      <c r="AJ376" t="s">
        <v>983</v>
      </c>
      <c r="AL376" t="e">
        <f t="shared" ref="AL376:AL439" si="374">IF(AND(#REF!&lt;&gt;#REF!,#REF!&lt;&gt;#REF!),"Bold","")</f>
        <v>#REF!</v>
      </c>
    </row>
    <row r="377" spans="1:38">
      <c r="A377" t="s">
        <v>765</v>
      </c>
      <c r="B377" s="1">
        <v>0.61111111111111105</v>
      </c>
      <c r="C377" t="s">
        <v>224</v>
      </c>
      <c r="D377" t="s">
        <v>623</v>
      </c>
      <c r="F377">
        <v>9267</v>
      </c>
      <c r="G377" t="s">
        <v>345</v>
      </c>
      <c r="H377" t="s">
        <v>346</v>
      </c>
      <c r="I377" t="s">
        <v>233</v>
      </c>
      <c r="J377" t="s">
        <v>347</v>
      </c>
      <c r="K377" t="s">
        <v>762</v>
      </c>
      <c r="L377">
        <v>5</v>
      </c>
      <c r="M377">
        <v>87.444100000000006</v>
      </c>
      <c r="N377">
        <v>80.162800000000004</v>
      </c>
      <c r="O377">
        <v>39.057699999999997</v>
      </c>
      <c r="P377">
        <v>10.6211</v>
      </c>
      <c r="Q377">
        <v>7.5796000000000001</v>
      </c>
      <c r="R377">
        <v>5.3482000000000003</v>
      </c>
      <c r="S377">
        <v>3.8881999999999999</v>
      </c>
      <c r="T377">
        <v>2.0175000000000001</v>
      </c>
      <c r="U377">
        <v>1.3295999999999999</v>
      </c>
      <c r="V377">
        <v>1.4381999999999999</v>
      </c>
      <c r="W377">
        <v>20.050699999999999</v>
      </c>
      <c r="X377" t="s">
        <v>628</v>
      </c>
      <c r="Y377">
        <v>2.5186999999999999</v>
      </c>
      <c r="Z377" t="s">
        <v>629</v>
      </c>
      <c r="AA377">
        <v>3.1393</v>
      </c>
      <c r="AB377" t="s">
        <v>766</v>
      </c>
      <c r="AC377">
        <v>0.1946</v>
      </c>
      <c r="AD377">
        <v>14.6363</v>
      </c>
      <c r="AE377">
        <v>279.42649999999998</v>
      </c>
      <c r="AF377">
        <v>3.5</v>
      </c>
      <c r="AG377">
        <v>0</v>
      </c>
      <c r="AH377">
        <v>13</v>
      </c>
      <c r="AI377">
        <v>28</v>
      </c>
      <c r="AJ377" t="s">
        <v>5</v>
      </c>
      <c r="AL377" t="e">
        <f t="shared" ref="AL377:AL440" si="375">IF(AND(#REF!&lt;&gt;#REF!,#REF!&lt;&gt;#REF!),"Bold","")</f>
        <v>#REF!</v>
      </c>
    </row>
    <row r="378" spans="1:38">
      <c r="A378" t="s">
        <v>829</v>
      </c>
      <c r="B378" s="1">
        <v>0.62152777777777779</v>
      </c>
      <c r="C378" t="s">
        <v>163</v>
      </c>
      <c r="D378" t="s">
        <v>660</v>
      </c>
      <c r="E378" t="s">
        <v>562</v>
      </c>
      <c r="F378">
        <v>12938</v>
      </c>
      <c r="G378" t="s">
        <v>231</v>
      </c>
      <c r="H378" t="s">
        <v>232</v>
      </c>
      <c r="I378" t="s">
        <v>5</v>
      </c>
      <c r="J378" t="s">
        <v>662</v>
      </c>
      <c r="K378" t="s">
        <v>795</v>
      </c>
      <c r="L378">
        <v>4</v>
      </c>
      <c r="M378">
        <v>67.993499999999997</v>
      </c>
      <c r="N378">
        <v>55.147199999999998</v>
      </c>
      <c r="O378">
        <v>21.406500000000001</v>
      </c>
      <c r="P378">
        <v>8.5055999999999994</v>
      </c>
      <c r="Q378">
        <v>8.9543999999999997</v>
      </c>
      <c r="R378">
        <v>5.258</v>
      </c>
      <c r="S378">
        <v>4.6901999999999999</v>
      </c>
      <c r="T378">
        <v>1.4553</v>
      </c>
      <c r="U378">
        <v>1.8366</v>
      </c>
      <c r="V378">
        <v>1.2396</v>
      </c>
      <c r="W378">
        <v>21.05</v>
      </c>
      <c r="X378" t="s">
        <v>830</v>
      </c>
      <c r="Y378">
        <v>1.619</v>
      </c>
      <c r="Z378" t="s">
        <v>831</v>
      </c>
      <c r="AA378">
        <v>2.516</v>
      </c>
      <c r="AB378" t="s">
        <v>832</v>
      </c>
      <c r="AC378">
        <v>1.2411000000000001</v>
      </c>
      <c r="AD378">
        <v>14.6341</v>
      </c>
      <c r="AE378">
        <v>217.5472</v>
      </c>
      <c r="AF378">
        <v>12</v>
      </c>
      <c r="AG378">
        <v>85</v>
      </c>
      <c r="AH378">
        <v>13</v>
      </c>
      <c r="AI378">
        <v>29</v>
      </c>
      <c r="AJ378" t="s">
        <v>5</v>
      </c>
      <c r="AL378" t="e">
        <f t="shared" ref="AL378:AL441" si="376">IF(AND(#REF!&lt;&gt;#REF!,#REF!&lt;&gt;#REF!),"Bold","")</f>
        <v>#REF!</v>
      </c>
    </row>
    <row r="379" spans="1:38">
      <c r="A379" t="s">
        <v>1306</v>
      </c>
      <c r="B379" s="1">
        <v>0.69097222222222221</v>
      </c>
      <c r="C379" t="s">
        <v>163</v>
      </c>
      <c r="D379" t="s">
        <v>281</v>
      </c>
      <c r="E379" t="s">
        <v>562</v>
      </c>
      <c r="F379">
        <v>18675</v>
      </c>
      <c r="G379" t="s">
        <v>231</v>
      </c>
      <c r="H379" t="s">
        <v>232</v>
      </c>
      <c r="I379" t="s">
        <v>5</v>
      </c>
      <c r="J379" t="s">
        <v>347</v>
      </c>
      <c r="K379" t="s">
        <v>1260</v>
      </c>
      <c r="L379">
        <v>5</v>
      </c>
      <c r="M379">
        <v>54.604999999999997</v>
      </c>
      <c r="N379">
        <v>69.08</v>
      </c>
      <c r="O379">
        <v>45.842799999999997</v>
      </c>
      <c r="P379">
        <v>7.4950000000000001</v>
      </c>
      <c r="Q379">
        <v>5.7363999999999997</v>
      </c>
      <c r="R379">
        <v>4.7464000000000004</v>
      </c>
      <c r="S379">
        <v>3.0097999999999998</v>
      </c>
      <c r="T379">
        <v>2.1015999999999999</v>
      </c>
      <c r="U379">
        <v>1.0654999999999999</v>
      </c>
      <c r="V379">
        <v>1.6721999999999999</v>
      </c>
      <c r="W379">
        <v>21.573599999999999</v>
      </c>
      <c r="X379" t="s">
        <v>455</v>
      </c>
      <c r="Y379">
        <v>0.43109999999999998</v>
      </c>
      <c r="Z379" t="s">
        <v>651</v>
      </c>
      <c r="AA379">
        <v>1.5466</v>
      </c>
      <c r="AB379" t="s">
        <v>1307</v>
      </c>
      <c r="AC379">
        <v>0.28079999999999999</v>
      </c>
      <c r="AD379">
        <v>14.590199999999999</v>
      </c>
      <c r="AE379">
        <v>233.77699999999999</v>
      </c>
      <c r="AF379">
        <v>33</v>
      </c>
      <c r="AG379">
        <v>82</v>
      </c>
      <c r="AH379">
        <v>13</v>
      </c>
      <c r="AI379">
        <v>7</v>
      </c>
      <c r="AJ379" t="s">
        <v>5</v>
      </c>
      <c r="AL379" t="e">
        <f t="shared" ref="AL379:AL442" si="377">IF(AND(#REF!&lt;&gt;#REF!,#REF!&lt;&gt;#REF!),"Bold","")</f>
        <v>#REF!</v>
      </c>
    </row>
    <row r="380" spans="1:38">
      <c r="A380" t="s">
        <v>941</v>
      </c>
      <c r="B380" s="1">
        <v>0.64236111111111105</v>
      </c>
      <c r="C380" t="s">
        <v>163</v>
      </c>
      <c r="D380" t="s">
        <v>925</v>
      </c>
      <c r="E380" t="s">
        <v>562</v>
      </c>
      <c r="F380">
        <v>28012</v>
      </c>
      <c r="G380" t="s">
        <v>231</v>
      </c>
      <c r="H380" t="s">
        <v>232</v>
      </c>
      <c r="I380" t="s">
        <v>5</v>
      </c>
      <c r="J380" t="s">
        <v>662</v>
      </c>
      <c r="K380" t="s">
        <v>926</v>
      </c>
      <c r="L380">
        <v>8</v>
      </c>
      <c r="M380">
        <v>86.991799999999998</v>
      </c>
      <c r="N380">
        <v>92.367999999999995</v>
      </c>
      <c r="O380">
        <v>38.8812</v>
      </c>
      <c r="P380">
        <v>8.6382999999999992</v>
      </c>
      <c r="Q380">
        <v>10.8353</v>
      </c>
      <c r="R380">
        <v>5.7259000000000002</v>
      </c>
      <c r="S380">
        <v>5.8324999999999996</v>
      </c>
      <c r="T380">
        <v>3.0348000000000002</v>
      </c>
      <c r="U380">
        <v>3.4169</v>
      </c>
      <c r="V380">
        <v>3.3254999999999999</v>
      </c>
      <c r="W380">
        <v>23.254999999999999</v>
      </c>
      <c r="X380" t="s">
        <v>473</v>
      </c>
      <c r="Y380">
        <v>1.3452999999999999</v>
      </c>
      <c r="Z380" t="s">
        <v>929</v>
      </c>
      <c r="AA380">
        <v>1.7305999999999999</v>
      </c>
      <c r="AB380" t="s">
        <v>942</v>
      </c>
      <c r="AC380">
        <v>0.80210000000000004</v>
      </c>
      <c r="AD380">
        <v>14.4224</v>
      </c>
      <c r="AE380">
        <v>300.60559999999998</v>
      </c>
      <c r="AF380">
        <v>20</v>
      </c>
      <c r="AG380">
        <v>98</v>
      </c>
      <c r="AH380">
        <v>13</v>
      </c>
      <c r="AI380">
        <v>15</v>
      </c>
      <c r="AJ380" t="s">
        <v>5</v>
      </c>
      <c r="AL380" t="e">
        <f t="shared" ref="AL380:AL443" si="378">IF(AND(#REF!&lt;&gt;#REF!,#REF!&lt;&gt;#REF!),"Bold","")</f>
        <v>#REF!</v>
      </c>
    </row>
    <row r="381" spans="1:38">
      <c r="A381" t="s">
        <v>1198</v>
      </c>
      <c r="B381" s="1">
        <v>0.67708333333333337</v>
      </c>
      <c r="C381" t="s">
        <v>167</v>
      </c>
      <c r="D381" t="s">
        <v>1187</v>
      </c>
      <c r="E381" t="s">
        <v>661</v>
      </c>
      <c r="F381">
        <v>32894</v>
      </c>
      <c r="G381" t="s">
        <v>282</v>
      </c>
      <c r="H381" t="s">
        <v>232</v>
      </c>
      <c r="I381" t="s">
        <v>233</v>
      </c>
      <c r="J381" t="s">
        <v>234</v>
      </c>
      <c r="K381" t="s">
        <v>1188</v>
      </c>
      <c r="L381">
        <v>2</v>
      </c>
      <c r="M381">
        <v>97.131</v>
      </c>
      <c r="N381">
        <v>60.941800000000001</v>
      </c>
      <c r="O381">
        <v>23.177199999999999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19.385000000000002</v>
      </c>
      <c r="X381" t="s">
        <v>285</v>
      </c>
      <c r="Y381">
        <v>3.4028999999999998</v>
      </c>
      <c r="Z381" t="s">
        <v>368</v>
      </c>
      <c r="AA381">
        <v>1.9778</v>
      </c>
      <c r="AB381" t="s">
        <v>335</v>
      </c>
      <c r="AC381">
        <v>1.5508</v>
      </c>
      <c r="AD381">
        <v>14.331899999999999</v>
      </c>
      <c r="AE381">
        <v>255.89230000000001</v>
      </c>
      <c r="AF381">
        <v>12</v>
      </c>
      <c r="AG381">
        <v>0</v>
      </c>
      <c r="AH381">
        <v>13</v>
      </c>
      <c r="AI381">
        <v>38</v>
      </c>
      <c r="AJ381" t="s">
        <v>5</v>
      </c>
      <c r="AL381" t="e">
        <f t="shared" ref="AL381:AL444" si="379">IF(AND(#REF!&lt;&gt;#REF!,#REF!&lt;&gt;#REF!),"Bold","")</f>
        <v>#REF!</v>
      </c>
    </row>
    <row r="382" spans="1:38">
      <c r="A382" t="s">
        <v>1481</v>
      </c>
      <c r="B382" s="1">
        <v>0.71527777777777779</v>
      </c>
      <c r="C382" t="s">
        <v>163</v>
      </c>
      <c r="D382" t="s">
        <v>281</v>
      </c>
      <c r="E382" t="s">
        <v>230</v>
      </c>
      <c r="F382">
        <v>5531</v>
      </c>
      <c r="G382" t="s">
        <v>231</v>
      </c>
      <c r="H382" t="s">
        <v>232</v>
      </c>
      <c r="I382" s="3" t="s">
        <v>5</v>
      </c>
      <c r="J382" t="s">
        <v>1463</v>
      </c>
      <c r="K382" t="s">
        <v>1464</v>
      </c>
      <c r="L382">
        <v>3</v>
      </c>
      <c r="M382">
        <v>49.325000000000003</v>
      </c>
      <c r="N382">
        <v>62.83</v>
      </c>
      <c r="O382">
        <v>20.981400000000001</v>
      </c>
      <c r="P382">
        <v>13.523999999999999</v>
      </c>
      <c r="Q382">
        <v>5.9229000000000003</v>
      </c>
      <c r="R382">
        <v>5.4485000000000001</v>
      </c>
      <c r="S382">
        <v>4.0286999999999997</v>
      </c>
      <c r="T382">
        <v>1.8162</v>
      </c>
      <c r="U382">
        <v>1.1511</v>
      </c>
      <c r="V382">
        <v>0.86060000000000003</v>
      </c>
      <c r="W382">
        <v>17.6114</v>
      </c>
      <c r="X382" t="s">
        <v>1482</v>
      </c>
      <c r="Y382">
        <v>0.2462</v>
      </c>
      <c r="Z382" t="s">
        <v>975</v>
      </c>
      <c r="AA382">
        <v>1.8432999999999999</v>
      </c>
      <c r="AB382" t="s">
        <v>440</v>
      </c>
      <c r="AC382">
        <v>1.9545999999999999</v>
      </c>
      <c r="AD382">
        <v>14.294600000000001</v>
      </c>
      <c r="AE382">
        <v>201.83850000000001</v>
      </c>
      <c r="AF382">
        <v>14</v>
      </c>
      <c r="AG382">
        <v>76</v>
      </c>
      <c r="AH382">
        <v>13</v>
      </c>
      <c r="AI382">
        <v>5</v>
      </c>
      <c r="AJ382" t="s">
        <v>5</v>
      </c>
      <c r="AL382" t="e">
        <f t="shared" ref="AL382:AL445" si="380">IF(AND(#REF!&lt;&gt;#REF!,#REF!&lt;&gt;#REF!),"Bold","")</f>
        <v>#REF!</v>
      </c>
    </row>
    <row r="383" spans="1:38">
      <c r="A383" t="s">
        <v>958</v>
      </c>
      <c r="B383" s="1">
        <v>0.64236111111111105</v>
      </c>
      <c r="C383" t="s">
        <v>163</v>
      </c>
      <c r="D383" t="s">
        <v>925</v>
      </c>
      <c r="E383" t="s">
        <v>562</v>
      </c>
      <c r="F383">
        <v>28012</v>
      </c>
      <c r="G383" t="s">
        <v>231</v>
      </c>
      <c r="H383" t="s">
        <v>232</v>
      </c>
      <c r="I383" t="s">
        <v>5</v>
      </c>
      <c r="J383" t="s">
        <v>662</v>
      </c>
      <c r="K383" t="s">
        <v>926</v>
      </c>
      <c r="L383">
        <v>4</v>
      </c>
      <c r="M383">
        <v>69.895499999999998</v>
      </c>
      <c r="N383">
        <v>99.689300000000003</v>
      </c>
      <c r="O383">
        <v>40.605600000000003</v>
      </c>
      <c r="P383">
        <v>7.8036000000000003</v>
      </c>
      <c r="Q383">
        <v>8.9794999999999998</v>
      </c>
      <c r="R383">
        <v>5.4802999999999997</v>
      </c>
      <c r="S383">
        <v>4.1429</v>
      </c>
      <c r="T383">
        <v>1.8892</v>
      </c>
      <c r="U383">
        <v>1.9953000000000001</v>
      </c>
      <c r="V383">
        <v>2.5630000000000002</v>
      </c>
      <c r="W383">
        <v>19.512899999999998</v>
      </c>
      <c r="X383" t="s">
        <v>959</v>
      </c>
      <c r="Y383">
        <v>1.9691000000000001</v>
      </c>
      <c r="Z383" t="s">
        <v>804</v>
      </c>
      <c r="AA383">
        <v>1.1595</v>
      </c>
      <c r="AB383" t="s">
        <v>412</v>
      </c>
      <c r="AC383">
        <v>2.4176000000000002</v>
      </c>
      <c r="AD383">
        <v>14.2302</v>
      </c>
      <c r="AE383">
        <v>282.33350000000002</v>
      </c>
      <c r="AF383">
        <v>20</v>
      </c>
      <c r="AG383">
        <v>95</v>
      </c>
      <c r="AH383">
        <v>13</v>
      </c>
      <c r="AI383">
        <v>86</v>
      </c>
      <c r="AJ383" t="s">
        <v>5</v>
      </c>
      <c r="AL383" t="e">
        <f t="shared" ref="AL383:AL446" si="381">IF(AND(#REF!&lt;&gt;#REF!,#REF!&lt;&gt;#REF!),"Bold","")</f>
        <v>#REF!</v>
      </c>
    </row>
    <row r="384" spans="1:38">
      <c r="A384" t="s">
        <v>1409</v>
      </c>
      <c r="B384" s="1">
        <v>0.71180555555555547</v>
      </c>
      <c r="C384" t="s">
        <v>188</v>
      </c>
      <c r="D384" t="s">
        <v>660</v>
      </c>
      <c r="E384" t="s">
        <v>1407</v>
      </c>
      <c r="F384">
        <v>3619</v>
      </c>
      <c r="G384" t="s">
        <v>231</v>
      </c>
      <c r="H384" t="s">
        <v>232</v>
      </c>
      <c r="I384" s="3" t="s">
        <v>5</v>
      </c>
      <c r="J384" t="s">
        <v>347</v>
      </c>
      <c r="K384" t="s">
        <v>1408</v>
      </c>
      <c r="L384">
        <v>9</v>
      </c>
      <c r="M384">
        <v>98.171999999999997</v>
      </c>
      <c r="N384">
        <v>48.261800000000001</v>
      </c>
      <c r="O384">
        <v>41.678199999999997</v>
      </c>
      <c r="P384">
        <v>12.029199999999999</v>
      </c>
      <c r="Q384">
        <v>7.8052000000000001</v>
      </c>
      <c r="R384">
        <v>3.0230000000000001</v>
      </c>
      <c r="S384">
        <v>2.9409999999999998</v>
      </c>
      <c r="T384">
        <v>1.605</v>
      </c>
      <c r="U384">
        <v>1.5686</v>
      </c>
      <c r="V384">
        <v>1.2775000000000001</v>
      </c>
      <c r="W384">
        <v>16.6129</v>
      </c>
      <c r="X384" t="s">
        <v>1410</v>
      </c>
      <c r="Y384">
        <v>0.3584</v>
      </c>
      <c r="Z384" t="s">
        <v>1411</v>
      </c>
      <c r="AA384">
        <v>0.1353</v>
      </c>
      <c r="AB384" t="s">
        <v>1412</v>
      </c>
      <c r="AC384">
        <v>1.3998999999999999</v>
      </c>
      <c r="AD384">
        <v>14.110200000000001</v>
      </c>
      <c r="AE384" s="23">
        <v>250.97810000000001</v>
      </c>
      <c r="AF384">
        <v>3.5</v>
      </c>
      <c r="AG384">
        <v>72</v>
      </c>
      <c r="AH384">
        <v>13</v>
      </c>
      <c r="AI384">
        <v>17</v>
      </c>
      <c r="AJ384" t="s">
        <v>5</v>
      </c>
      <c r="AL384" t="e">
        <f t="shared" ref="AL384:AL447" si="382">IF(AND(#REF!&lt;&gt;#REF!,#REF!&lt;&gt;#REF!),"Bold","")</f>
        <v>#REF!</v>
      </c>
    </row>
    <row r="385" spans="1:38">
      <c r="A385" t="s">
        <v>1110</v>
      </c>
      <c r="B385" s="1">
        <v>0.65972222222222221</v>
      </c>
      <c r="C385" t="s">
        <v>224</v>
      </c>
      <c r="D385" t="s">
        <v>344</v>
      </c>
      <c r="F385">
        <v>7632</v>
      </c>
      <c r="G385" t="s">
        <v>345</v>
      </c>
      <c r="H385" t="s">
        <v>346</v>
      </c>
      <c r="I385" t="s">
        <v>233</v>
      </c>
      <c r="J385" t="s">
        <v>1097</v>
      </c>
      <c r="K385" t="s">
        <v>1098</v>
      </c>
      <c r="L385">
        <v>6</v>
      </c>
      <c r="M385">
        <v>57.6873</v>
      </c>
      <c r="N385">
        <v>44.2834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10.814299999999999</v>
      </c>
      <c r="X385" t="s">
        <v>350</v>
      </c>
      <c r="Y385">
        <v>2.5213999999999999</v>
      </c>
      <c r="Z385" t="s">
        <v>351</v>
      </c>
      <c r="AA385">
        <v>2.6246</v>
      </c>
      <c r="AB385" t="s">
        <v>1111</v>
      </c>
      <c r="AC385">
        <v>1.6218999999999999</v>
      </c>
      <c r="AD385">
        <v>14</v>
      </c>
      <c r="AE385">
        <v>178.82599999999999</v>
      </c>
      <c r="AF385">
        <v>2</v>
      </c>
      <c r="AG385">
        <v>0</v>
      </c>
      <c r="AH385">
        <v>13</v>
      </c>
      <c r="AI385">
        <v>44</v>
      </c>
      <c r="AJ385" t="s">
        <v>5</v>
      </c>
      <c r="AL385" t="e">
        <f t="shared" ref="AL385:AL448" si="383">IF(AND(#REF!&lt;&gt;#REF!,#REF!&lt;&gt;#REF!),"Bold","")</f>
        <v>#REF!</v>
      </c>
    </row>
    <row r="386" spans="1:38">
      <c r="A386" t="s">
        <v>860</v>
      </c>
      <c r="B386" s="1">
        <v>0.62847222222222221</v>
      </c>
      <c r="C386" t="s">
        <v>167</v>
      </c>
      <c r="D386" t="s">
        <v>281</v>
      </c>
      <c r="E386" t="s">
        <v>447</v>
      </c>
      <c r="F386">
        <v>24540</v>
      </c>
      <c r="G386" t="s">
        <v>282</v>
      </c>
      <c r="H386" t="s">
        <v>232</v>
      </c>
      <c r="I386" t="s">
        <v>233</v>
      </c>
      <c r="J386" t="s">
        <v>662</v>
      </c>
      <c r="K386" t="s">
        <v>845</v>
      </c>
      <c r="L386">
        <v>3</v>
      </c>
      <c r="M386">
        <v>63.777999999999999</v>
      </c>
      <c r="N386">
        <v>72.161900000000003</v>
      </c>
      <c r="O386">
        <v>41.581600000000002</v>
      </c>
      <c r="P386">
        <v>12.3072</v>
      </c>
      <c r="Q386">
        <v>8.3989999999999991</v>
      </c>
      <c r="R386">
        <v>5.7392000000000003</v>
      </c>
      <c r="S386">
        <v>2.7612000000000001</v>
      </c>
      <c r="T386">
        <v>1.6154999999999999</v>
      </c>
      <c r="U386">
        <v>1.7388999999999999</v>
      </c>
      <c r="V386">
        <v>1.1496</v>
      </c>
      <c r="W386">
        <v>16.525700000000001</v>
      </c>
      <c r="X386" t="s">
        <v>318</v>
      </c>
      <c r="Y386">
        <v>1.9289000000000001</v>
      </c>
      <c r="Z386" t="s">
        <v>861</v>
      </c>
      <c r="AA386">
        <v>1.0132000000000001</v>
      </c>
      <c r="AB386" t="s">
        <v>339</v>
      </c>
      <c r="AC386">
        <v>1.5368999999999999</v>
      </c>
      <c r="AD386">
        <v>13.969200000000001</v>
      </c>
      <c r="AE386">
        <v>246.20599999999999</v>
      </c>
      <c r="AF386">
        <v>12</v>
      </c>
      <c r="AG386">
        <v>93</v>
      </c>
      <c r="AH386">
        <v>13</v>
      </c>
      <c r="AI386">
        <v>89</v>
      </c>
      <c r="AJ386" t="s">
        <v>5</v>
      </c>
      <c r="AL386" t="e">
        <f t="shared" ref="AL386:AL449" si="384">IF(AND(#REF!&lt;&gt;#REF!,#REF!&lt;&gt;#REF!),"Bold","")</f>
        <v>#REF!</v>
      </c>
    </row>
    <row r="387" spans="1:38">
      <c r="A387" t="s">
        <v>1596</v>
      </c>
      <c r="B387" s="1">
        <v>0.73958333333333337</v>
      </c>
      <c r="C387" t="s">
        <v>168</v>
      </c>
      <c r="D387" t="s">
        <v>925</v>
      </c>
      <c r="E387" t="s">
        <v>230</v>
      </c>
      <c r="F387">
        <v>6469</v>
      </c>
      <c r="G387" t="s">
        <v>1576</v>
      </c>
      <c r="H387" t="s">
        <v>1577</v>
      </c>
      <c r="I387" s="3" t="s">
        <v>5</v>
      </c>
      <c r="J387" t="s">
        <v>662</v>
      </c>
      <c r="K387" t="s">
        <v>1578</v>
      </c>
      <c r="L387">
        <v>4</v>
      </c>
      <c r="M387">
        <v>58.621000000000002</v>
      </c>
      <c r="N387">
        <v>48.308</v>
      </c>
      <c r="O387">
        <v>35.878399999999999</v>
      </c>
      <c r="P387">
        <v>9.4052000000000007</v>
      </c>
      <c r="Q387">
        <v>5.3143000000000002</v>
      </c>
      <c r="R387">
        <v>6.0063000000000004</v>
      </c>
      <c r="S387">
        <v>6.1589</v>
      </c>
      <c r="T387">
        <v>3.7502</v>
      </c>
      <c r="U387">
        <v>2.1943999999999999</v>
      </c>
      <c r="V387">
        <v>1.4085000000000001</v>
      </c>
      <c r="W387">
        <v>21.198599999999999</v>
      </c>
      <c r="X387" t="s">
        <v>1597</v>
      </c>
      <c r="Y387">
        <v>1.6866000000000001</v>
      </c>
      <c r="Z387" t="s">
        <v>952</v>
      </c>
      <c r="AA387">
        <v>1.3190999999999999</v>
      </c>
      <c r="AB387" t="s">
        <v>558</v>
      </c>
      <c r="AC387">
        <v>1.0144</v>
      </c>
      <c r="AD387">
        <v>13.915100000000001</v>
      </c>
      <c r="AE387">
        <v>216.1789</v>
      </c>
      <c r="AF387">
        <v>7</v>
      </c>
      <c r="AG387">
        <v>80</v>
      </c>
      <c r="AH387">
        <v>13</v>
      </c>
      <c r="AI387">
        <v>17</v>
      </c>
      <c r="AJ387" t="s">
        <v>5</v>
      </c>
      <c r="AL387" t="e">
        <f t="shared" ref="AL387:AL450" si="385">IF(AND(#REF!&lt;&gt;#REF!,#REF!&lt;&gt;#REF!),"Bold","")</f>
        <v>#REF!</v>
      </c>
    </row>
    <row r="388" spans="1:38">
      <c r="A388" t="s">
        <v>808</v>
      </c>
      <c r="B388" s="1">
        <v>0.62152777777777779</v>
      </c>
      <c r="C388" t="s">
        <v>163</v>
      </c>
      <c r="D388" t="s">
        <v>660</v>
      </c>
      <c r="E388" t="s">
        <v>562</v>
      </c>
      <c r="F388">
        <v>12938</v>
      </c>
      <c r="G388" t="s">
        <v>231</v>
      </c>
      <c r="H388" t="s">
        <v>232</v>
      </c>
      <c r="I388" t="s">
        <v>5</v>
      </c>
      <c r="J388" t="s">
        <v>662</v>
      </c>
      <c r="K388" t="s">
        <v>795</v>
      </c>
      <c r="L388">
        <v>4</v>
      </c>
      <c r="M388">
        <v>73.91</v>
      </c>
      <c r="N388">
        <v>77.228800000000007</v>
      </c>
      <c r="O388">
        <v>28.9922</v>
      </c>
      <c r="P388">
        <v>14.789899999999999</v>
      </c>
      <c r="Q388">
        <v>6.7199</v>
      </c>
      <c r="R388">
        <v>7.7769000000000004</v>
      </c>
      <c r="S388">
        <v>6.6261999999999999</v>
      </c>
      <c r="T388">
        <v>3.0661</v>
      </c>
      <c r="U388">
        <v>2.7894000000000001</v>
      </c>
      <c r="V388">
        <v>2.3327</v>
      </c>
      <c r="W388">
        <v>21.023599999999998</v>
      </c>
      <c r="X388" t="s">
        <v>809</v>
      </c>
      <c r="Y388">
        <v>0.83299999999999996</v>
      </c>
      <c r="Z388" t="s">
        <v>810</v>
      </c>
      <c r="AA388">
        <v>1.2442</v>
      </c>
      <c r="AB388" t="s">
        <v>811</v>
      </c>
      <c r="AC388">
        <v>1.5246999999999999</v>
      </c>
      <c r="AD388">
        <v>13.852</v>
      </c>
      <c r="AE388">
        <v>262.70949999999999</v>
      </c>
      <c r="AF388">
        <v>25</v>
      </c>
      <c r="AG388">
        <v>88</v>
      </c>
      <c r="AH388">
        <v>13</v>
      </c>
      <c r="AI388">
        <v>56</v>
      </c>
      <c r="AJ388" t="s">
        <v>5</v>
      </c>
      <c r="AL388" t="e">
        <f t="shared" ref="AL388:AL451" si="386">IF(AND(#REF!&lt;&gt;#REF!,#REF!&lt;&gt;#REF!),"Bold","")</f>
        <v>#REF!</v>
      </c>
    </row>
    <row r="389" spans="1:38">
      <c r="A389" t="s">
        <v>894</v>
      </c>
      <c r="B389" s="1">
        <v>0.63541666666666663</v>
      </c>
      <c r="C389" t="s">
        <v>224</v>
      </c>
      <c r="D389" t="s">
        <v>623</v>
      </c>
      <c r="F389">
        <v>7087</v>
      </c>
      <c r="G389" t="s">
        <v>345</v>
      </c>
      <c r="H389" t="s">
        <v>346</v>
      </c>
      <c r="I389" t="s">
        <v>5</v>
      </c>
      <c r="J389" t="s">
        <v>347</v>
      </c>
      <c r="K389" t="s">
        <v>883</v>
      </c>
      <c r="L389">
        <v>9</v>
      </c>
      <c r="M389">
        <v>75.525000000000006</v>
      </c>
      <c r="N389">
        <v>52.1751</v>
      </c>
      <c r="O389">
        <v>16.4161</v>
      </c>
      <c r="P389">
        <v>5.4259000000000004</v>
      </c>
      <c r="Q389">
        <v>3.9765999999999999</v>
      </c>
      <c r="R389">
        <v>4.4749999999999996</v>
      </c>
      <c r="S389">
        <v>1.9157</v>
      </c>
      <c r="T389">
        <v>1.6636</v>
      </c>
      <c r="U389">
        <v>1.4274</v>
      </c>
      <c r="V389">
        <v>1.5516000000000001</v>
      </c>
      <c r="W389">
        <v>12.256399999999999</v>
      </c>
      <c r="X389" t="s">
        <v>382</v>
      </c>
      <c r="Y389">
        <v>3.3089</v>
      </c>
      <c r="Z389" t="s">
        <v>360</v>
      </c>
      <c r="AA389">
        <v>1.0027999999999999</v>
      </c>
      <c r="AB389" t="s">
        <v>630</v>
      </c>
      <c r="AC389">
        <v>1.2831999999999999</v>
      </c>
      <c r="AD389">
        <v>13.8111</v>
      </c>
      <c r="AE389">
        <v>196.21430000000001</v>
      </c>
      <c r="AF389">
        <v>3.33</v>
      </c>
      <c r="AG389">
        <v>103</v>
      </c>
      <c r="AH389">
        <v>13</v>
      </c>
      <c r="AI389">
        <v>8</v>
      </c>
      <c r="AJ389" t="s">
        <v>5</v>
      </c>
      <c r="AL389" t="e">
        <f t="shared" ref="AL389:AL452" si="387">IF(AND(#REF!&lt;&gt;#REF!,#REF!&lt;&gt;#REF!),"Bold","")</f>
        <v>#REF!</v>
      </c>
    </row>
    <row r="390" spans="1:38">
      <c r="A390" t="s">
        <v>1320</v>
      </c>
      <c r="B390" s="1">
        <v>0.69444444444444453</v>
      </c>
      <c r="C390" t="s">
        <v>171</v>
      </c>
      <c r="D390" t="s">
        <v>1313</v>
      </c>
      <c r="E390" t="s">
        <v>230</v>
      </c>
      <c r="F390">
        <v>4289</v>
      </c>
      <c r="G390" t="s">
        <v>282</v>
      </c>
      <c r="H390" t="s">
        <v>346</v>
      </c>
      <c r="I390" t="s">
        <v>5</v>
      </c>
      <c r="J390" t="s">
        <v>662</v>
      </c>
      <c r="K390" t="s">
        <v>1314</v>
      </c>
      <c r="L390">
        <v>5</v>
      </c>
      <c r="M390">
        <v>70.5244</v>
      </c>
      <c r="N390">
        <v>51.224400000000003</v>
      </c>
      <c r="O390">
        <v>26.5838</v>
      </c>
      <c r="P390">
        <v>12.574400000000001</v>
      </c>
      <c r="Q390">
        <v>4.7478999999999996</v>
      </c>
      <c r="R390">
        <v>4.3874000000000004</v>
      </c>
      <c r="S390">
        <v>3.6871999999999998</v>
      </c>
      <c r="T390">
        <v>1.5988</v>
      </c>
      <c r="U390">
        <v>0.76929999999999998</v>
      </c>
      <c r="V390">
        <v>1.5201</v>
      </c>
      <c r="W390">
        <v>16.442900000000002</v>
      </c>
      <c r="X390" t="s">
        <v>699</v>
      </c>
      <c r="Y390">
        <v>2.222</v>
      </c>
      <c r="Z390" t="s">
        <v>842</v>
      </c>
      <c r="AA390">
        <v>1.6491</v>
      </c>
      <c r="AB390" t="s">
        <v>324</v>
      </c>
      <c r="AC390">
        <v>1.0350999999999999</v>
      </c>
      <c r="AD390">
        <v>13.7119</v>
      </c>
      <c r="AE390">
        <v>212.67869999999999</v>
      </c>
      <c r="AF390">
        <v>6</v>
      </c>
      <c r="AG390">
        <v>116</v>
      </c>
      <c r="AH390">
        <v>22</v>
      </c>
      <c r="AI390">
        <v>11</v>
      </c>
      <c r="AJ390" t="s">
        <v>1264</v>
      </c>
      <c r="AL390" t="e">
        <f t="shared" ref="AL390:AL453" si="388">IF(AND(#REF!&lt;&gt;#REF!,#REF!&lt;&gt;#REF!),"Bold","")</f>
        <v>#REF!</v>
      </c>
    </row>
    <row r="391" spans="1:38">
      <c r="A391" t="s">
        <v>634</v>
      </c>
      <c r="B391" s="1">
        <v>0.58680555555555558</v>
      </c>
      <c r="C391" t="s">
        <v>224</v>
      </c>
      <c r="D391" t="s">
        <v>623</v>
      </c>
      <c r="F391">
        <v>10085</v>
      </c>
      <c r="G391" t="s">
        <v>345</v>
      </c>
      <c r="H391" t="s">
        <v>346</v>
      </c>
      <c r="I391" t="s">
        <v>233</v>
      </c>
      <c r="J391" t="s">
        <v>347</v>
      </c>
      <c r="K391" t="s">
        <v>624</v>
      </c>
      <c r="L391">
        <v>10</v>
      </c>
      <c r="M391">
        <v>80.084999999999994</v>
      </c>
      <c r="N391">
        <v>51.967300000000002</v>
      </c>
      <c r="O391">
        <v>37.953600000000002</v>
      </c>
      <c r="P391">
        <v>6.5370999999999997</v>
      </c>
      <c r="Q391">
        <v>3.5528</v>
      </c>
      <c r="R391">
        <v>3.5084</v>
      </c>
      <c r="S391">
        <v>3.1633</v>
      </c>
      <c r="T391">
        <v>1.7192000000000001</v>
      </c>
      <c r="U391">
        <v>2.3342999999999998</v>
      </c>
      <c r="V391">
        <v>3.3694000000000002</v>
      </c>
      <c r="W391">
        <v>17.996400000000001</v>
      </c>
      <c r="X391" t="s">
        <v>635</v>
      </c>
      <c r="Y391">
        <v>2.6082999999999998</v>
      </c>
      <c r="Z391" t="s">
        <v>636</v>
      </c>
      <c r="AA391">
        <v>0.41949999999999998</v>
      </c>
      <c r="AB391" t="s">
        <v>637</v>
      </c>
      <c r="AC391">
        <v>2.9470000000000001</v>
      </c>
      <c r="AD391">
        <v>13.5566</v>
      </c>
      <c r="AE391">
        <v>231.7182</v>
      </c>
      <c r="AF391">
        <v>6.5</v>
      </c>
      <c r="AG391">
        <v>125</v>
      </c>
      <c r="AH391">
        <v>22</v>
      </c>
      <c r="AI391">
        <v>21</v>
      </c>
      <c r="AJ391" t="s">
        <v>1264</v>
      </c>
      <c r="AL391" t="e">
        <f t="shared" ref="AL391:AL454" si="389">IF(AND(#REF!&lt;&gt;#REF!,#REF!&lt;&gt;#REF!),"Bold","")</f>
        <v>#REF!</v>
      </c>
    </row>
    <row r="392" spans="1:38">
      <c r="A392" t="s">
        <v>1386</v>
      </c>
      <c r="B392" s="1">
        <v>0.70833333333333337</v>
      </c>
      <c r="C392" t="s">
        <v>224</v>
      </c>
      <c r="D392" t="s">
        <v>1359</v>
      </c>
      <c r="F392">
        <v>6542</v>
      </c>
      <c r="G392" t="s">
        <v>345</v>
      </c>
      <c r="H392" t="s">
        <v>346</v>
      </c>
      <c r="I392" t="s">
        <v>5</v>
      </c>
      <c r="J392" t="s">
        <v>347</v>
      </c>
      <c r="K392" t="s">
        <v>1360</v>
      </c>
      <c r="L392">
        <v>7</v>
      </c>
      <c r="M392">
        <v>39.332999999999998</v>
      </c>
      <c r="N392">
        <v>46.305300000000003</v>
      </c>
      <c r="O392">
        <v>27.2972</v>
      </c>
      <c r="P392">
        <v>14.840299999999999</v>
      </c>
      <c r="Q392">
        <v>5.7211999999999996</v>
      </c>
      <c r="R392">
        <v>7.0909000000000004</v>
      </c>
      <c r="S392">
        <v>4.9599000000000002</v>
      </c>
      <c r="T392">
        <v>1.8561000000000001</v>
      </c>
      <c r="U392">
        <v>2.2368999999999999</v>
      </c>
      <c r="V392">
        <v>0.77969999999999995</v>
      </c>
      <c r="W392">
        <v>9.9306999999999999</v>
      </c>
      <c r="X392" t="s">
        <v>1387</v>
      </c>
      <c r="Y392">
        <v>1.0105999999999999</v>
      </c>
      <c r="Z392" t="s">
        <v>1388</v>
      </c>
      <c r="AA392">
        <v>0.39340000000000003</v>
      </c>
      <c r="AB392" t="s">
        <v>1078</v>
      </c>
      <c r="AC392">
        <v>2.3626999999999998</v>
      </c>
      <c r="AD392">
        <v>13.5198</v>
      </c>
      <c r="AE392">
        <v>177.6377</v>
      </c>
      <c r="AF392">
        <v>20</v>
      </c>
      <c r="AG392">
        <v>100</v>
      </c>
      <c r="AH392">
        <v>22</v>
      </c>
      <c r="AI392">
        <v>12</v>
      </c>
      <c r="AJ392" t="s">
        <v>1264</v>
      </c>
      <c r="AL392" t="e">
        <f t="shared" ref="AL392:AL455" si="390">IF(AND(#REF!&lt;&gt;#REF!,#REF!&lt;&gt;#REF!),"Bold","")</f>
        <v>#REF!</v>
      </c>
    </row>
    <row r="393" spans="1:38">
      <c r="A393" t="s">
        <v>1543</v>
      </c>
      <c r="B393" s="1">
        <v>0.73263888888888884</v>
      </c>
      <c r="C393" t="s">
        <v>224</v>
      </c>
      <c r="D393" t="s">
        <v>344</v>
      </c>
      <c r="F393">
        <v>5451</v>
      </c>
      <c r="G393" t="s">
        <v>345</v>
      </c>
      <c r="H393" t="s">
        <v>346</v>
      </c>
      <c r="I393" s="3" t="s">
        <v>233</v>
      </c>
      <c r="J393" t="s">
        <v>743</v>
      </c>
      <c r="K393" t="s">
        <v>1540</v>
      </c>
      <c r="L393">
        <v>4</v>
      </c>
      <c r="M393">
        <v>74.330600000000004</v>
      </c>
      <c r="N393">
        <v>47.4602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20.131399999999999</v>
      </c>
      <c r="X393" t="s">
        <v>1544</v>
      </c>
      <c r="Y393">
        <v>8.3400000000000002E-2</v>
      </c>
      <c r="Z393" t="s">
        <v>393</v>
      </c>
      <c r="AA393">
        <v>0.5282</v>
      </c>
      <c r="AB393" t="s">
        <v>1545</v>
      </c>
      <c r="AC393">
        <v>0</v>
      </c>
      <c r="AD393">
        <v>13.5</v>
      </c>
      <c r="AE393">
        <v>209.56309999999999</v>
      </c>
      <c r="AF393">
        <v>4.5</v>
      </c>
      <c r="AG393">
        <v>0</v>
      </c>
      <c r="AH393">
        <v>22</v>
      </c>
      <c r="AI393">
        <v>8</v>
      </c>
      <c r="AJ393" t="s">
        <v>1264</v>
      </c>
      <c r="AL393" t="e">
        <f t="shared" ref="AL393:AL456" si="391">IF(AND(#REF!&lt;&gt;#REF!,#REF!&lt;&gt;#REF!),"Bold","")</f>
        <v>#REF!</v>
      </c>
    </row>
    <row r="394" spans="1:38">
      <c r="A394" t="s">
        <v>1546</v>
      </c>
      <c r="B394" s="1">
        <v>0.73263888888888884</v>
      </c>
      <c r="C394" t="s">
        <v>224</v>
      </c>
      <c r="D394" t="s">
        <v>344</v>
      </c>
      <c r="F394">
        <v>5451</v>
      </c>
      <c r="G394" t="s">
        <v>345</v>
      </c>
      <c r="H394" t="s">
        <v>346</v>
      </c>
      <c r="I394" s="3" t="s">
        <v>233</v>
      </c>
      <c r="J394" t="s">
        <v>743</v>
      </c>
      <c r="K394" t="s">
        <v>1540</v>
      </c>
      <c r="L394">
        <v>4</v>
      </c>
      <c r="M394">
        <v>64.018500000000003</v>
      </c>
      <c r="N394">
        <v>41.605800000000002</v>
      </c>
      <c r="O394">
        <v>23.367699999999999</v>
      </c>
      <c r="P394">
        <v>8.7432999999999996</v>
      </c>
      <c r="Q394">
        <v>3.7852000000000001</v>
      </c>
      <c r="R394">
        <v>3.3698000000000001</v>
      </c>
      <c r="S394">
        <v>0</v>
      </c>
      <c r="T394">
        <v>0</v>
      </c>
      <c r="U394">
        <v>0</v>
      </c>
      <c r="V394">
        <v>0</v>
      </c>
      <c r="W394">
        <v>17.1557</v>
      </c>
      <c r="X394" t="s">
        <v>1237</v>
      </c>
      <c r="Y394">
        <v>1.2271000000000001</v>
      </c>
      <c r="Z394" t="s">
        <v>1547</v>
      </c>
      <c r="AA394">
        <v>0.10340000000000001</v>
      </c>
      <c r="AB394" t="s">
        <v>1324</v>
      </c>
      <c r="AC394">
        <v>1.2148000000000001</v>
      </c>
      <c r="AD394">
        <v>13.5</v>
      </c>
      <c r="AE394">
        <v>185.59630000000001</v>
      </c>
      <c r="AF394">
        <v>12</v>
      </c>
      <c r="AG394">
        <v>0</v>
      </c>
      <c r="AH394">
        <v>22</v>
      </c>
      <c r="AI394">
        <v>4</v>
      </c>
      <c r="AJ394" t="s">
        <v>1264</v>
      </c>
      <c r="AL394" t="e">
        <f t="shared" ref="AL394:AL457" si="392">IF(AND(#REF!&lt;&gt;#REF!,#REF!&lt;&gt;#REF!),"Bold","")</f>
        <v>#REF!</v>
      </c>
    </row>
    <row r="395" spans="1:38">
      <c r="A395" t="s">
        <v>1584</v>
      </c>
      <c r="B395" s="1">
        <v>0.73958333333333337</v>
      </c>
      <c r="C395" t="s">
        <v>168</v>
      </c>
      <c r="D395" t="s">
        <v>925</v>
      </c>
      <c r="E395" t="s">
        <v>230</v>
      </c>
      <c r="F395">
        <v>6469</v>
      </c>
      <c r="G395" t="s">
        <v>1576</v>
      </c>
      <c r="H395" t="s">
        <v>1577</v>
      </c>
      <c r="I395" s="3" t="s">
        <v>5</v>
      </c>
      <c r="J395" t="s">
        <v>662</v>
      </c>
      <c r="K395" t="s">
        <v>1578</v>
      </c>
      <c r="L395">
        <v>4</v>
      </c>
      <c r="M395">
        <v>52.545000000000002</v>
      </c>
      <c r="N395">
        <v>92.687200000000004</v>
      </c>
      <c r="O395">
        <v>36.2134</v>
      </c>
      <c r="P395">
        <v>13.129</v>
      </c>
      <c r="Q395">
        <v>6.8539000000000003</v>
      </c>
      <c r="R395">
        <v>5.8144</v>
      </c>
      <c r="S395">
        <v>4.4832000000000001</v>
      </c>
      <c r="T395">
        <v>2.6082999999999998</v>
      </c>
      <c r="U395">
        <v>2.4935999999999998</v>
      </c>
      <c r="V395">
        <v>1.8012999999999999</v>
      </c>
      <c r="W395">
        <v>18.047899999999998</v>
      </c>
      <c r="X395" t="s">
        <v>1585</v>
      </c>
      <c r="Y395">
        <v>1.2081</v>
      </c>
      <c r="Z395" t="s">
        <v>1586</v>
      </c>
      <c r="AA395">
        <v>0.80310000000000004</v>
      </c>
      <c r="AB395" t="s">
        <v>936</v>
      </c>
      <c r="AC395">
        <v>1.1908000000000001</v>
      </c>
      <c r="AD395">
        <v>13.4194</v>
      </c>
      <c r="AE395">
        <v>253.2987</v>
      </c>
      <c r="AF395">
        <v>7</v>
      </c>
      <c r="AG395">
        <v>78</v>
      </c>
      <c r="AH395">
        <v>22</v>
      </c>
      <c r="AI395">
        <v>35</v>
      </c>
      <c r="AJ395" t="s">
        <v>1264</v>
      </c>
      <c r="AL395" t="e">
        <f t="shared" ref="AL395:AL458" si="393">IF(AND(#REF!&lt;&gt;#REF!,#REF!&lt;&gt;#REF!),"Bold","")</f>
        <v>#REF!</v>
      </c>
    </row>
    <row r="396" spans="1:38">
      <c r="A396" t="s">
        <v>1691</v>
      </c>
      <c r="B396" s="1">
        <v>0.82291666666666663</v>
      </c>
      <c r="C396" t="s">
        <v>168</v>
      </c>
      <c r="D396" t="s">
        <v>229</v>
      </c>
      <c r="E396" t="s">
        <v>230</v>
      </c>
      <c r="F396">
        <v>6469</v>
      </c>
      <c r="G396" t="s">
        <v>1576</v>
      </c>
      <c r="H396" t="s">
        <v>1577</v>
      </c>
      <c r="I396" s="3" t="s">
        <v>5</v>
      </c>
      <c r="J396" t="s">
        <v>662</v>
      </c>
      <c r="K396" t="s">
        <v>1674</v>
      </c>
      <c r="L396">
        <v>3</v>
      </c>
      <c r="M396">
        <v>94.57</v>
      </c>
      <c r="N396">
        <v>37.888800000000003</v>
      </c>
      <c r="O396">
        <v>17.387599999999999</v>
      </c>
      <c r="P396">
        <v>11.597</v>
      </c>
      <c r="Q396">
        <v>5.0978000000000003</v>
      </c>
      <c r="R396">
        <v>2.8765000000000001</v>
      </c>
      <c r="S396">
        <v>1.9829000000000001</v>
      </c>
      <c r="T396">
        <v>0</v>
      </c>
      <c r="U396">
        <v>0</v>
      </c>
      <c r="V396">
        <v>0</v>
      </c>
      <c r="W396">
        <v>12.0786</v>
      </c>
      <c r="X396" t="s">
        <v>1580</v>
      </c>
      <c r="Y396">
        <v>1.2175</v>
      </c>
      <c r="Z396" t="s">
        <v>1282</v>
      </c>
      <c r="AA396">
        <v>1.7928999999999999</v>
      </c>
      <c r="AB396" t="s">
        <v>294</v>
      </c>
      <c r="AC396">
        <v>1.4426000000000001</v>
      </c>
      <c r="AD396">
        <v>13.3432</v>
      </c>
      <c r="AE396">
        <v>206.19560000000001</v>
      </c>
      <c r="AF396">
        <v>8</v>
      </c>
      <c r="AG396">
        <v>81</v>
      </c>
      <c r="AH396">
        <v>22</v>
      </c>
      <c r="AI396">
        <v>13</v>
      </c>
      <c r="AJ396" t="s">
        <v>1264</v>
      </c>
      <c r="AL396" t="e">
        <f t="shared" ref="AL396:AL459" si="394">IF(AND(#REF!&lt;&gt;#REF!,#REF!&lt;&gt;#REF!),"Bold","")</f>
        <v>#REF!</v>
      </c>
    </row>
    <row r="397" spans="1:38">
      <c r="A397" t="s">
        <v>1465</v>
      </c>
      <c r="B397" s="1">
        <v>0.71527777777777779</v>
      </c>
      <c r="C397" t="s">
        <v>163</v>
      </c>
      <c r="D397" t="s">
        <v>281</v>
      </c>
      <c r="E397" t="s">
        <v>230</v>
      </c>
      <c r="F397">
        <v>5531</v>
      </c>
      <c r="G397" t="s">
        <v>231</v>
      </c>
      <c r="H397" t="s">
        <v>232</v>
      </c>
      <c r="I397" s="3" t="s">
        <v>5</v>
      </c>
      <c r="J397" t="s">
        <v>1463</v>
      </c>
      <c r="K397" t="s">
        <v>1464</v>
      </c>
      <c r="L397">
        <v>3</v>
      </c>
      <c r="M397">
        <v>93.809600000000003</v>
      </c>
      <c r="N397">
        <v>71.193200000000004</v>
      </c>
      <c r="O397">
        <v>20.879100000000001</v>
      </c>
      <c r="P397">
        <v>15.6828</v>
      </c>
      <c r="Q397">
        <v>7.4497999999999998</v>
      </c>
      <c r="R397">
        <v>5.0747</v>
      </c>
      <c r="S397">
        <v>4.2272999999999996</v>
      </c>
      <c r="T397">
        <v>3.1705000000000001</v>
      </c>
      <c r="U397">
        <v>0.99970000000000003</v>
      </c>
      <c r="V397">
        <v>1.0698000000000001</v>
      </c>
      <c r="W397">
        <v>21.232099999999999</v>
      </c>
      <c r="X397" t="s">
        <v>1466</v>
      </c>
      <c r="Y397">
        <v>1.5513999999999999</v>
      </c>
      <c r="Z397" t="s">
        <v>465</v>
      </c>
      <c r="AA397">
        <v>2.1585000000000001</v>
      </c>
      <c r="AB397" t="s">
        <v>1152</v>
      </c>
      <c r="AC397">
        <v>1.5962000000000001</v>
      </c>
      <c r="AD397">
        <v>13.2766</v>
      </c>
      <c r="AE397" s="23">
        <v>263.37139999999999</v>
      </c>
      <c r="AF397">
        <v>6</v>
      </c>
      <c r="AG397">
        <v>77</v>
      </c>
      <c r="AH397">
        <v>22</v>
      </c>
      <c r="AI397">
        <v>21</v>
      </c>
      <c r="AJ397" t="s">
        <v>1264</v>
      </c>
      <c r="AL397" t="e">
        <f t="shared" ref="AL397:AL460" si="395">IF(AND(#REF!&lt;&gt;#REF!,#REF!&lt;&gt;#REF!),"Bold","")</f>
        <v>#REF!</v>
      </c>
    </row>
    <row r="398" spans="1:38">
      <c r="A398" t="s">
        <v>1494</v>
      </c>
      <c r="B398" s="1">
        <v>0.71875</v>
      </c>
      <c r="C398" t="s">
        <v>171</v>
      </c>
      <c r="D398" t="s">
        <v>1488</v>
      </c>
      <c r="E398" t="s">
        <v>230</v>
      </c>
      <c r="F398">
        <v>4289</v>
      </c>
      <c r="G398" t="s">
        <v>282</v>
      </c>
      <c r="H398" t="s">
        <v>346</v>
      </c>
      <c r="I398" s="3" t="s">
        <v>5</v>
      </c>
      <c r="J398" t="s">
        <v>347</v>
      </c>
      <c r="K398" t="s">
        <v>1489</v>
      </c>
      <c r="L398">
        <v>7</v>
      </c>
      <c r="M398">
        <v>52.8461</v>
      </c>
      <c r="N398">
        <v>74.983999999999995</v>
      </c>
      <c r="O398">
        <v>30.936</v>
      </c>
      <c r="P398">
        <v>11.617599999999999</v>
      </c>
      <c r="Q398">
        <v>5.0003000000000002</v>
      </c>
      <c r="R398">
        <v>3.3264999999999998</v>
      </c>
      <c r="S398">
        <v>3.4752999999999998</v>
      </c>
      <c r="T398">
        <v>2.7879999999999998</v>
      </c>
      <c r="U398">
        <v>2.2490999999999999</v>
      </c>
      <c r="V398">
        <v>1.3694999999999999</v>
      </c>
      <c r="W398">
        <v>16.3157</v>
      </c>
      <c r="X398" t="s">
        <v>1495</v>
      </c>
      <c r="Y398">
        <v>1.7314000000000001</v>
      </c>
      <c r="Z398" t="s">
        <v>1496</v>
      </c>
      <c r="AA398">
        <v>1.177</v>
      </c>
      <c r="AB398" t="s">
        <v>1497</v>
      </c>
      <c r="AC398">
        <v>1.8794999999999999</v>
      </c>
      <c r="AD398">
        <v>13.2247</v>
      </c>
      <c r="AE398">
        <v>222.92089999999999</v>
      </c>
      <c r="AF398">
        <v>6</v>
      </c>
      <c r="AG398">
        <v>110</v>
      </c>
      <c r="AH398">
        <v>22</v>
      </c>
      <c r="AI398">
        <v>14</v>
      </c>
      <c r="AJ398" t="s">
        <v>1264</v>
      </c>
      <c r="AL398" t="e">
        <f t="shared" ref="AL398:AL461" si="396">IF(AND(#REF!&lt;&gt;#REF!,#REF!&lt;&gt;#REF!),"Bold","")</f>
        <v>#REF!</v>
      </c>
    </row>
    <row r="399" spans="1:38">
      <c r="A399" t="s">
        <v>726</v>
      </c>
      <c r="B399" s="1">
        <v>0.60416666666666663</v>
      </c>
      <c r="C399" t="s">
        <v>167</v>
      </c>
      <c r="D399" t="s">
        <v>281</v>
      </c>
      <c r="F399">
        <v>17688</v>
      </c>
      <c r="G399" t="s">
        <v>282</v>
      </c>
      <c r="H399" t="s">
        <v>232</v>
      </c>
      <c r="I399" t="s">
        <v>5</v>
      </c>
      <c r="J399" t="s">
        <v>234</v>
      </c>
      <c r="K399" t="s">
        <v>718</v>
      </c>
      <c r="L399">
        <v>2</v>
      </c>
      <c r="M399">
        <v>113.134</v>
      </c>
      <c r="N399">
        <v>58.024299999999997</v>
      </c>
      <c r="O399">
        <v>29.548200000000001</v>
      </c>
      <c r="P399">
        <v>11.4316</v>
      </c>
      <c r="Q399">
        <v>6.6557000000000004</v>
      </c>
      <c r="R399">
        <v>4.2842000000000002</v>
      </c>
      <c r="S399">
        <v>0</v>
      </c>
      <c r="T399">
        <v>0</v>
      </c>
      <c r="U399">
        <v>0</v>
      </c>
      <c r="V399">
        <v>0</v>
      </c>
      <c r="W399">
        <v>20.6129</v>
      </c>
      <c r="X399" t="s">
        <v>522</v>
      </c>
      <c r="Y399">
        <v>1.4933000000000001</v>
      </c>
      <c r="Z399" t="s">
        <v>727</v>
      </c>
      <c r="AA399">
        <v>0.83660000000000001</v>
      </c>
      <c r="AB399" t="s">
        <v>728</v>
      </c>
      <c r="AC399">
        <v>1.0467</v>
      </c>
      <c r="AD399">
        <v>13.1678</v>
      </c>
      <c r="AE399">
        <v>271.17579999999998</v>
      </c>
      <c r="AF399">
        <v>8</v>
      </c>
      <c r="AG399">
        <v>71</v>
      </c>
      <c r="AH399">
        <v>22</v>
      </c>
      <c r="AI399">
        <v>15</v>
      </c>
      <c r="AJ399" t="s">
        <v>1264</v>
      </c>
      <c r="AL399" t="e">
        <f t="shared" ref="AL399:AL462" si="397">IF(AND(#REF!&lt;&gt;#REF!,#REF!&lt;&gt;#REF!),"Bold","")</f>
        <v>#REF!</v>
      </c>
    </row>
    <row r="400" spans="1:38">
      <c r="A400" t="s">
        <v>1594</v>
      </c>
      <c r="B400" s="1">
        <v>0.73958333333333337</v>
      </c>
      <c r="C400" t="s">
        <v>168</v>
      </c>
      <c r="D400" t="s">
        <v>925</v>
      </c>
      <c r="E400" t="s">
        <v>230</v>
      </c>
      <c r="F400">
        <v>6469</v>
      </c>
      <c r="G400" t="s">
        <v>1576</v>
      </c>
      <c r="H400" t="s">
        <v>1577</v>
      </c>
      <c r="I400" s="3" t="s">
        <v>5</v>
      </c>
      <c r="J400" t="s">
        <v>662</v>
      </c>
      <c r="K400" t="s">
        <v>1578</v>
      </c>
      <c r="L400">
        <v>5</v>
      </c>
      <c r="M400">
        <v>76.56</v>
      </c>
      <c r="N400">
        <v>45.021099999999997</v>
      </c>
      <c r="O400">
        <v>27.814</v>
      </c>
      <c r="P400">
        <v>11.1828</v>
      </c>
      <c r="Q400">
        <v>5.1790000000000003</v>
      </c>
      <c r="R400">
        <v>4.8581000000000003</v>
      </c>
      <c r="S400">
        <v>2.8896000000000002</v>
      </c>
      <c r="T400">
        <v>3.0644</v>
      </c>
      <c r="U400">
        <v>2.2793999999999999</v>
      </c>
      <c r="V400">
        <v>1.385</v>
      </c>
      <c r="W400">
        <v>22.413599999999999</v>
      </c>
      <c r="X400" t="s">
        <v>406</v>
      </c>
      <c r="Y400">
        <v>0.86119999999999997</v>
      </c>
      <c r="Z400" t="s">
        <v>1595</v>
      </c>
      <c r="AA400">
        <v>1.0214000000000001</v>
      </c>
      <c r="AB400" t="s">
        <v>471</v>
      </c>
      <c r="AC400">
        <v>1.583</v>
      </c>
      <c r="AD400">
        <v>13.1473</v>
      </c>
      <c r="AE400">
        <v>219.25989999999999</v>
      </c>
      <c r="AF400">
        <v>8</v>
      </c>
      <c r="AG400">
        <v>78</v>
      </c>
      <c r="AH400">
        <v>22</v>
      </c>
      <c r="AI400">
        <v>12</v>
      </c>
      <c r="AJ400" t="s">
        <v>1264</v>
      </c>
      <c r="AL400" t="e">
        <f t="shared" ref="AL400:AL463" si="398">IF(AND(#REF!&lt;&gt;#REF!,#REF!&lt;&gt;#REF!),"Bold","")</f>
        <v>#REF!</v>
      </c>
    </row>
    <row r="401" spans="1:38">
      <c r="A401" t="s">
        <v>1626</v>
      </c>
      <c r="B401" s="1">
        <v>0.78125</v>
      </c>
      <c r="C401" t="s">
        <v>168</v>
      </c>
      <c r="D401" t="s">
        <v>281</v>
      </c>
      <c r="E401" t="s">
        <v>1620</v>
      </c>
      <c r="F401">
        <v>3105</v>
      </c>
      <c r="G401" t="s">
        <v>1576</v>
      </c>
      <c r="H401" t="s">
        <v>1577</v>
      </c>
      <c r="I401" s="3" t="s">
        <v>5</v>
      </c>
      <c r="J401" t="s">
        <v>234</v>
      </c>
      <c r="K401" t="s">
        <v>1621</v>
      </c>
      <c r="L401">
        <v>2</v>
      </c>
      <c r="M401">
        <v>46.386000000000003</v>
      </c>
      <c r="N401">
        <v>49.982199999999999</v>
      </c>
      <c r="O401">
        <v>17.191500000000001</v>
      </c>
      <c r="P401">
        <v>6.3979999999999997</v>
      </c>
      <c r="Q401">
        <v>4.6643999999999997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15.947100000000001</v>
      </c>
      <c r="X401" t="s">
        <v>268</v>
      </c>
      <c r="Y401">
        <v>1.8088</v>
      </c>
      <c r="Z401" t="s">
        <v>1627</v>
      </c>
      <c r="AA401">
        <v>1.0912999999999999</v>
      </c>
      <c r="AB401" t="s">
        <v>418</v>
      </c>
      <c r="AC401">
        <v>2.1810999999999998</v>
      </c>
      <c r="AD401">
        <v>13.1</v>
      </c>
      <c r="AE401">
        <v>169.16759999999999</v>
      </c>
      <c r="AF401">
        <v>12</v>
      </c>
      <c r="AG401">
        <v>59</v>
      </c>
      <c r="AH401">
        <v>22</v>
      </c>
      <c r="AI401">
        <v>25</v>
      </c>
      <c r="AJ401" t="s">
        <v>1264</v>
      </c>
      <c r="AL401" t="e">
        <f t="shared" ref="AL401:AL464" si="399">IF(AND(#REF!&lt;&gt;#REF!,#REF!&lt;&gt;#REF!),"Bold","")</f>
        <v>#REF!</v>
      </c>
    </row>
    <row r="402" spans="1:38">
      <c r="A402" t="s">
        <v>1726</v>
      </c>
      <c r="B402" s="1">
        <v>0.86458333333333337</v>
      </c>
      <c r="C402" t="s">
        <v>168</v>
      </c>
      <c r="D402" t="s">
        <v>660</v>
      </c>
      <c r="E402" t="s">
        <v>230</v>
      </c>
      <c r="F402">
        <v>6469</v>
      </c>
      <c r="G402" t="s">
        <v>1576</v>
      </c>
      <c r="H402" t="s">
        <v>1577</v>
      </c>
      <c r="I402" s="3" t="s">
        <v>5</v>
      </c>
      <c r="J402" t="s">
        <v>662</v>
      </c>
      <c r="K402" t="s">
        <v>1714</v>
      </c>
      <c r="L402">
        <v>4</v>
      </c>
      <c r="M402">
        <v>75.39</v>
      </c>
      <c r="N402">
        <v>52.88</v>
      </c>
      <c r="O402">
        <v>20.2761</v>
      </c>
      <c r="P402">
        <v>7.3315999999999999</v>
      </c>
      <c r="Q402">
        <v>6.1684000000000001</v>
      </c>
      <c r="R402">
        <v>2.9430999999999998</v>
      </c>
      <c r="S402">
        <v>3.5489000000000002</v>
      </c>
      <c r="T402">
        <v>2.0017</v>
      </c>
      <c r="U402">
        <v>1.4843999999999999</v>
      </c>
      <c r="V402">
        <v>1.6511</v>
      </c>
      <c r="W402">
        <v>13.585000000000001</v>
      </c>
      <c r="X402" t="s">
        <v>687</v>
      </c>
      <c r="Y402">
        <v>2.0226999999999999</v>
      </c>
      <c r="Z402" t="s">
        <v>1429</v>
      </c>
      <c r="AA402">
        <v>1.3174999999999999</v>
      </c>
      <c r="AB402" t="s">
        <v>239</v>
      </c>
      <c r="AC402">
        <v>2.6303000000000001</v>
      </c>
      <c r="AD402">
        <v>13.0261</v>
      </c>
      <c r="AE402">
        <v>206.2569</v>
      </c>
      <c r="AF402">
        <v>12</v>
      </c>
      <c r="AG402">
        <v>79</v>
      </c>
      <c r="AH402">
        <v>22</v>
      </c>
      <c r="AI402">
        <v>28</v>
      </c>
      <c r="AJ402" t="s">
        <v>1264</v>
      </c>
      <c r="AL402" t="e">
        <f t="shared" ref="AL402:AL465" si="400">IF(AND(#REF!&lt;&gt;#REF!,#REF!&lt;&gt;#REF!),"Bold","")</f>
        <v>#REF!</v>
      </c>
    </row>
    <row r="403" spans="1:38">
      <c r="A403" t="s">
        <v>1548</v>
      </c>
      <c r="B403" s="1">
        <v>0.73263888888888884</v>
      </c>
      <c r="C403" t="s">
        <v>224</v>
      </c>
      <c r="D403" t="s">
        <v>344</v>
      </c>
      <c r="F403">
        <v>5451</v>
      </c>
      <c r="G403" t="s">
        <v>345</v>
      </c>
      <c r="H403" t="s">
        <v>346</v>
      </c>
      <c r="I403" s="3" t="s">
        <v>233</v>
      </c>
      <c r="J403" t="s">
        <v>743</v>
      </c>
      <c r="K403" t="s">
        <v>1540</v>
      </c>
      <c r="L403">
        <v>4</v>
      </c>
      <c r="M403">
        <v>60.098599999999998</v>
      </c>
      <c r="N403">
        <v>47.513399999999997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5.7142999999999997</v>
      </c>
      <c r="X403" t="s">
        <v>1549</v>
      </c>
      <c r="Y403">
        <v>2.4866000000000001</v>
      </c>
      <c r="Z403" t="s">
        <v>1019</v>
      </c>
      <c r="AA403">
        <v>0.33129999999999998</v>
      </c>
      <c r="AB403" t="s">
        <v>1550</v>
      </c>
      <c r="AC403">
        <v>0</v>
      </c>
      <c r="AD403">
        <v>13</v>
      </c>
      <c r="AE403">
        <v>177</v>
      </c>
      <c r="AF403">
        <v>12</v>
      </c>
      <c r="AG403">
        <v>0</v>
      </c>
      <c r="AH403">
        <v>22</v>
      </c>
      <c r="AI403">
        <v>19</v>
      </c>
      <c r="AJ403" t="s">
        <v>1264</v>
      </c>
      <c r="AL403" t="e">
        <f t="shared" ref="AL403:AL466" si="401">IF(AND(#REF!&lt;&gt;#REF!,#REF!&lt;&gt;#REF!),"Bold","")</f>
        <v>#REF!</v>
      </c>
    </row>
    <row r="404" spans="1:38">
      <c r="A404" t="s">
        <v>1000</v>
      </c>
      <c r="B404" s="1">
        <v>0.64930555555555558</v>
      </c>
      <c r="C404" t="s">
        <v>171</v>
      </c>
      <c r="D404" t="s">
        <v>344</v>
      </c>
      <c r="E404" t="s">
        <v>230</v>
      </c>
      <c r="F404">
        <v>4289</v>
      </c>
      <c r="G404" t="s">
        <v>282</v>
      </c>
      <c r="H404" t="s">
        <v>346</v>
      </c>
      <c r="I404" t="s">
        <v>5</v>
      </c>
      <c r="J404" t="s">
        <v>662</v>
      </c>
      <c r="K404" t="s">
        <v>980</v>
      </c>
      <c r="L404">
        <v>5</v>
      </c>
      <c r="M404">
        <v>55.1004</v>
      </c>
      <c r="N404">
        <v>63.805799999999998</v>
      </c>
      <c r="O404">
        <v>28.4817</v>
      </c>
      <c r="P404">
        <v>8.7088000000000001</v>
      </c>
      <c r="Q404">
        <v>4.6916000000000002</v>
      </c>
      <c r="R404">
        <v>3.1101000000000001</v>
      </c>
      <c r="S404">
        <v>2.4523999999999999</v>
      </c>
      <c r="T404">
        <v>1.3549</v>
      </c>
      <c r="U404">
        <v>0</v>
      </c>
      <c r="V404">
        <v>0</v>
      </c>
      <c r="W404">
        <v>11.777100000000001</v>
      </c>
      <c r="X404" t="s">
        <v>1001</v>
      </c>
      <c r="Y404">
        <v>0.50639999999999996</v>
      </c>
      <c r="Z404" t="s">
        <v>1002</v>
      </c>
      <c r="AA404">
        <v>0.1827</v>
      </c>
      <c r="AB404" t="s">
        <v>401</v>
      </c>
      <c r="AC404">
        <v>1.9685999999999999</v>
      </c>
      <c r="AD404">
        <v>12.85</v>
      </c>
      <c r="AE404">
        <v>197.857</v>
      </c>
      <c r="AF404">
        <v>16</v>
      </c>
      <c r="AG404">
        <v>103</v>
      </c>
      <c r="AH404">
        <v>22</v>
      </c>
      <c r="AI404">
        <v>12</v>
      </c>
      <c r="AJ404" t="s">
        <v>1264</v>
      </c>
      <c r="AL404" t="e">
        <f t="shared" ref="AL404:AL467" si="402">IF(AND(#REF!&lt;&gt;#REF!,#REF!&lt;&gt;#REF!),"Bold","")</f>
        <v>#REF!</v>
      </c>
    </row>
    <row r="405" spans="1:38">
      <c r="A405" t="s">
        <v>993</v>
      </c>
      <c r="B405" s="1">
        <v>0.64930555555555558</v>
      </c>
      <c r="C405" t="s">
        <v>171</v>
      </c>
      <c r="D405" t="s">
        <v>344</v>
      </c>
      <c r="E405" t="s">
        <v>230</v>
      </c>
      <c r="F405">
        <v>4289</v>
      </c>
      <c r="G405" t="s">
        <v>282</v>
      </c>
      <c r="H405" t="s">
        <v>346</v>
      </c>
      <c r="I405" t="s">
        <v>5</v>
      </c>
      <c r="J405" t="s">
        <v>662</v>
      </c>
      <c r="K405" t="s">
        <v>980</v>
      </c>
      <c r="L405">
        <v>6</v>
      </c>
      <c r="M405">
        <v>63.324399999999997</v>
      </c>
      <c r="N405">
        <v>49.612499999999997</v>
      </c>
      <c r="O405">
        <v>23.991499999999998</v>
      </c>
      <c r="P405">
        <v>12.6953</v>
      </c>
      <c r="Q405">
        <v>5.7302999999999997</v>
      </c>
      <c r="R405">
        <v>3.7831999999999999</v>
      </c>
      <c r="S405">
        <v>3.3693</v>
      </c>
      <c r="T405">
        <v>0</v>
      </c>
      <c r="U405">
        <v>0</v>
      </c>
      <c r="V405">
        <v>0</v>
      </c>
      <c r="W405">
        <v>17.947900000000001</v>
      </c>
      <c r="X405" t="s">
        <v>487</v>
      </c>
      <c r="Y405">
        <v>2.125</v>
      </c>
      <c r="Z405" t="s">
        <v>484</v>
      </c>
      <c r="AA405">
        <v>3.1248999999999998</v>
      </c>
      <c r="AB405" t="s">
        <v>994</v>
      </c>
      <c r="AC405">
        <v>1.6930000000000001</v>
      </c>
      <c r="AD405">
        <v>12.694699999999999</v>
      </c>
      <c r="AE405">
        <v>205.62950000000001</v>
      </c>
      <c r="AF405">
        <v>6</v>
      </c>
      <c r="AG405">
        <v>103</v>
      </c>
      <c r="AH405">
        <v>22</v>
      </c>
      <c r="AI405">
        <v>51</v>
      </c>
      <c r="AJ405" t="s">
        <v>1264</v>
      </c>
      <c r="AL405" t="e">
        <f t="shared" ref="AL405:AL468" si="403">IF(AND(#REF!&lt;&gt;#REF!,#REF!&lt;&gt;#REF!),"Bold","")</f>
        <v>#REF!</v>
      </c>
    </row>
    <row r="406" spans="1:38">
      <c r="A406" t="s">
        <v>1029</v>
      </c>
      <c r="B406" s="1">
        <v>0.65277777777777779</v>
      </c>
      <c r="C406" t="s">
        <v>167</v>
      </c>
      <c r="D406" t="s">
        <v>281</v>
      </c>
      <c r="F406">
        <v>9267</v>
      </c>
      <c r="G406" t="s">
        <v>282</v>
      </c>
      <c r="H406" t="s">
        <v>232</v>
      </c>
      <c r="I406" t="s">
        <v>5</v>
      </c>
      <c r="J406" t="s">
        <v>662</v>
      </c>
      <c r="K406" t="s">
        <v>1014</v>
      </c>
      <c r="L406">
        <v>5</v>
      </c>
      <c r="M406">
        <v>78.22</v>
      </c>
      <c r="N406">
        <v>62.4</v>
      </c>
      <c r="O406">
        <v>25.15</v>
      </c>
      <c r="P406">
        <v>11.001200000000001</v>
      </c>
      <c r="Q406">
        <v>6.2942999999999998</v>
      </c>
      <c r="R406">
        <v>6.7476000000000003</v>
      </c>
      <c r="S406">
        <v>3.7058</v>
      </c>
      <c r="T406">
        <v>2.6152000000000002</v>
      </c>
      <c r="U406">
        <v>1.6909000000000001</v>
      </c>
      <c r="V406">
        <v>2.9624999999999999</v>
      </c>
      <c r="W406">
        <v>20.292100000000001</v>
      </c>
      <c r="X406" t="s">
        <v>311</v>
      </c>
      <c r="Y406">
        <v>0.99690000000000001</v>
      </c>
      <c r="Z406" t="s">
        <v>1030</v>
      </c>
      <c r="AA406">
        <v>1.0399</v>
      </c>
      <c r="AB406" t="s">
        <v>1031</v>
      </c>
      <c r="AC406">
        <v>3.3157000000000001</v>
      </c>
      <c r="AD406">
        <v>12.6449</v>
      </c>
      <c r="AE406">
        <v>239.0771</v>
      </c>
      <c r="AF406">
        <v>14</v>
      </c>
      <c r="AG406">
        <v>73</v>
      </c>
      <c r="AH406">
        <v>22</v>
      </c>
      <c r="AI406">
        <v>15</v>
      </c>
      <c r="AJ406" t="s">
        <v>1264</v>
      </c>
      <c r="AL406" t="e">
        <f t="shared" ref="AL406:AL469" si="404">IF(AND(#REF!&lt;&gt;#REF!,#REF!&lt;&gt;#REF!),"Bold","")</f>
        <v>#REF!</v>
      </c>
    </row>
    <row r="407" spans="1:38">
      <c r="A407" t="s">
        <v>890</v>
      </c>
      <c r="B407" s="1">
        <v>0.63541666666666663</v>
      </c>
      <c r="C407" t="s">
        <v>224</v>
      </c>
      <c r="D407" t="s">
        <v>623</v>
      </c>
      <c r="F407">
        <v>7087</v>
      </c>
      <c r="G407" t="s">
        <v>345</v>
      </c>
      <c r="H407" t="s">
        <v>346</v>
      </c>
      <c r="I407" t="s">
        <v>5</v>
      </c>
      <c r="J407" t="s">
        <v>347</v>
      </c>
      <c r="K407" t="s">
        <v>883</v>
      </c>
      <c r="L407">
        <v>10</v>
      </c>
      <c r="M407">
        <v>60.995199999999997</v>
      </c>
      <c r="N407">
        <v>54.597700000000003</v>
      </c>
      <c r="O407">
        <v>31.0931</v>
      </c>
      <c r="P407">
        <v>9.6890000000000001</v>
      </c>
      <c r="Q407">
        <v>5.3312999999999997</v>
      </c>
      <c r="R407">
        <v>5.0594000000000001</v>
      </c>
      <c r="S407">
        <v>4.5111999999999997</v>
      </c>
      <c r="T407">
        <v>1.4410000000000001</v>
      </c>
      <c r="U407">
        <v>1.5456000000000001</v>
      </c>
      <c r="V407">
        <v>1.006</v>
      </c>
      <c r="W407">
        <v>12.5907</v>
      </c>
      <c r="X407" t="s">
        <v>891</v>
      </c>
      <c r="Y407">
        <v>0.20019999999999999</v>
      </c>
      <c r="Z407" t="s">
        <v>397</v>
      </c>
      <c r="AA407">
        <v>0.11940000000000001</v>
      </c>
      <c r="AB407" t="s">
        <v>630</v>
      </c>
      <c r="AC407">
        <v>1.4491000000000001</v>
      </c>
      <c r="AD407">
        <v>12.555400000000001</v>
      </c>
      <c r="AE407">
        <v>202.18430000000001</v>
      </c>
      <c r="AF407">
        <v>5</v>
      </c>
      <c r="AG407">
        <v>113</v>
      </c>
      <c r="AH407">
        <v>22</v>
      </c>
      <c r="AI407">
        <v>31</v>
      </c>
      <c r="AJ407" t="s">
        <v>1264</v>
      </c>
      <c r="AL407" t="e">
        <f t="shared" ref="AL407:AL470" si="405">IF(AND(#REF!&lt;&gt;#REF!,#REF!&lt;&gt;#REF!),"Bold","")</f>
        <v>#REF!</v>
      </c>
    </row>
    <row r="408" spans="1:38">
      <c r="A408" t="s">
        <v>1457</v>
      </c>
      <c r="B408" s="1">
        <v>0.71180555555555547</v>
      </c>
      <c r="C408" t="s">
        <v>188</v>
      </c>
      <c r="D408" t="s">
        <v>660</v>
      </c>
      <c r="E408" t="s">
        <v>1407</v>
      </c>
      <c r="F408">
        <v>3619</v>
      </c>
      <c r="G408" t="s">
        <v>231</v>
      </c>
      <c r="H408" t="s">
        <v>232</v>
      </c>
      <c r="I408" s="3" t="s">
        <v>5</v>
      </c>
      <c r="J408" t="s">
        <v>347</v>
      </c>
      <c r="K408" t="s">
        <v>1408</v>
      </c>
      <c r="L408">
        <v>5</v>
      </c>
      <c r="M408">
        <v>39.518999999999998</v>
      </c>
      <c r="N408">
        <v>38.758400000000002</v>
      </c>
      <c r="O408">
        <v>16.840699999999998</v>
      </c>
      <c r="P408">
        <v>5.5576999999999996</v>
      </c>
      <c r="Q408">
        <v>5.6539999999999999</v>
      </c>
      <c r="R408">
        <v>3.2906</v>
      </c>
      <c r="S408">
        <v>3.3275999999999999</v>
      </c>
      <c r="T408">
        <v>2.4634</v>
      </c>
      <c r="U408">
        <v>1.1144000000000001</v>
      </c>
      <c r="V408">
        <v>1.0078</v>
      </c>
      <c r="W408">
        <v>16.424299999999999</v>
      </c>
      <c r="X408" t="s">
        <v>1458</v>
      </c>
      <c r="Y408">
        <v>0.13339999999999999</v>
      </c>
      <c r="Z408" t="s">
        <v>1459</v>
      </c>
      <c r="AA408">
        <v>1.3317000000000001</v>
      </c>
      <c r="AB408" t="s">
        <v>277</v>
      </c>
      <c r="AC408">
        <v>2.0417999999999998</v>
      </c>
      <c r="AD408">
        <v>12.4747</v>
      </c>
      <c r="AE408">
        <v>149.93950000000001</v>
      </c>
      <c r="AF408">
        <v>20</v>
      </c>
      <c r="AG408">
        <v>57</v>
      </c>
      <c r="AH408">
        <v>22</v>
      </c>
      <c r="AI408">
        <v>21</v>
      </c>
      <c r="AJ408" t="s">
        <v>1264</v>
      </c>
      <c r="AL408" t="e">
        <f t="shared" ref="AL408:AL471" si="406">IF(AND(#REF!&lt;&gt;#REF!,#REF!&lt;&gt;#REF!),"Bold","")</f>
        <v>#REF!</v>
      </c>
    </row>
    <row r="409" spans="1:38">
      <c r="A409" t="s">
        <v>354</v>
      </c>
      <c r="B409" s="1">
        <v>0.56597222222222221</v>
      </c>
      <c r="C409" t="s">
        <v>224</v>
      </c>
      <c r="D409" t="s">
        <v>344</v>
      </c>
      <c r="F409">
        <v>10903</v>
      </c>
      <c r="G409" t="s">
        <v>345</v>
      </c>
      <c r="H409" t="s">
        <v>346</v>
      </c>
      <c r="I409" t="s">
        <v>233</v>
      </c>
      <c r="J409" t="s">
        <v>347</v>
      </c>
      <c r="K409" t="s">
        <v>348</v>
      </c>
      <c r="L409">
        <v>7</v>
      </c>
      <c r="M409">
        <v>85.747799999999998</v>
      </c>
      <c r="N409">
        <v>70.726600000000005</v>
      </c>
      <c r="O409">
        <v>28.511800000000001</v>
      </c>
      <c r="P409">
        <v>6.3121999999999998</v>
      </c>
      <c r="Q409">
        <v>4.2148000000000003</v>
      </c>
      <c r="R409">
        <v>7.2769000000000004</v>
      </c>
      <c r="S409">
        <v>2.4131999999999998</v>
      </c>
      <c r="T409">
        <v>2.3416000000000001</v>
      </c>
      <c r="U409">
        <v>0.9093</v>
      </c>
      <c r="V409">
        <v>1.3567</v>
      </c>
      <c r="W409">
        <v>11.7121</v>
      </c>
      <c r="X409" t="s">
        <v>355</v>
      </c>
      <c r="Y409">
        <v>0.46800000000000003</v>
      </c>
      <c r="Z409" t="s">
        <v>356</v>
      </c>
      <c r="AA409">
        <v>0.86429999999999996</v>
      </c>
      <c r="AB409" t="s">
        <v>357</v>
      </c>
      <c r="AC409">
        <v>2.0577999999999999</v>
      </c>
      <c r="AD409">
        <v>12.4495</v>
      </c>
      <c r="AE409">
        <v>237.36259999999999</v>
      </c>
      <c r="AF409">
        <v>5</v>
      </c>
      <c r="AG409">
        <v>111</v>
      </c>
      <c r="AH409">
        <v>22</v>
      </c>
      <c r="AI409">
        <v>19</v>
      </c>
      <c r="AJ409" t="s">
        <v>1264</v>
      </c>
      <c r="AL409" t="e">
        <f t="shared" ref="AL409:AL472" si="407">IF(AND(#REF!&lt;&gt;#REF!,#REF!&lt;&gt;#REF!),"Bold","")</f>
        <v>#REF!</v>
      </c>
    </row>
    <row r="410" spans="1:38">
      <c r="A410" t="s">
        <v>1378</v>
      </c>
      <c r="B410" s="1">
        <v>0.70833333333333337</v>
      </c>
      <c r="C410" t="s">
        <v>224</v>
      </c>
      <c r="D410" t="s">
        <v>1359</v>
      </c>
      <c r="F410">
        <v>6542</v>
      </c>
      <c r="G410" t="s">
        <v>345</v>
      </c>
      <c r="H410" t="s">
        <v>346</v>
      </c>
      <c r="I410" t="s">
        <v>5</v>
      </c>
      <c r="J410" t="s">
        <v>347</v>
      </c>
      <c r="K410" t="s">
        <v>1360</v>
      </c>
      <c r="L410">
        <v>6</v>
      </c>
      <c r="M410">
        <v>76.760800000000003</v>
      </c>
      <c r="N410">
        <v>44.634599999999999</v>
      </c>
      <c r="O410">
        <v>21.794499999999999</v>
      </c>
      <c r="P410">
        <v>5.3685999999999998</v>
      </c>
      <c r="Q410">
        <v>6.4226999999999999</v>
      </c>
      <c r="R410">
        <v>3.4977999999999998</v>
      </c>
      <c r="S410">
        <v>2.2158000000000002</v>
      </c>
      <c r="T410">
        <v>1.6779999999999999</v>
      </c>
      <c r="U410">
        <v>1.0477000000000001</v>
      </c>
      <c r="V410">
        <v>0.92330000000000001</v>
      </c>
      <c r="W410">
        <v>17.0379</v>
      </c>
      <c r="Y410">
        <v>0</v>
      </c>
      <c r="Z410" t="s">
        <v>1379</v>
      </c>
      <c r="AA410">
        <v>0.36969999999999997</v>
      </c>
      <c r="AB410" t="s">
        <v>1380</v>
      </c>
      <c r="AC410">
        <v>0.53849999999999998</v>
      </c>
      <c r="AD410">
        <v>12.0329</v>
      </c>
      <c r="AE410">
        <v>194.3227</v>
      </c>
      <c r="AF410">
        <v>0</v>
      </c>
      <c r="AG410">
        <v>85</v>
      </c>
      <c r="AH410">
        <v>22</v>
      </c>
      <c r="AI410">
        <v>21</v>
      </c>
      <c r="AJ410" t="s">
        <v>1264</v>
      </c>
      <c r="AL410" t="e">
        <f t="shared" ref="AL410:AL473" si="408">IF(AND(#REF!&lt;&gt;#REF!,#REF!&lt;&gt;#REF!),"Bold","")</f>
        <v>#REF!</v>
      </c>
    </row>
    <row r="411" spans="1:38">
      <c r="A411" t="s">
        <v>712</v>
      </c>
      <c r="B411" s="1">
        <v>0.60069444444444442</v>
      </c>
      <c r="C411" t="s">
        <v>171</v>
      </c>
      <c r="D411" t="s">
        <v>688</v>
      </c>
      <c r="E411" t="s">
        <v>230</v>
      </c>
      <c r="F411">
        <v>4938</v>
      </c>
      <c r="G411" t="s">
        <v>282</v>
      </c>
      <c r="H411" t="s">
        <v>346</v>
      </c>
      <c r="I411" t="s">
        <v>5</v>
      </c>
      <c r="J411" t="s">
        <v>347</v>
      </c>
      <c r="K411" t="s">
        <v>689</v>
      </c>
      <c r="L411">
        <v>10</v>
      </c>
      <c r="M411">
        <v>45.878</v>
      </c>
      <c r="N411">
        <v>40.061999999999998</v>
      </c>
      <c r="O411">
        <v>13.8286</v>
      </c>
      <c r="P411">
        <v>5.3486000000000002</v>
      </c>
      <c r="Q411">
        <v>3.2505999999999999</v>
      </c>
      <c r="R411">
        <v>1.9499</v>
      </c>
      <c r="S411">
        <v>1.6996</v>
      </c>
      <c r="T411">
        <v>1.1711</v>
      </c>
      <c r="U411">
        <v>1.0157</v>
      </c>
      <c r="V411">
        <v>0.84819999999999995</v>
      </c>
      <c r="W411">
        <v>7.8174999999999999</v>
      </c>
      <c r="X411" t="s">
        <v>499</v>
      </c>
      <c r="Y411">
        <v>1.4293</v>
      </c>
      <c r="Z411" t="s">
        <v>496</v>
      </c>
      <c r="AA411">
        <v>0.63329999999999997</v>
      </c>
      <c r="AB411" t="s">
        <v>501</v>
      </c>
      <c r="AC411">
        <v>0.97140000000000004</v>
      </c>
      <c r="AD411">
        <v>12.0039</v>
      </c>
      <c r="AE411">
        <v>137.90770000000001</v>
      </c>
      <c r="AF411">
        <v>50</v>
      </c>
      <c r="AG411">
        <v>78</v>
      </c>
      <c r="AH411">
        <v>22</v>
      </c>
      <c r="AI411">
        <v>592</v>
      </c>
      <c r="AJ411" t="s">
        <v>1264</v>
      </c>
      <c r="AL411" t="e">
        <f t="shared" ref="AL411:AL474" si="409">IF(AND(#REF!&lt;&gt;#REF!,#REF!&lt;&gt;#REF!),"Bold","")</f>
        <v>#REF!</v>
      </c>
    </row>
    <row r="412" spans="1:38">
      <c r="A412" t="s">
        <v>482</v>
      </c>
      <c r="B412" s="1">
        <v>0.57638888888888895</v>
      </c>
      <c r="C412" t="s">
        <v>171</v>
      </c>
      <c r="D412" t="s">
        <v>344</v>
      </c>
      <c r="E412" t="s">
        <v>230</v>
      </c>
      <c r="F412">
        <v>4224</v>
      </c>
      <c r="G412" t="s">
        <v>282</v>
      </c>
      <c r="H412" t="s">
        <v>346</v>
      </c>
      <c r="I412" t="s">
        <v>233</v>
      </c>
      <c r="J412" t="s">
        <v>347</v>
      </c>
      <c r="K412" t="s">
        <v>481</v>
      </c>
      <c r="L412">
        <v>5</v>
      </c>
      <c r="M412">
        <v>57.902999999999999</v>
      </c>
      <c r="N412">
        <v>55.933300000000003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21.0579</v>
      </c>
      <c r="X412" t="s">
        <v>483</v>
      </c>
      <c r="Y412">
        <v>3.1164000000000001</v>
      </c>
      <c r="Z412" t="s">
        <v>484</v>
      </c>
      <c r="AA412">
        <v>1.9821</v>
      </c>
      <c r="AB412" t="s">
        <v>485</v>
      </c>
      <c r="AC412">
        <v>0.66080000000000005</v>
      </c>
      <c r="AD412">
        <v>12</v>
      </c>
      <c r="AE412" s="23">
        <v>203.84530000000001</v>
      </c>
      <c r="AF412">
        <v>0.73</v>
      </c>
      <c r="AG412">
        <v>0</v>
      </c>
      <c r="AH412">
        <v>6</v>
      </c>
      <c r="AI412">
        <v>9</v>
      </c>
      <c r="AJ412" t="s">
        <v>983</v>
      </c>
      <c r="AL412" t="e">
        <f t="shared" ref="AL412:AL475" si="410">IF(AND(#REF!&lt;&gt;#REF!,#REF!&lt;&gt;#REF!),"Bold","")</f>
        <v>#REF!</v>
      </c>
    </row>
    <row r="413" spans="1:38">
      <c r="A413" t="s">
        <v>1298</v>
      </c>
      <c r="B413" s="1">
        <v>0.69097222222222221</v>
      </c>
      <c r="C413" t="s">
        <v>163</v>
      </c>
      <c r="D413" t="s">
        <v>281</v>
      </c>
      <c r="E413" t="s">
        <v>562</v>
      </c>
      <c r="F413">
        <v>18675</v>
      </c>
      <c r="G413" t="s">
        <v>231</v>
      </c>
      <c r="H413" t="s">
        <v>232</v>
      </c>
      <c r="I413" t="s">
        <v>5</v>
      </c>
      <c r="J413" t="s">
        <v>347</v>
      </c>
      <c r="K413" t="s">
        <v>1260</v>
      </c>
      <c r="L413">
        <v>5</v>
      </c>
      <c r="M413">
        <v>102.24</v>
      </c>
      <c r="N413">
        <v>52.067999999999998</v>
      </c>
      <c r="O413">
        <v>36.982799999999997</v>
      </c>
      <c r="P413">
        <v>13.3688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23.9893</v>
      </c>
      <c r="X413" t="s">
        <v>806</v>
      </c>
      <c r="Y413">
        <v>0.6331</v>
      </c>
      <c r="Z413" t="s">
        <v>711</v>
      </c>
      <c r="AA413">
        <v>1.1273</v>
      </c>
      <c r="AB413" t="s">
        <v>433</v>
      </c>
      <c r="AC413">
        <v>1.5771999999999999</v>
      </c>
      <c r="AD413">
        <v>12</v>
      </c>
      <c r="AE413">
        <v>270.67779999999999</v>
      </c>
      <c r="AF413">
        <v>12</v>
      </c>
      <c r="AG413">
        <v>87</v>
      </c>
      <c r="AH413">
        <v>6</v>
      </c>
      <c r="AI413">
        <v>2</v>
      </c>
      <c r="AJ413" t="s">
        <v>983</v>
      </c>
      <c r="AL413" t="e">
        <f t="shared" ref="AL413:AL476" si="411">IF(AND(#REF!&lt;&gt;#REF!,#REF!&lt;&gt;#REF!),"Bold","")</f>
        <v>#REF!</v>
      </c>
    </row>
    <row r="414" spans="1:38">
      <c r="A414" t="s">
        <v>358</v>
      </c>
      <c r="B414" s="1">
        <v>0.56597222222222221</v>
      </c>
      <c r="C414" t="s">
        <v>224</v>
      </c>
      <c r="D414" t="s">
        <v>344</v>
      </c>
      <c r="F414">
        <v>10903</v>
      </c>
      <c r="G414" t="s">
        <v>345</v>
      </c>
      <c r="H414" t="s">
        <v>346</v>
      </c>
      <c r="I414" t="s">
        <v>233</v>
      </c>
      <c r="J414" t="s">
        <v>347</v>
      </c>
      <c r="K414" t="s">
        <v>348</v>
      </c>
      <c r="L414">
        <v>7</v>
      </c>
      <c r="M414">
        <v>62.557099999999998</v>
      </c>
      <c r="N414">
        <v>53.122100000000003</v>
      </c>
      <c r="O414">
        <v>34.106499999999997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359</v>
      </c>
      <c r="Y414">
        <v>0.99660000000000004</v>
      </c>
      <c r="Z414" t="s">
        <v>360</v>
      </c>
      <c r="AA414">
        <v>0.55840000000000001</v>
      </c>
      <c r="AB414" t="s">
        <v>361</v>
      </c>
      <c r="AC414">
        <v>0.71289999999999998</v>
      </c>
      <c r="AD414">
        <v>11.5997</v>
      </c>
      <c r="AE414">
        <v>195.14449999999999</v>
      </c>
      <c r="AF414">
        <v>10</v>
      </c>
      <c r="AG414">
        <v>0</v>
      </c>
      <c r="AH414">
        <v>6</v>
      </c>
      <c r="AI414">
        <v>14</v>
      </c>
      <c r="AJ414" t="s">
        <v>983</v>
      </c>
      <c r="AL414" t="e">
        <f t="shared" ref="AL414:AL477" si="412">IF(AND(#REF!&lt;&gt;#REF!,#REF!&lt;&gt;#REF!),"Bold","")</f>
        <v>#REF!</v>
      </c>
    </row>
    <row r="415" spans="1:38">
      <c r="A415" t="s">
        <v>1676</v>
      </c>
      <c r="B415" s="1">
        <v>0.82291666666666663</v>
      </c>
      <c r="C415" t="s">
        <v>168</v>
      </c>
      <c r="D415" t="s">
        <v>229</v>
      </c>
      <c r="E415" t="s">
        <v>230</v>
      </c>
      <c r="F415">
        <v>6469</v>
      </c>
      <c r="G415" t="s">
        <v>1576</v>
      </c>
      <c r="H415" t="s">
        <v>1577</v>
      </c>
      <c r="I415" s="3" t="s">
        <v>5</v>
      </c>
      <c r="J415" t="s">
        <v>662</v>
      </c>
      <c r="K415" t="s">
        <v>1674</v>
      </c>
      <c r="L415">
        <v>5</v>
      </c>
      <c r="M415">
        <v>106.69499999999999</v>
      </c>
      <c r="N415">
        <v>66.408000000000001</v>
      </c>
      <c r="O415">
        <v>31.913900000000002</v>
      </c>
      <c r="P415">
        <v>13.2098</v>
      </c>
      <c r="Q415">
        <v>8.2670999999999992</v>
      </c>
      <c r="R415">
        <v>5.4808000000000003</v>
      </c>
      <c r="S415">
        <v>6.1642000000000001</v>
      </c>
      <c r="T415">
        <v>1.5062</v>
      </c>
      <c r="U415">
        <v>1.1998</v>
      </c>
      <c r="V415">
        <v>2.0310000000000001</v>
      </c>
      <c r="W415">
        <v>23.698599999999999</v>
      </c>
      <c r="X415" t="s">
        <v>258</v>
      </c>
      <c r="Y415">
        <v>1.4427000000000001</v>
      </c>
      <c r="Z415" t="s">
        <v>1439</v>
      </c>
      <c r="AA415">
        <v>0.62829999999999997</v>
      </c>
      <c r="AB415" t="s">
        <v>940</v>
      </c>
      <c r="AC415">
        <v>1.9841</v>
      </c>
      <c r="AD415">
        <v>11.5853</v>
      </c>
      <c r="AE415">
        <v>282.21469999999999</v>
      </c>
      <c r="AF415">
        <v>7</v>
      </c>
      <c r="AG415">
        <v>85</v>
      </c>
      <c r="AH415">
        <v>6</v>
      </c>
      <c r="AI415">
        <v>45</v>
      </c>
      <c r="AJ415" t="s">
        <v>983</v>
      </c>
      <c r="AL415" t="e">
        <f t="shared" ref="AL415:AL478" si="413">IF(AND(#REF!&lt;&gt;#REF!,#REF!&lt;&gt;#REF!),"Bold","")</f>
        <v>#REF!</v>
      </c>
    </row>
    <row r="416" spans="1:38">
      <c r="A416" t="s">
        <v>816</v>
      </c>
      <c r="B416" s="1">
        <v>0.62152777777777779</v>
      </c>
      <c r="C416" t="s">
        <v>163</v>
      </c>
      <c r="D416" t="s">
        <v>660</v>
      </c>
      <c r="E416" t="s">
        <v>562</v>
      </c>
      <c r="F416">
        <v>12938</v>
      </c>
      <c r="G416" t="s">
        <v>231</v>
      </c>
      <c r="H416" t="s">
        <v>232</v>
      </c>
      <c r="I416" t="s">
        <v>5</v>
      </c>
      <c r="J416" t="s">
        <v>662</v>
      </c>
      <c r="K416" t="s">
        <v>795</v>
      </c>
      <c r="L416">
        <v>5</v>
      </c>
      <c r="M416">
        <v>71.585499999999996</v>
      </c>
      <c r="N416">
        <v>51.552900000000001</v>
      </c>
      <c r="O416">
        <v>50.644799999999996</v>
      </c>
      <c r="P416">
        <v>10.4436</v>
      </c>
      <c r="Q416">
        <v>8.5310000000000006</v>
      </c>
      <c r="R416">
        <v>3.6749000000000001</v>
      </c>
      <c r="S416">
        <v>2.8841999999999999</v>
      </c>
      <c r="T416">
        <v>2.2496</v>
      </c>
      <c r="U416">
        <v>1.4675</v>
      </c>
      <c r="V416">
        <v>1.4394</v>
      </c>
      <c r="W416">
        <v>20.585000000000001</v>
      </c>
      <c r="X416" t="s">
        <v>817</v>
      </c>
      <c r="Y416">
        <v>1.7778</v>
      </c>
      <c r="Z416" t="s">
        <v>818</v>
      </c>
      <c r="AA416">
        <v>1.7293000000000001</v>
      </c>
      <c r="AB416" t="s">
        <v>819</v>
      </c>
      <c r="AC416">
        <v>2.4998999999999998</v>
      </c>
      <c r="AD416">
        <v>11.5488</v>
      </c>
      <c r="AE416">
        <v>242.61420000000001</v>
      </c>
      <c r="AF416">
        <v>14</v>
      </c>
      <c r="AG416">
        <v>97</v>
      </c>
      <c r="AH416">
        <v>6</v>
      </c>
      <c r="AI416">
        <v>14</v>
      </c>
      <c r="AJ416" t="s">
        <v>983</v>
      </c>
      <c r="AL416" t="e">
        <f t="shared" ref="AL416:AL479" si="414">IF(AND(#REF!&lt;&gt;#REF!,#REF!&lt;&gt;#REF!),"Bold","")</f>
        <v>#REF!</v>
      </c>
    </row>
    <row r="417" spans="1:38">
      <c r="A417" t="s">
        <v>1299</v>
      </c>
      <c r="B417" s="1">
        <v>0.69097222222222221</v>
      </c>
      <c r="C417" t="s">
        <v>163</v>
      </c>
      <c r="D417" t="s">
        <v>281</v>
      </c>
      <c r="E417" t="s">
        <v>562</v>
      </c>
      <c r="F417">
        <v>18675</v>
      </c>
      <c r="G417" t="s">
        <v>231</v>
      </c>
      <c r="H417" t="s">
        <v>232</v>
      </c>
      <c r="I417" t="s">
        <v>5</v>
      </c>
      <c r="J417" t="s">
        <v>347</v>
      </c>
      <c r="K417" t="s">
        <v>1260</v>
      </c>
      <c r="L417">
        <v>8</v>
      </c>
      <c r="M417">
        <v>69.069000000000003</v>
      </c>
      <c r="N417">
        <v>61.156799999999997</v>
      </c>
      <c r="O417">
        <v>45.881500000000003</v>
      </c>
      <c r="P417">
        <v>14.193199999999999</v>
      </c>
      <c r="Q417">
        <v>14.7851</v>
      </c>
      <c r="R417">
        <v>9.5229999999999997</v>
      </c>
      <c r="S417">
        <v>7.4756999999999998</v>
      </c>
      <c r="T417">
        <v>4.2858999999999998</v>
      </c>
      <c r="U417">
        <v>2.1848999999999998</v>
      </c>
      <c r="V417">
        <v>2.4666999999999999</v>
      </c>
      <c r="W417">
        <v>22.425699999999999</v>
      </c>
      <c r="X417" t="s">
        <v>1300</v>
      </c>
      <c r="Y417">
        <v>1.7022999999999999</v>
      </c>
      <c r="Z417" t="s">
        <v>1282</v>
      </c>
      <c r="AA417">
        <v>1.4024000000000001</v>
      </c>
      <c r="AB417" t="s">
        <v>331</v>
      </c>
      <c r="AC417">
        <v>1.6068</v>
      </c>
      <c r="AD417">
        <v>11.5055</v>
      </c>
      <c r="AE417">
        <v>269.66449999999998</v>
      </c>
      <c r="AF417">
        <v>12</v>
      </c>
      <c r="AG417">
        <v>107</v>
      </c>
      <c r="AH417">
        <v>6</v>
      </c>
      <c r="AI417">
        <v>126</v>
      </c>
      <c r="AJ417" t="s">
        <v>983</v>
      </c>
      <c r="AL417" t="e">
        <f t="shared" ref="AL417:AL480" si="415">IF(AND(#REF!&lt;&gt;#REF!,#REF!&lt;&gt;#REF!),"Bold","")</f>
        <v>#REF!</v>
      </c>
    </row>
    <row r="418" spans="1:38">
      <c r="A418" t="s">
        <v>1395</v>
      </c>
      <c r="B418" s="1">
        <v>0.70833333333333337</v>
      </c>
      <c r="C418" t="s">
        <v>224</v>
      </c>
      <c r="D418" t="s">
        <v>1359</v>
      </c>
      <c r="F418">
        <v>6542</v>
      </c>
      <c r="G418" t="s">
        <v>345</v>
      </c>
      <c r="H418" t="s">
        <v>346</v>
      </c>
      <c r="I418" t="s">
        <v>5</v>
      </c>
      <c r="J418" t="s">
        <v>347</v>
      </c>
      <c r="K418" t="s">
        <v>1360</v>
      </c>
      <c r="L418">
        <v>7</v>
      </c>
      <c r="M418">
        <v>46.213999999999999</v>
      </c>
      <c r="N418">
        <v>34.491399999999999</v>
      </c>
      <c r="O418">
        <v>26.7363</v>
      </c>
      <c r="P418">
        <v>6.9001999999999999</v>
      </c>
      <c r="Q418">
        <v>5.7808000000000002</v>
      </c>
      <c r="R418">
        <v>3.6899000000000002</v>
      </c>
      <c r="S418">
        <v>2.9035000000000002</v>
      </c>
      <c r="T418">
        <v>1.6223000000000001</v>
      </c>
      <c r="U418">
        <v>1.0297000000000001</v>
      </c>
      <c r="V418">
        <v>1.1780999999999999</v>
      </c>
      <c r="W418">
        <v>10.393599999999999</v>
      </c>
      <c r="X418" t="s">
        <v>1396</v>
      </c>
      <c r="Y418">
        <v>0</v>
      </c>
      <c r="Z418" t="s">
        <v>1397</v>
      </c>
      <c r="AA418">
        <v>1.2833000000000001</v>
      </c>
      <c r="AB418" t="s">
        <v>294</v>
      </c>
      <c r="AC418">
        <v>0.4415</v>
      </c>
      <c r="AD418">
        <v>11.140599999999999</v>
      </c>
      <c r="AE418">
        <v>153.80520000000001</v>
      </c>
      <c r="AF418">
        <v>33</v>
      </c>
      <c r="AG418">
        <v>92</v>
      </c>
      <c r="AH418">
        <v>6</v>
      </c>
      <c r="AI418">
        <v>510</v>
      </c>
      <c r="AJ418" t="s">
        <v>983</v>
      </c>
      <c r="AL418" t="e">
        <f t="shared" ref="AL418:AL481" si="416">IF(AND(#REF!&lt;&gt;#REF!,#REF!&lt;&gt;#REF!),"Bold","")</f>
        <v>#REF!</v>
      </c>
    </row>
    <row r="419" spans="1:38">
      <c r="A419" t="s">
        <v>1689</v>
      </c>
      <c r="B419" s="1">
        <v>0.82291666666666663</v>
      </c>
      <c r="C419" t="s">
        <v>168</v>
      </c>
      <c r="D419" t="s">
        <v>229</v>
      </c>
      <c r="E419" t="s">
        <v>230</v>
      </c>
      <c r="F419">
        <v>6469</v>
      </c>
      <c r="G419" t="s">
        <v>1576</v>
      </c>
      <c r="H419" t="s">
        <v>1577</v>
      </c>
      <c r="I419" s="3" t="s">
        <v>5</v>
      </c>
      <c r="J419" t="s">
        <v>662</v>
      </c>
      <c r="K419" t="s">
        <v>1674</v>
      </c>
      <c r="L419">
        <v>5</v>
      </c>
      <c r="M419">
        <v>56.3</v>
      </c>
      <c r="N419">
        <v>68.64</v>
      </c>
      <c r="O419">
        <v>21.869399999999999</v>
      </c>
      <c r="P419">
        <v>11.475199999999999</v>
      </c>
      <c r="Q419">
        <v>10.0007</v>
      </c>
      <c r="R419">
        <v>3.6585999999999999</v>
      </c>
      <c r="S419">
        <v>2.6015000000000001</v>
      </c>
      <c r="T419">
        <v>1.9605999999999999</v>
      </c>
      <c r="U419">
        <v>1.3971</v>
      </c>
      <c r="V419">
        <v>1.4787999999999999</v>
      </c>
      <c r="W419">
        <v>18.0871</v>
      </c>
      <c r="X419" t="s">
        <v>246</v>
      </c>
      <c r="Y419">
        <v>1.4156</v>
      </c>
      <c r="Z419" t="s">
        <v>831</v>
      </c>
      <c r="AA419">
        <v>2.9296000000000002</v>
      </c>
      <c r="AB419" t="s">
        <v>1690</v>
      </c>
      <c r="AC419">
        <v>0.625</v>
      </c>
      <c r="AD419">
        <v>11.049899999999999</v>
      </c>
      <c r="AE419">
        <v>213.489</v>
      </c>
      <c r="AF419">
        <v>12</v>
      </c>
      <c r="AG419">
        <v>75</v>
      </c>
      <c r="AH419">
        <v>12</v>
      </c>
      <c r="AI419">
        <v>7</v>
      </c>
      <c r="AJ419" t="s">
        <v>5</v>
      </c>
      <c r="AL419" t="e">
        <f t="shared" ref="AL419:AL482" si="417">IF(AND(#REF!&lt;&gt;#REF!,#REF!&lt;&gt;#REF!),"Bold","")</f>
        <v>#REF!</v>
      </c>
    </row>
    <row r="420" spans="1:38">
      <c r="A420" t="s">
        <v>1013</v>
      </c>
      <c r="B420" s="1">
        <v>0.64930555555555558</v>
      </c>
      <c r="C420" t="s">
        <v>171</v>
      </c>
      <c r="D420" t="s">
        <v>344</v>
      </c>
      <c r="E420" t="s">
        <v>230</v>
      </c>
      <c r="F420">
        <v>4289</v>
      </c>
      <c r="G420" t="s">
        <v>282</v>
      </c>
      <c r="H420" t="s">
        <v>346</v>
      </c>
      <c r="I420" t="s">
        <v>5</v>
      </c>
      <c r="J420" t="s">
        <v>662</v>
      </c>
      <c r="K420" t="s">
        <v>980</v>
      </c>
      <c r="L420">
        <v>7</v>
      </c>
      <c r="M420">
        <v>38.796300000000002</v>
      </c>
      <c r="N420">
        <v>28.573399999999999</v>
      </c>
      <c r="O420">
        <v>17.9315</v>
      </c>
      <c r="P420">
        <v>7.0982000000000003</v>
      </c>
      <c r="Q420">
        <v>3.8155000000000001</v>
      </c>
      <c r="R420">
        <v>4.3402000000000003</v>
      </c>
      <c r="S420">
        <v>2.028</v>
      </c>
      <c r="T420">
        <v>2.8096000000000001</v>
      </c>
      <c r="U420">
        <v>0.81769999999999998</v>
      </c>
      <c r="V420">
        <v>1.3346</v>
      </c>
      <c r="W420">
        <v>16.245699999999999</v>
      </c>
      <c r="X420" t="s">
        <v>706</v>
      </c>
      <c r="Y420">
        <v>0.46739999999999998</v>
      </c>
      <c r="Z420" t="s">
        <v>707</v>
      </c>
      <c r="AA420">
        <v>0.2298</v>
      </c>
      <c r="AB420" t="s">
        <v>297</v>
      </c>
      <c r="AC420">
        <v>2.0512000000000001</v>
      </c>
      <c r="AD420">
        <v>11.027799999999999</v>
      </c>
      <c r="AE420">
        <v>137.5669</v>
      </c>
      <c r="AF420">
        <v>16</v>
      </c>
      <c r="AG420">
        <v>112</v>
      </c>
      <c r="AH420">
        <v>12</v>
      </c>
      <c r="AI420">
        <v>7</v>
      </c>
      <c r="AJ420" t="s">
        <v>5</v>
      </c>
      <c r="AL420" t="e">
        <f t="shared" ref="AL420:AL483" si="418">IF(AND(#REF!&lt;&gt;#REF!,#REF!&lt;&gt;#REF!),"Bold","")</f>
        <v>#REF!</v>
      </c>
    </row>
    <row r="421" spans="1:38">
      <c r="A421" t="s">
        <v>906</v>
      </c>
      <c r="B421" s="1">
        <v>0.63541666666666663</v>
      </c>
      <c r="C421" t="s">
        <v>224</v>
      </c>
      <c r="D421" t="s">
        <v>623</v>
      </c>
      <c r="F421">
        <v>7087</v>
      </c>
      <c r="G421" t="s">
        <v>345</v>
      </c>
      <c r="H421" t="s">
        <v>346</v>
      </c>
      <c r="I421" t="s">
        <v>5</v>
      </c>
      <c r="J421" t="s">
        <v>347</v>
      </c>
      <c r="K421" t="s">
        <v>883</v>
      </c>
      <c r="L421">
        <v>10</v>
      </c>
      <c r="M421">
        <v>44.860500000000002</v>
      </c>
      <c r="N421">
        <v>45.523600000000002</v>
      </c>
      <c r="O421">
        <v>27.904</v>
      </c>
      <c r="P421">
        <v>8.5297999999999998</v>
      </c>
      <c r="Q421">
        <v>6.923</v>
      </c>
      <c r="R421">
        <v>4.7417999999999996</v>
      </c>
      <c r="S421">
        <v>2.0876000000000001</v>
      </c>
      <c r="T421">
        <v>0.80689999999999995</v>
      </c>
      <c r="U421">
        <v>1.0812999999999999</v>
      </c>
      <c r="V421">
        <v>1.1021000000000001</v>
      </c>
      <c r="W421">
        <v>8.8986000000000001</v>
      </c>
      <c r="X421" t="s">
        <v>367</v>
      </c>
      <c r="Y421">
        <v>1.7587999999999999</v>
      </c>
      <c r="Z421" t="s">
        <v>887</v>
      </c>
      <c r="AA421">
        <v>0.66679999999999995</v>
      </c>
      <c r="AB421" t="s">
        <v>882</v>
      </c>
      <c r="AC421">
        <v>1.2738</v>
      </c>
      <c r="AD421">
        <v>11</v>
      </c>
      <c r="AE421">
        <v>167.15860000000001</v>
      </c>
      <c r="AF421">
        <v>10</v>
      </c>
      <c r="AG421">
        <v>110</v>
      </c>
      <c r="AH421">
        <v>12</v>
      </c>
      <c r="AI421">
        <v>13</v>
      </c>
      <c r="AJ421" t="s">
        <v>5</v>
      </c>
      <c r="AL421" t="e">
        <f t="shared" ref="AL421:AL484" si="419">IF(AND(#REF!&lt;&gt;#REF!,#REF!&lt;&gt;#REF!),"Bold","")</f>
        <v>#REF!</v>
      </c>
    </row>
    <row r="422" spans="1:38">
      <c r="A422" t="s">
        <v>1391</v>
      </c>
      <c r="B422" s="1">
        <v>0.70833333333333337</v>
      </c>
      <c r="C422" t="s">
        <v>224</v>
      </c>
      <c r="D422" t="s">
        <v>1359</v>
      </c>
      <c r="F422">
        <v>6542</v>
      </c>
      <c r="G422" t="s">
        <v>345</v>
      </c>
      <c r="H422" t="s">
        <v>346</v>
      </c>
      <c r="I422" t="s">
        <v>5</v>
      </c>
      <c r="J422" t="s">
        <v>347</v>
      </c>
      <c r="K422" t="s">
        <v>1360</v>
      </c>
      <c r="L422">
        <v>9</v>
      </c>
      <c r="M422">
        <v>50.444600000000001</v>
      </c>
      <c r="N422">
        <v>55.474899999999998</v>
      </c>
      <c r="O422">
        <v>21.215699999999998</v>
      </c>
      <c r="P422">
        <v>7.3308</v>
      </c>
      <c r="Q422">
        <v>3.4567999999999999</v>
      </c>
      <c r="R422">
        <v>4.0796999999999999</v>
      </c>
      <c r="S422">
        <v>2.5706000000000002</v>
      </c>
      <c r="T422">
        <v>1.1056999999999999</v>
      </c>
      <c r="U422">
        <v>1.3436999999999999</v>
      </c>
      <c r="V422">
        <v>0</v>
      </c>
      <c r="W422">
        <v>6.4286000000000003</v>
      </c>
      <c r="X422" t="s">
        <v>385</v>
      </c>
      <c r="Y422">
        <v>1.1536</v>
      </c>
      <c r="Z422" t="s">
        <v>1058</v>
      </c>
      <c r="AA422">
        <v>0.99570000000000003</v>
      </c>
      <c r="AB422" t="s">
        <v>630</v>
      </c>
      <c r="AC422">
        <v>1.0741000000000001</v>
      </c>
      <c r="AD422">
        <v>10.9937</v>
      </c>
      <c r="AE422">
        <v>168.9359</v>
      </c>
      <c r="AF422">
        <v>25</v>
      </c>
      <c r="AG422">
        <v>101</v>
      </c>
      <c r="AH422">
        <v>12</v>
      </c>
      <c r="AI422">
        <v>41</v>
      </c>
      <c r="AJ422" t="s">
        <v>5</v>
      </c>
      <c r="AL422" t="e">
        <f t="shared" ref="AL422:AL485" si="420">IF(AND(#REF!&lt;&gt;#REF!,#REF!&lt;&gt;#REF!),"Bold","")</f>
        <v>#REF!</v>
      </c>
    </row>
    <row r="423" spans="1:38">
      <c r="A423" t="s">
        <v>1590</v>
      </c>
      <c r="B423" s="1">
        <v>0.73958333333333337</v>
      </c>
      <c r="C423" t="s">
        <v>168</v>
      </c>
      <c r="D423" t="s">
        <v>925</v>
      </c>
      <c r="E423" t="s">
        <v>230</v>
      </c>
      <c r="F423">
        <v>6469</v>
      </c>
      <c r="G423" t="s">
        <v>1576</v>
      </c>
      <c r="H423" t="s">
        <v>1577</v>
      </c>
      <c r="I423" s="3" t="s">
        <v>5</v>
      </c>
      <c r="J423" t="s">
        <v>662</v>
      </c>
      <c r="K423" t="s">
        <v>1578</v>
      </c>
      <c r="L423">
        <v>3</v>
      </c>
      <c r="M423">
        <v>70.66</v>
      </c>
      <c r="N423">
        <v>51.366999999999997</v>
      </c>
      <c r="O423">
        <v>31.593</v>
      </c>
      <c r="P423">
        <v>9.5602</v>
      </c>
      <c r="Q423">
        <v>7.3234000000000004</v>
      </c>
      <c r="R423">
        <v>7.2569999999999997</v>
      </c>
      <c r="S423">
        <v>4.3605</v>
      </c>
      <c r="T423">
        <v>3.4165999999999999</v>
      </c>
      <c r="U423">
        <v>1.7001999999999999</v>
      </c>
      <c r="V423">
        <v>1.3224</v>
      </c>
      <c r="W423">
        <v>19.836400000000001</v>
      </c>
      <c r="X423" t="s">
        <v>429</v>
      </c>
      <c r="Y423">
        <v>1.879</v>
      </c>
      <c r="Z423" t="s">
        <v>430</v>
      </c>
      <c r="AA423">
        <v>2.4918999999999998</v>
      </c>
      <c r="AB423" t="s">
        <v>863</v>
      </c>
      <c r="AC423">
        <v>1.5787</v>
      </c>
      <c r="AD423">
        <v>10.871600000000001</v>
      </c>
      <c r="AE423">
        <v>225.21780000000001</v>
      </c>
      <c r="AF423">
        <v>8</v>
      </c>
      <c r="AG423">
        <v>77</v>
      </c>
      <c r="AH423">
        <v>12</v>
      </c>
      <c r="AI423">
        <v>41</v>
      </c>
      <c r="AJ423" t="s">
        <v>5</v>
      </c>
      <c r="AL423" t="e">
        <f t="shared" ref="AL423:AL486" si="421">IF(AND(#REF!&lt;&gt;#REF!,#REF!&lt;&gt;#REF!),"Bold","")</f>
        <v>#REF!</v>
      </c>
    </row>
    <row r="424" spans="1:38">
      <c r="A424" t="s">
        <v>729</v>
      </c>
      <c r="B424" s="1">
        <v>0.60416666666666663</v>
      </c>
      <c r="C424" t="s">
        <v>167</v>
      </c>
      <c r="D424" t="s">
        <v>281</v>
      </c>
      <c r="F424">
        <v>17688</v>
      </c>
      <c r="G424" t="s">
        <v>282</v>
      </c>
      <c r="H424" t="s">
        <v>232</v>
      </c>
      <c r="I424" t="s">
        <v>5</v>
      </c>
      <c r="J424" t="s">
        <v>234</v>
      </c>
      <c r="K424" t="s">
        <v>718</v>
      </c>
      <c r="L424">
        <v>2</v>
      </c>
      <c r="M424">
        <v>113.7296</v>
      </c>
      <c r="N424">
        <v>53.670400000000001</v>
      </c>
      <c r="O424">
        <v>32.539700000000003</v>
      </c>
      <c r="P424">
        <v>12.3306</v>
      </c>
      <c r="Q424">
        <v>5.2949999999999999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20.9636</v>
      </c>
      <c r="X424" t="s">
        <v>322</v>
      </c>
      <c r="Y424">
        <v>0.54079999999999995</v>
      </c>
      <c r="Z424" t="s">
        <v>730</v>
      </c>
      <c r="AA424">
        <v>0.82010000000000005</v>
      </c>
      <c r="AB424" t="s">
        <v>683</v>
      </c>
      <c r="AC424">
        <v>1.3540000000000001</v>
      </c>
      <c r="AD424">
        <v>10.7</v>
      </c>
      <c r="AE424">
        <v>269.108</v>
      </c>
      <c r="AF424">
        <v>10</v>
      </c>
      <c r="AG424">
        <v>74</v>
      </c>
      <c r="AH424">
        <v>12</v>
      </c>
      <c r="AI424">
        <v>84</v>
      </c>
      <c r="AJ424" t="s">
        <v>5</v>
      </c>
      <c r="AL424" t="e">
        <f t="shared" ref="AL424:AL487" si="422">IF(AND(#REF!&lt;&gt;#REF!,#REF!&lt;&gt;#REF!),"Bold","")</f>
        <v>#REF!</v>
      </c>
    </row>
    <row r="425" spans="1:38">
      <c r="A425" t="s">
        <v>657</v>
      </c>
      <c r="B425" s="1">
        <v>0.59375</v>
      </c>
      <c r="C425" t="s">
        <v>163</v>
      </c>
      <c r="D425" t="s">
        <v>281</v>
      </c>
      <c r="E425" t="s">
        <v>403</v>
      </c>
      <c r="F425">
        <v>7116</v>
      </c>
      <c r="G425" t="s">
        <v>231</v>
      </c>
      <c r="H425" t="s">
        <v>232</v>
      </c>
      <c r="I425" t="s">
        <v>5</v>
      </c>
      <c r="J425" t="s">
        <v>234</v>
      </c>
      <c r="K425" t="s">
        <v>644</v>
      </c>
      <c r="L425">
        <v>2</v>
      </c>
      <c r="M425">
        <v>72.412000000000006</v>
      </c>
      <c r="N425">
        <v>54.496099999999998</v>
      </c>
      <c r="O425">
        <v>23.658100000000001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18.9621</v>
      </c>
      <c r="X425" t="s">
        <v>658</v>
      </c>
      <c r="Y425">
        <v>1.0926</v>
      </c>
      <c r="Z425" t="s">
        <v>659</v>
      </c>
      <c r="AA425">
        <v>0.86670000000000003</v>
      </c>
      <c r="AB425" t="s">
        <v>652</v>
      </c>
      <c r="AC425">
        <v>1.8786</v>
      </c>
      <c r="AD425">
        <v>10.632899999999999</v>
      </c>
      <c r="AE425">
        <v>213.35169999999999</v>
      </c>
      <c r="AF425">
        <v>8</v>
      </c>
      <c r="AG425">
        <v>74</v>
      </c>
      <c r="AH425">
        <v>12</v>
      </c>
      <c r="AI425">
        <v>12</v>
      </c>
      <c r="AJ425" t="s">
        <v>5</v>
      </c>
      <c r="AL425" t="e">
        <f t="shared" ref="AL425:AL488" si="423">IF(AND(#REF!&lt;&gt;#REF!,#REF!&lt;&gt;#REF!),"Bold","")</f>
        <v>#REF!</v>
      </c>
    </row>
    <row r="426" spans="1:38">
      <c r="A426" t="s">
        <v>1628</v>
      </c>
      <c r="B426" s="1">
        <v>0.78125</v>
      </c>
      <c r="C426" t="s">
        <v>168</v>
      </c>
      <c r="D426" t="s">
        <v>281</v>
      </c>
      <c r="E426" t="s">
        <v>1620</v>
      </c>
      <c r="F426">
        <v>3105</v>
      </c>
      <c r="G426" t="s">
        <v>1576</v>
      </c>
      <c r="H426" t="s">
        <v>1577</v>
      </c>
      <c r="I426" s="3" t="s">
        <v>5</v>
      </c>
      <c r="J426" t="s">
        <v>234</v>
      </c>
      <c r="K426" t="s">
        <v>1621</v>
      </c>
      <c r="L426">
        <v>2</v>
      </c>
      <c r="M426">
        <v>56.68</v>
      </c>
      <c r="N426">
        <v>37.4026</v>
      </c>
      <c r="O426">
        <v>20.25</v>
      </c>
      <c r="P426">
        <v>6.2710999999999997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13.323600000000001</v>
      </c>
      <c r="X426" t="s">
        <v>429</v>
      </c>
      <c r="Y426">
        <v>1.4790000000000001</v>
      </c>
      <c r="Z426" t="s">
        <v>430</v>
      </c>
      <c r="AA426">
        <v>1.9202999999999999</v>
      </c>
      <c r="AB426" t="s">
        <v>790</v>
      </c>
      <c r="AC426">
        <v>3.0798000000000001</v>
      </c>
      <c r="AD426">
        <v>10.55</v>
      </c>
      <c r="AE426">
        <v>165.9401</v>
      </c>
      <c r="AF426">
        <v>8</v>
      </c>
      <c r="AG426">
        <v>58</v>
      </c>
      <c r="AH426">
        <v>12</v>
      </c>
      <c r="AI426">
        <v>7</v>
      </c>
      <c r="AJ426" t="s">
        <v>5</v>
      </c>
      <c r="AL426" t="e">
        <f t="shared" ref="AL426:AL489" si="424">IF(AND(#REF!&lt;&gt;#REF!,#REF!&lt;&gt;#REF!),"Bold","")</f>
        <v>#REF!</v>
      </c>
    </row>
    <row r="427" spans="1:38">
      <c r="A427" t="s">
        <v>1256</v>
      </c>
      <c r="B427" s="1">
        <v>0.6875</v>
      </c>
      <c r="C427" t="s">
        <v>188</v>
      </c>
      <c r="D427" t="s">
        <v>1241</v>
      </c>
      <c r="E427" t="s">
        <v>562</v>
      </c>
      <c r="F427">
        <v>12938</v>
      </c>
      <c r="G427" t="s">
        <v>231</v>
      </c>
      <c r="H427" t="s">
        <v>232</v>
      </c>
      <c r="I427" t="s">
        <v>5</v>
      </c>
      <c r="J427" t="s">
        <v>662</v>
      </c>
      <c r="K427" t="s">
        <v>1242</v>
      </c>
      <c r="L427">
        <v>6</v>
      </c>
      <c r="M427">
        <v>86.765799999999999</v>
      </c>
      <c r="N427">
        <v>60.472299999999997</v>
      </c>
      <c r="O427">
        <v>26.877800000000001</v>
      </c>
      <c r="P427">
        <v>16.967199999999998</v>
      </c>
      <c r="Q427">
        <v>4.5095000000000001</v>
      </c>
      <c r="R427">
        <v>3.9428999999999998</v>
      </c>
      <c r="S427">
        <v>3.5569000000000002</v>
      </c>
      <c r="T427">
        <v>1.9635</v>
      </c>
      <c r="U427">
        <v>1.284</v>
      </c>
      <c r="V427">
        <v>2.0754000000000001</v>
      </c>
      <c r="W427">
        <v>24.220700000000001</v>
      </c>
      <c r="X427" t="s">
        <v>262</v>
      </c>
      <c r="Y427">
        <v>2.7871000000000001</v>
      </c>
      <c r="Z427" t="s">
        <v>831</v>
      </c>
      <c r="AA427">
        <v>2.3258000000000001</v>
      </c>
      <c r="AB427" t="s">
        <v>294</v>
      </c>
      <c r="AC427">
        <v>1.4036999999999999</v>
      </c>
      <c r="AD427">
        <v>10.512</v>
      </c>
      <c r="AE427">
        <v>249.66460000000001</v>
      </c>
      <c r="AF427">
        <v>12</v>
      </c>
      <c r="AG427">
        <v>97</v>
      </c>
      <c r="AH427">
        <v>12</v>
      </c>
      <c r="AI427">
        <v>44</v>
      </c>
      <c r="AJ427" t="s">
        <v>5</v>
      </c>
      <c r="AL427" t="e">
        <f t="shared" ref="AL427:AL490" si="425">IF(AND(#REF!&lt;&gt;#REF!,#REF!&lt;&gt;#REF!),"Bold","")</f>
        <v>#REF!</v>
      </c>
    </row>
    <row r="428" spans="1:38">
      <c r="A428" t="s">
        <v>1006</v>
      </c>
      <c r="B428" s="1">
        <v>0.64930555555555558</v>
      </c>
      <c r="C428" t="s">
        <v>171</v>
      </c>
      <c r="D428" t="s">
        <v>344</v>
      </c>
      <c r="E428" t="s">
        <v>230</v>
      </c>
      <c r="F428">
        <v>4289</v>
      </c>
      <c r="G428" t="s">
        <v>282</v>
      </c>
      <c r="H428" t="s">
        <v>346</v>
      </c>
      <c r="I428" t="s">
        <v>5</v>
      </c>
      <c r="J428" t="s">
        <v>662</v>
      </c>
      <c r="K428" t="s">
        <v>980</v>
      </c>
      <c r="L428">
        <v>6</v>
      </c>
      <c r="M428">
        <v>50.632300000000001</v>
      </c>
      <c r="N428">
        <v>54.3812</v>
      </c>
      <c r="O428">
        <v>21.4907</v>
      </c>
      <c r="P428">
        <v>6.1490999999999998</v>
      </c>
      <c r="Q428">
        <v>3.3643999999999998</v>
      </c>
      <c r="R428">
        <v>1.8318000000000001</v>
      </c>
      <c r="S428">
        <v>0</v>
      </c>
      <c r="T428">
        <v>0</v>
      </c>
      <c r="U428">
        <v>0</v>
      </c>
      <c r="V428">
        <v>0</v>
      </c>
      <c r="W428">
        <v>16.040700000000001</v>
      </c>
      <c r="X428" t="s">
        <v>511</v>
      </c>
      <c r="Y428">
        <v>2.4079000000000002</v>
      </c>
      <c r="Z428" t="s">
        <v>512</v>
      </c>
      <c r="AA428">
        <v>1.4171</v>
      </c>
      <c r="AB428" t="s">
        <v>1007</v>
      </c>
      <c r="AC428">
        <v>1.1081000000000001</v>
      </c>
      <c r="AD428">
        <v>10.4</v>
      </c>
      <c r="AE428">
        <v>175.7002</v>
      </c>
      <c r="AF428">
        <v>10</v>
      </c>
      <c r="AG428">
        <v>107</v>
      </c>
      <c r="AH428">
        <v>12</v>
      </c>
      <c r="AI428">
        <v>44</v>
      </c>
      <c r="AJ428" t="s">
        <v>5</v>
      </c>
      <c r="AL428" t="e">
        <f t="shared" ref="AL428:AL491" si="426">IF(AND(#REF!&lt;&gt;#REF!,#REF!&lt;&gt;#REF!),"Bold","")</f>
        <v>#REF!</v>
      </c>
    </row>
    <row r="429" spans="1:38">
      <c r="A429" t="s">
        <v>1204</v>
      </c>
      <c r="B429" s="1">
        <v>0.68055555555555547</v>
      </c>
      <c r="C429" t="s">
        <v>172</v>
      </c>
      <c r="D429" t="s">
        <v>1045</v>
      </c>
      <c r="E429" t="s">
        <v>562</v>
      </c>
      <c r="F429">
        <v>9285</v>
      </c>
      <c r="G429" t="s">
        <v>282</v>
      </c>
      <c r="H429" t="s">
        <v>346</v>
      </c>
      <c r="I429" t="s">
        <v>233</v>
      </c>
      <c r="J429" t="s">
        <v>347</v>
      </c>
      <c r="K429" t="s">
        <v>1200</v>
      </c>
      <c r="L429">
        <v>10</v>
      </c>
      <c r="M429">
        <v>135.16999999999999</v>
      </c>
      <c r="N429">
        <v>62.884099999999997</v>
      </c>
      <c r="O429">
        <v>25.5456</v>
      </c>
      <c r="P429">
        <v>13.021699999999999</v>
      </c>
      <c r="Q429">
        <v>6.4973000000000001</v>
      </c>
      <c r="R429">
        <v>5.4687999999999999</v>
      </c>
      <c r="S429">
        <v>6.1233000000000004</v>
      </c>
      <c r="T429">
        <v>2.8793000000000002</v>
      </c>
      <c r="U429">
        <v>1.1628000000000001</v>
      </c>
      <c r="V429">
        <v>1.1837</v>
      </c>
      <c r="W429">
        <v>21.4893</v>
      </c>
      <c r="X429" t="s">
        <v>610</v>
      </c>
      <c r="Y429">
        <v>4.4581</v>
      </c>
      <c r="Z429" t="s">
        <v>596</v>
      </c>
      <c r="AA429">
        <v>3.2490000000000001</v>
      </c>
      <c r="AB429" t="s">
        <v>1205</v>
      </c>
      <c r="AC429">
        <v>2.5508000000000002</v>
      </c>
      <c r="AD429">
        <v>10.304</v>
      </c>
      <c r="AE429">
        <v>301.98759999999999</v>
      </c>
      <c r="AF429">
        <v>2.5</v>
      </c>
      <c r="AG429">
        <v>143</v>
      </c>
      <c r="AH429">
        <v>12</v>
      </c>
      <c r="AI429">
        <v>22</v>
      </c>
      <c r="AJ429" t="s">
        <v>5</v>
      </c>
      <c r="AL429" t="e">
        <f t="shared" ref="AL429:AL492" si="427">IF(AND(#REF!&lt;&gt;#REF!,#REF!&lt;&gt;#REF!),"Bold","")</f>
        <v>#REF!</v>
      </c>
    </row>
    <row r="430" spans="1:38">
      <c r="A430" t="s">
        <v>1361</v>
      </c>
      <c r="B430" s="1">
        <v>0.70833333333333337</v>
      </c>
      <c r="C430" t="s">
        <v>224</v>
      </c>
      <c r="D430" t="s">
        <v>1359</v>
      </c>
      <c r="F430">
        <v>6542</v>
      </c>
      <c r="G430" t="s">
        <v>345</v>
      </c>
      <c r="H430" t="s">
        <v>346</v>
      </c>
      <c r="I430" t="s">
        <v>5</v>
      </c>
      <c r="J430" t="s">
        <v>347</v>
      </c>
      <c r="K430" t="s">
        <v>1360</v>
      </c>
      <c r="L430">
        <v>10</v>
      </c>
      <c r="M430">
        <v>129.3845</v>
      </c>
      <c r="N430">
        <v>79.334400000000002</v>
      </c>
      <c r="O430">
        <v>38.369999999999997</v>
      </c>
      <c r="P430">
        <v>9.5760000000000005</v>
      </c>
      <c r="Q430">
        <v>3.6665999999999999</v>
      </c>
      <c r="R430">
        <v>3.9386999999999999</v>
      </c>
      <c r="S430">
        <v>2.5472999999999999</v>
      </c>
      <c r="T430">
        <v>1.7464999999999999</v>
      </c>
      <c r="U430">
        <v>1.2708999999999999</v>
      </c>
      <c r="V430">
        <v>1.2692000000000001</v>
      </c>
      <c r="W430">
        <v>16.406400000000001</v>
      </c>
      <c r="X430" t="s">
        <v>350</v>
      </c>
      <c r="Y430">
        <v>3.5213999999999999</v>
      </c>
      <c r="Z430" t="s">
        <v>351</v>
      </c>
      <c r="AA430">
        <v>2.6246</v>
      </c>
      <c r="AB430" t="s">
        <v>1362</v>
      </c>
      <c r="AC430">
        <v>0.42730000000000001</v>
      </c>
      <c r="AD430">
        <v>10.2316</v>
      </c>
      <c r="AE430" s="23">
        <v>304.31529999999998</v>
      </c>
      <c r="AF430">
        <v>2.75</v>
      </c>
      <c r="AG430">
        <v>102</v>
      </c>
      <c r="AH430">
        <v>12</v>
      </c>
      <c r="AI430">
        <v>11</v>
      </c>
      <c r="AJ430" t="s">
        <v>5</v>
      </c>
      <c r="AL430" t="e">
        <f t="shared" ref="AL430:AL493" si="428">IF(AND(#REF!&lt;&gt;#REF!,#REF!&lt;&gt;#REF!),"Bold","")</f>
        <v>#REF!</v>
      </c>
    </row>
    <row r="431" spans="1:38">
      <c r="A431" t="s">
        <v>1102</v>
      </c>
      <c r="B431" s="1">
        <v>0.65972222222222221</v>
      </c>
      <c r="C431" t="s">
        <v>224</v>
      </c>
      <c r="D431" t="s">
        <v>344</v>
      </c>
      <c r="F431">
        <v>7632</v>
      </c>
      <c r="G431" t="s">
        <v>345</v>
      </c>
      <c r="H431" t="s">
        <v>346</v>
      </c>
      <c r="I431" t="s">
        <v>233</v>
      </c>
      <c r="J431" t="s">
        <v>1097</v>
      </c>
      <c r="K431" t="s">
        <v>1098</v>
      </c>
      <c r="L431">
        <v>6</v>
      </c>
      <c r="M431">
        <v>51.047199999999997</v>
      </c>
      <c r="N431">
        <v>87.450299999999999</v>
      </c>
      <c r="O431">
        <v>20.762599999999999</v>
      </c>
      <c r="P431">
        <v>13.2288</v>
      </c>
      <c r="Q431">
        <v>5.4718</v>
      </c>
      <c r="R431">
        <v>3.1659000000000002</v>
      </c>
      <c r="S431">
        <v>3.4011</v>
      </c>
      <c r="T431">
        <v>1.8946000000000001</v>
      </c>
      <c r="U431">
        <v>1.3362000000000001</v>
      </c>
      <c r="V431">
        <v>1.8121</v>
      </c>
      <c r="W431">
        <v>21.289300000000001</v>
      </c>
      <c r="X431" t="s">
        <v>378</v>
      </c>
      <c r="Y431">
        <v>2.3389000000000002</v>
      </c>
      <c r="Z431" t="s">
        <v>379</v>
      </c>
      <c r="AA431">
        <v>1.7849999999999999</v>
      </c>
      <c r="AB431" t="s">
        <v>1103</v>
      </c>
      <c r="AC431">
        <v>0.46750000000000003</v>
      </c>
      <c r="AD431">
        <v>9.9986999999999995</v>
      </c>
      <c r="AE431">
        <v>225.45009999999999</v>
      </c>
      <c r="AF431">
        <v>4</v>
      </c>
      <c r="AG431">
        <v>120</v>
      </c>
      <c r="AH431">
        <v>5</v>
      </c>
      <c r="AI431">
        <v>14</v>
      </c>
      <c r="AJ431" t="s">
        <v>626</v>
      </c>
      <c r="AL431" t="e">
        <f t="shared" ref="AL431:AL494" si="429">IF(AND(#REF!&lt;&gt;#REF!,#REF!&lt;&gt;#REF!),"Bold","")</f>
        <v>#REF!</v>
      </c>
    </row>
    <row r="432" spans="1:38">
      <c r="A432" t="s">
        <v>638</v>
      </c>
      <c r="B432" s="1">
        <v>0.58680555555555558</v>
      </c>
      <c r="C432" t="s">
        <v>224</v>
      </c>
      <c r="D432" t="s">
        <v>623</v>
      </c>
      <c r="F432">
        <v>10085</v>
      </c>
      <c r="G432" t="s">
        <v>345</v>
      </c>
      <c r="H432" t="s">
        <v>346</v>
      </c>
      <c r="I432" t="s">
        <v>233</v>
      </c>
      <c r="J432" t="s">
        <v>347</v>
      </c>
      <c r="K432" t="s">
        <v>624</v>
      </c>
      <c r="L432">
        <v>5</v>
      </c>
      <c r="M432">
        <v>76.2149</v>
      </c>
      <c r="N432">
        <v>50.9373</v>
      </c>
      <c r="O432">
        <v>37.275199999999998</v>
      </c>
      <c r="P432">
        <v>11.4397</v>
      </c>
      <c r="Q432">
        <v>5.3395000000000001</v>
      </c>
      <c r="R432">
        <v>2.8178000000000001</v>
      </c>
      <c r="S432">
        <v>0</v>
      </c>
      <c r="T432">
        <v>0</v>
      </c>
      <c r="U432">
        <v>0</v>
      </c>
      <c r="V432">
        <v>0</v>
      </c>
      <c r="W432">
        <v>12.1271</v>
      </c>
      <c r="X432" t="s">
        <v>639</v>
      </c>
      <c r="Y432">
        <v>2.1017000000000001</v>
      </c>
      <c r="Z432" t="s">
        <v>291</v>
      </c>
      <c r="AA432">
        <v>1.7289000000000001</v>
      </c>
      <c r="AB432" t="s">
        <v>585</v>
      </c>
      <c r="AC432">
        <v>1.4049</v>
      </c>
      <c r="AD432">
        <v>9.8668999999999993</v>
      </c>
      <c r="AE432">
        <v>220.8049</v>
      </c>
      <c r="AF432">
        <v>4</v>
      </c>
      <c r="AG432">
        <v>0</v>
      </c>
      <c r="AH432">
        <v>5</v>
      </c>
      <c r="AI432">
        <v>10</v>
      </c>
      <c r="AJ432" t="s">
        <v>626</v>
      </c>
      <c r="AL432" t="e">
        <f t="shared" ref="AL432:AL495" si="430">IF(AND(#REF!&lt;&gt;#REF!,#REF!&lt;&gt;#REF!),"Bold","")</f>
        <v>#REF!</v>
      </c>
    </row>
    <row r="433" spans="1:38">
      <c r="A433" t="s">
        <v>1358</v>
      </c>
      <c r="B433" s="1">
        <v>0.70486111111111116</v>
      </c>
      <c r="C433" t="s">
        <v>172</v>
      </c>
      <c r="D433" t="s">
        <v>1352</v>
      </c>
      <c r="E433" t="s">
        <v>562</v>
      </c>
      <c r="F433">
        <v>15475</v>
      </c>
      <c r="G433" t="s">
        <v>282</v>
      </c>
      <c r="H433" t="s">
        <v>346</v>
      </c>
      <c r="I433" t="s">
        <v>233</v>
      </c>
      <c r="J433" t="s">
        <v>347</v>
      </c>
      <c r="K433" t="s">
        <v>1353</v>
      </c>
      <c r="L433">
        <v>7</v>
      </c>
      <c r="M433">
        <v>79.311000000000007</v>
      </c>
      <c r="N433">
        <v>40.225000000000001</v>
      </c>
      <c r="O433">
        <v>24.268799999999999</v>
      </c>
      <c r="P433">
        <v>8.6390999999999991</v>
      </c>
      <c r="Q433">
        <v>9.0037000000000003</v>
      </c>
      <c r="R433">
        <v>5.0834000000000001</v>
      </c>
      <c r="S433">
        <v>4.0171000000000001</v>
      </c>
      <c r="T433">
        <v>2.8472</v>
      </c>
      <c r="U433">
        <v>1.3595999999999999</v>
      </c>
      <c r="V433">
        <v>0</v>
      </c>
      <c r="W433">
        <v>11.3025</v>
      </c>
      <c r="X433" t="s">
        <v>599</v>
      </c>
      <c r="Y433">
        <v>2.9277000000000002</v>
      </c>
      <c r="Z433" t="s">
        <v>611</v>
      </c>
      <c r="AA433">
        <v>5.1501999999999999</v>
      </c>
      <c r="AB433" t="s">
        <v>380</v>
      </c>
      <c r="AC433">
        <v>1.9078999999999999</v>
      </c>
      <c r="AD433">
        <v>9.8130000000000006</v>
      </c>
      <c r="AE433">
        <v>207.61089999999999</v>
      </c>
      <c r="AF433">
        <v>3</v>
      </c>
      <c r="AG433">
        <v>140</v>
      </c>
      <c r="AH433">
        <v>5</v>
      </c>
      <c r="AI433">
        <v>22</v>
      </c>
      <c r="AJ433" t="s">
        <v>626</v>
      </c>
      <c r="AL433" t="e">
        <f t="shared" ref="AL433:AL496" si="431">IF(AND(#REF!&lt;&gt;#REF!,#REF!&lt;&gt;#REF!),"Bold","")</f>
        <v>#REF!</v>
      </c>
    </row>
    <row r="434" spans="1:38">
      <c r="A434" t="s">
        <v>1349</v>
      </c>
      <c r="B434" s="1">
        <v>0.70138888888888884</v>
      </c>
      <c r="C434" t="s">
        <v>167</v>
      </c>
      <c r="D434" t="s">
        <v>660</v>
      </c>
      <c r="F434">
        <v>26106</v>
      </c>
      <c r="G434" t="s">
        <v>282</v>
      </c>
      <c r="H434" t="s">
        <v>232</v>
      </c>
      <c r="I434" t="s">
        <v>5</v>
      </c>
      <c r="J434" t="s">
        <v>662</v>
      </c>
      <c r="K434" t="s">
        <v>1330</v>
      </c>
      <c r="L434">
        <v>3</v>
      </c>
      <c r="M434">
        <v>57.678400000000003</v>
      </c>
      <c r="N434">
        <v>55.260800000000003</v>
      </c>
      <c r="O434">
        <v>18.929500000000001</v>
      </c>
      <c r="P434">
        <v>6.9774000000000003</v>
      </c>
      <c r="Q434">
        <v>6.7408000000000001</v>
      </c>
      <c r="R434">
        <v>3.1189</v>
      </c>
      <c r="S434">
        <v>3.3420000000000001</v>
      </c>
      <c r="T434">
        <v>2.6764999999999999</v>
      </c>
      <c r="U434">
        <v>1.2414000000000001</v>
      </c>
      <c r="V434">
        <v>0</v>
      </c>
      <c r="W434">
        <v>15.8521</v>
      </c>
      <c r="X434" t="s">
        <v>723</v>
      </c>
      <c r="Y434">
        <v>0.60019999999999996</v>
      </c>
      <c r="Z434" t="s">
        <v>1350</v>
      </c>
      <c r="AA434">
        <v>8.8200000000000001E-2</v>
      </c>
      <c r="AB434" t="s">
        <v>1351</v>
      </c>
      <c r="AC434">
        <v>2.5316999999999998</v>
      </c>
      <c r="AD434">
        <v>9.8000000000000007</v>
      </c>
      <c r="AE434">
        <v>186.3109</v>
      </c>
      <c r="AF434">
        <v>20</v>
      </c>
      <c r="AG434">
        <v>79</v>
      </c>
      <c r="AH434">
        <v>5</v>
      </c>
      <c r="AI434">
        <v>227</v>
      </c>
      <c r="AJ434" t="s">
        <v>626</v>
      </c>
      <c r="AL434" t="e">
        <f t="shared" ref="AL434:AL497" si="432">IF(AND(#REF!&lt;&gt;#REF!,#REF!&lt;&gt;#REF!),"Bold","")</f>
        <v>#REF!</v>
      </c>
    </row>
    <row r="435" spans="1:38">
      <c r="A435" t="s">
        <v>645</v>
      </c>
      <c r="B435" s="1">
        <v>0.59375</v>
      </c>
      <c r="C435" t="s">
        <v>163</v>
      </c>
      <c r="D435" t="s">
        <v>281</v>
      </c>
      <c r="E435" t="s">
        <v>403</v>
      </c>
      <c r="F435">
        <v>7116</v>
      </c>
      <c r="G435" t="s">
        <v>231</v>
      </c>
      <c r="H435" t="s">
        <v>232</v>
      </c>
      <c r="I435" t="s">
        <v>5</v>
      </c>
      <c r="J435" t="s">
        <v>234</v>
      </c>
      <c r="K435" t="s">
        <v>644</v>
      </c>
      <c r="L435">
        <v>2</v>
      </c>
      <c r="M435">
        <v>138.7114</v>
      </c>
      <c r="N435">
        <v>70.616299999999995</v>
      </c>
      <c r="O435">
        <v>32.7074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22.1936</v>
      </c>
      <c r="X435" t="s">
        <v>457</v>
      </c>
      <c r="Y435">
        <v>1.5468</v>
      </c>
      <c r="Z435" t="s">
        <v>407</v>
      </c>
      <c r="AA435">
        <v>1.4309000000000001</v>
      </c>
      <c r="AB435" t="s">
        <v>646</v>
      </c>
      <c r="AC435">
        <v>0.125</v>
      </c>
      <c r="AD435">
        <v>9.6670999999999996</v>
      </c>
      <c r="AE435" s="23">
        <v>322.38459999999998</v>
      </c>
      <c r="AF435">
        <v>3</v>
      </c>
      <c r="AG435">
        <v>95</v>
      </c>
      <c r="AH435">
        <v>5</v>
      </c>
      <c r="AI435">
        <v>226</v>
      </c>
      <c r="AJ435" t="s">
        <v>626</v>
      </c>
      <c r="AL435" t="e">
        <f t="shared" ref="AL435:AL498" si="433">IF(AND(#REF!&lt;&gt;#REF!,#REF!&lt;&gt;#REF!),"Bold","")</f>
        <v>#REF!</v>
      </c>
    </row>
    <row r="436" spans="1:38">
      <c r="A436" t="s">
        <v>1107</v>
      </c>
      <c r="B436" s="1">
        <v>0.65972222222222221</v>
      </c>
      <c r="C436" t="s">
        <v>224</v>
      </c>
      <c r="D436" t="s">
        <v>344</v>
      </c>
      <c r="F436">
        <v>7632</v>
      </c>
      <c r="G436" t="s">
        <v>345</v>
      </c>
      <c r="H436" t="s">
        <v>346</v>
      </c>
      <c r="I436" t="s">
        <v>233</v>
      </c>
      <c r="J436" t="s">
        <v>1097</v>
      </c>
      <c r="K436" t="s">
        <v>1098</v>
      </c>
      <c r="L436">
        <v>6</v>
      </c>
      <c r="M436">
        <v>48.045000000000002</v>
      </c>
      <c r="N436">
        <v>50.681600000000003</v>
      </c>
      <c r="O436">
        <v>34.832000000000001</v>
      </c>
      <c r="P436">
        <v>7.7904999999999998</v>
      </c>
      <c r="Q436">
        <v>7.6965000000000003</v>
      </c>
      <c r="R436">
        <v>6.4040999999999997</v>
      </c>
      <c r="S436">
        <v>5.2133000000000003</v>
      </c>
      <c r="T436">
        <v>2.4609000000000001</v>
      </c>
      <c r="U436">
        <v>1.9156</v>
      </c>
      <c r="V436">
        <v>2.1147</v>
      </c>
      <c r="W436">
        <v>15.731400000000001</v>
      </c>
      <c r="X436" t="s">
        <v>1108</v>
      </c>
      <c r="Y436">
        <v>1.5170999999999999</v>
      </c>
      <c r="Z436" t="s">
        <v>1109</v>
      </c>
      <c r="AA436">
        <v>1.47</v>
      </c>
      <c r="AB436" t="s">
        <v>528</v>
      </c>
      <c r="AC436">
        <v>0.56789999999999996</v>
      </c>
      <c r="AD436">
        <v>9.6457999999999995</v>
      </c>
      <c r="AE436">
        <v>196.0864</v>
      </c>
      <c r="AF436">
        <v>20</v>
      </c>
      <c r="AG436">
        <v>0</v>
      </c>
      <c r="AH436">
        <v>20</v>
      </c>
      <c r="AI436">
        <v>184</v>
      </c>
      <c r="AJ436" t="s">
        <v>983</v>
      </c>
      <c r="AL436" t="e">
        <f t="shared" ref="AL436:AL499" si="434">IF(AND(#REF!&lt;&gt;#REF!,#REF!&lt;&gt;#REF!),"Bold","")</f>
        <v>#REF!</v>
      </c>
    </row>
    <row r="437" spans="1:38">
      <c r="A437" t="s">
        <v>770</v>
      </c>
      <c r="B437" s="1">
        <v>0.61111111111111105</v>
      </c>
      <c r="C437" t="s">
        <v>224</v>
      </c>
      <c r="D437" t="s">
        <v>623</v>
      </c>
      <c r="F437">
        <v>9267</v>
      </c>
      <c r="G437" t="s">
        <v>345</v>
      </c>
      <c r="H437" t="s">
        <v>346</v>
      </c>
      <c r="I437" t="s">
        <v>233</v>
      </c>
      <c r="J437" t="s">
        <v>347</v>
      </c>
      <c r="K437" t="s">
        <v>762</v>
      </c>
      <c r="L437">
        <v>6</v>
      </c>
      <c r="M437">
        <v>62.944000000000003</v>
      </c>
      <c r="N437">
        <v>47.306600000000003</v>
      </c>
      <c r="O437">
        <v>24.870699999999999</v>
      </c>
      <c r="P437">
        <v>8.3331999999999997</v>
      </c>
      <c r="Q437">
        <v>8.4664999999999999</v>
      </c>
      <c r="R437">
        <v>3.8818999999999999</v>
      </c>
      <c r="S437">
        <v>4.0675999999999997</v>
      </c>
      <c r="T437">
        <v>2.411</v>
      </c>
      <c r="U437">
        <v>1.8055000000000001</v>
      </c>
      <c r="V437">
        <v>1.3883000000000001</v>
      </c>
      <c r="W437">
        <v>15.881399999999999</v>
      </c>
      <c r="X437" t="s">
        <v>771</v>
      </c>
      <c r="Y437">
        <v>0.80840000000000001</v>
      </c>
      <c r="Z437" t="s">
        <v>772</v>
      </c>
      <c r="AA437">
        <v>1.2947</v>
      </c>
      <c r="AB437" t="s">
        <v>630</v>
      </c>
      <c r="AC437">
        <v>1.462</v>
      </c>
      <c r="AD437">
        <v>9.4808000000000003</v>
      </c>
      <c r="AE437">
        <v>194.40270000000001</v>
      </c>
      <c r="AF437">
        <v>16</v>
      </c>
      <c r="AG437">
        <v>0</v>
      </c>
      <c r="AH437">
        <v>20</v>
      </c>
      <c r="AI437">
        <v>11</v>
      </c>
      <c r="AJ437" t="s">
        <v>983</v>
      </c>
      <c r="AL437" t="e">
        <f t="shared" ref="AL437:AL500" si="435">IF(AND(#REF!&lt;&gt;#REF!,#REF!&lt;&gt;#REF!),"Bold","")</f>
        <v>#REF!</v>
      </c>
    </row>
    <row r="438" spans="1:38">
      <c r="A438" t="s">
        <v>1373</v>
      </c>
      <c r="B438" s="1">
        <v>0.70833333333333337</v>
      </c>
      <c r="C438" t="s">
        <v>224</v>
      </c>
      <c r="D438" t="s">
        <v>1359</v>
      </c>
      <c r="F438">
        <v>6542</v>
      </c>
      <c r="G438" t="s">
        <v>345</v>
      </c>
      <c r="H438" t="s">
        <v>346</v>
      </c>
      <c r="I438" t="s">
        <v>5</v>
      </c>
      <c r="J438" t="s">
        <v>347</v>
      </c>
      <c r="K438" t="s">
        <v>1360</v>
      </c>
      <c r="L438">
        <v>6</v>
      </c>
      <c r="M438">
        <v>93.645399999999995</v>
      </c>
      <c r="N438">
        <v>41.415599999999998</v>
      </c>
      <c r="O438">
        <v>23.220099999999999</v>
      </c>
      <c r="P438">
        <v>9.359</v>
      </c>
      <c r="Q438">
        <v>5.9343000000000004</v>
      </c>
      <c r="R438">
        <v>5.0358999999999998</v>
      </c>
      <c r="S438">
        <v>5.0220000000000002</v>
      </c>
      <c r="T438">
        <v>1.8931</v>
      </c>
      <c r="U438">
        <v>1.2048000000000001</v>
      </c>
      <c r="V438">
        <v>1.3720000000000001</v>
      </c>
      <c r="W438">
        <v>15.950699999999999</v>
      </c>
      <c r="X438" t="s">
        <v>904</v>
      </c>
      <c r="Y438">
        <v>0.43540000000000001</v>
      </c>
      <c r="Z438" t="s">
        <v>636</v>
      </c>
      <c r="AA438">
        <v>0.41949999999999998</v>
      </c>
      <c r="AB438" t="s">
        <v>597</v>
      </c>
      <c r="AC438">
        <v>1.1648000000000001</v>
      </c>
      <c r="AD438">
        <v>9.3764000000000003</v>
      </c>
      <c r="AE438">
        <v>215.44900000000001</v>
      </c>
      <c r="AF438">
        <v>6</v>
      </c>
      <c r="AG438">
        <v>101</v>
      </c>
      <c r="AH438">
        <v>20</v>
      </c>
      <c r="AI438">
        <v>18</v>
      </c>
      <c r="AJ438" t="s">
        <v>983</v>
      </c>
      <c r="AL438" t="e">
        <f t="shared" ref="AL438:AL501" si="436">IF(AND(#REF!&lt;&gt;#REF!,#REF!&lt;&gt;#REF!),"Bold","")</f>
        <v>#REF!</v>
      </c>
    </row>
    <row r="439" spans="1:38">
      <c r="A439" t="s">
        <v>445</v>
      </c>
      <c r="B439" s="1">
        <v>0.56944444444444442</v>
      </c>
      <c r="C439" t="s">
        <v>188</v>
      </c>
      <c r="D439" t="s">
        <v>402</v>
      </c>
      <c r="E439" t="s">
        <v>403</v>
      </c>
      <c r="F439">
        <v>6469</v>
      </c>
      <c r="G439" t="s">
        <v>231</v>
      </c>
      <c r="H439" t="s">
        <v>232</v>
      </c>
      <c r="I439" t="s">
        <v>5</v>
      </c>
      <c r="J439" t="s">
        <v>234</v>
      </c>
      <c r="K439" t="s">
        <v>404</v>
      </c>
      <c r="L439">
        <v>2</v>
      </c>
      <c r="M439">
        <v>47.0608</v>
      </c>
      <c r="N439">
        <v>41.286299999999997</v>
      </c>
      <c r="O439">
        <v>19.254999999999999</v>
      </c>
      <c r="P439">
        <v>9.1387999999999998</v>
      </c>
      <c r="Q439">
        <v>6.0068000000000001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17.335000000000001</v>
      </c>
      <c r="X439" t="s">
        <v>446</v>
      </c>
      <c r="Y439">
        <v>0.59379999999999999</v>
      </c>
      <c r="Z439" t="s">
        <v>407</v>
      </c>
      <c r="AA439">
        <v>1.4249000000000001</v>
      </c>
      <c r="AB439" t="s">
        <v>418</v>
      </c>
      <c r="AC439">
        <v>1.9853000000000001</v>
      </c>
      <c r="AD439">
        <v>9.2332999999999998</v>
      </c>
      <c r="AE439">
        <v>164.88910000000001</v>
      </c>
      <c r="AF439">
        <v>20</v>
      </c>
      <c r="AG439">
        <v>70</v>
      </c>
      <c r="AH439">
        <v>20</v>
      </c>
      <c r="AI439">
        <v>219</v>
      </c>
      <c r="AJ439" t="s">
        <v>983</v>
      </c>
      <c r="AL439" t="e">
        <f t="shared" ref="AL439:AL502" si="437">IF(AND(#REF!&lt;&gt;#REF!,#REF!&lt;&gt;#REF!),"Bold","")</f>
        <v>#REF!</v>
      </c>
    </row>
    <row r="440" spans="1:38">
      <c r="A440" t="s">
        <v>713</v>
      </c>
      <c r="B440" s="1">
        <v>0.60069444444444442</v>
      </c>
      <c r="C440" t="s">
        <v>171</v>
      </c>
      <c r="D440" t="s">
        <v>688</v>
      </c>
      <c r="E440" t="s">
        <v>230</v>
      </c>
      <c r="F440">
        <v>4938</v>
      </c>
      <c r="G440" t="s">
        <v>282</v>
      </c>
      <c r="H440" t="s">
        <v>346</v>
      </c>
      <c r="I440" t="s">
        <v>5</v>
      </c>
      <c r="J440" t="s">
        <v>347</v>
      </c>
      <c r="K440" t="s">
        <v>689</v>
      </c>
      <c r="L440">
        <v>8</v>
      </c>
      <c r="M440">
        <v>31.437799999999999</v>
      </c>
      <c r="N440">
        <v>25.465299999999999</v>
      </c>
      <c r="O440">
        <v>14.2667</v>
      </c>
      <c r="P440">
        <v>6.0693999999999999</v>
      </c>
      <c r="Q440">
        <v>4.5593000000000004</v>
      </c>
      <c r="R440">
        <v>3.1084999999999998</v>
      </c>
      <c r="S440">
        <v>3.4430000000000001</v>
      </c>
      <c r="T440">
        <v>1.8305</v>
      </c>
      <c r="U440">
        <v>1.512</v>
      </c>
      <c r="V440">
        <v>1.1020000000000001</v>
      </c>
      <c r="W440">
        <v>13.1821</v>
      </c>
      <c r="X440" t="s">
        <v>714</v>
      </c>
      <c r="Y440">
        <v>1.9505999999999999</v>
      </c>
      <c r="Z440" t="s">
        <v>715</v>
      </c>
      <c r="AA440">
        <v>1.9876</v>
      </c>
      <c r="AB440" t="s">
        <v>716</v>
      </c>
      <c r="AC440">
        <v>0.97889999999999999</v>
      </c>
      <c r="AD440">
        <v>8.8079000000000001</v>
      </c>
      <c r="AE440">
        <v>119.70140000000001</v>
      </c>
      <c r="AF440">
        <v>25</v>
      </c>
      <c r="AG440">
        <v>78</v>
      </c>
      <c r="AH440">
        <v>20</v>
      </c>
      <c r="AI440">
        <v>9</v>
      </c>
      <c r="AJ440" t="s">
        <v>983</v>
      </c>
      <c r="AL440" t="e">
        <f t="shared" ref="AL440:AL503" si="438">IF(AND(#REF!&lt;&gt;#REF!,#REF!&lt;&gt;#REF!),"Bold","")</f>
        <v>#REF!</v>
      </c>
    </row>
    <row r="441" spans="1:38">
      <c r="A441" t="s">
        <v>1398</v>
      </c>
      <c r="B441" s="1">
        <v>0.70833333333333337</v>
      </c>
      <c r="C441" t="s">
        <v>224</v>
      </c>
      <c r="D441" t="s">
        <v>1359</v>
      </c>
      <c r="F441">
        <v>6542</v>
      </c>
      <c r="G441" t="s">
        <v>345</v>
      </c>
      <c r="H441" t="s">
        <v>346</v>
      </c>
      <c r="I441" s="3" t="s">
        <v>5</v>
      </c>
      <c r="J441" t="s">
        <v>347</v>
      </c>
      <c r="K441" t="s">
        <v>1360</v>
      </c>
      <c r="L441">
        <v>5</v>
      </c>
      <c r="M441">
        <v>48.9985</v>
      </c>
      <c r="N441">
        <v>48.183</v>
      </c>
      <c r="O441">
        <v>18.994199999999999</v>
      </c>
      <c r="P441">
        <v>4.7305000000000001</v>
      </c>
      <c r="Q441">
        <v>3.3098999999999998</v>
      </c>
      <c r="R441">
        <v>2.6139999999999999</v>
      </c>
      <c r="S441">
        <v>2.4418000000000002</v>
      </c>
      <c r="T441">
        <v>1.4709000000000001</v>
      </c>
      <c r="U441">
        <v>0.79749999999999999</v>
      </c>
      <c r="V441">
        <v>0</v>
      </c>
      <c r="W441">
        <v>4.1825000000000001</v>
      </c>
      <c r="Y441">
        <v>0</v>
      </c>
      <c r="Z441" t="s">
        <v>900</v>
      </c>
      <c r="AA441">
        <v>0.63129999999999997</v>
      </c>
      <c r="AB441" t="s">
        <v>357</v>
      </c>
      <c r="AC441">
        <v>1.9977</v>
      </c>
      <c r="AD441">
        <v>8.7163000000000004</v>
      </c>
      <c r="AE441">
        <v>148.14240000000001</v>
      </c>
      <c r="AF441">
        <v>0</v>
      </c>
      <c r="AG441">
        <v>88</v>
      </c>
      <c r="AH441">
        <v>20</v>
      </c>
      <c r="AI441">
        <v>15</v>
      </c>
      <c r="AJ441" t="s">
        <v>983</v>
      </c>
      <c r="AL441" t="e">
        <f t="shared" ref="AL441:AL504" si="439">IF(AND(#REF!&lt;&gt;#REF!,#REF!&lt;&gt;#REF!),"Bold","")</f>
        <v>#REF!</v>
      </c>
    </row>
    <row r="442" spans="1:38">
      <c r="A442" t="s">
        <v>1104</v>
      </c>
      <c r="B442" s="1">
        <v>0.65972222222222221</v>
      </c>
      <c r="C442" t="s">
        <v>224</v>
      </c>
      <c r="D442" t="s">
        <v>344</v>
      </c>
      <c r="F442">
        <v>7632</v>
      </c>
      <c r="G442" t="s">
        <v>345</v>
      </c>
      <c r="H442" t="s">
        <v>346</v>
      </c>
      <c r="I442" t="s">
        <v>233</v>
      </c>
      <c r="J442" t="s">
        <v>1097</v>
      </c>
      <c r="K442" t="s">
        <v>1098</v>
      </c>
      <c r="L442">
        <v>6</v>
      </c>
      <c r="M442">
        <v>57.066600000000001</v>
      </c>
      <c r="N442">
        <v>58.071399999999997</v>
      </c>
      <c r="O442">
        <v>33.403799999999997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7.1429</v>
      </c>
      <c r="X442" t="s">
        <v>1105</v>
      </c>
      <c r="Y442">
        <v>0.72060000000000002</v>
      </c>
      <c r="Z442" t="s">
        <v>351</v>
      </c>
      <c r="AA442">
        <v>2.6246</v>
      </c>
      <c r="AB442" t="s">
        <v>1106</v>
      </c>
      <c r="AC442">
        <v>0.50939999999999996</v>
      </c>
      <c r="AD442">
        <v>8.6658000000000008</v>
      </c>
      <c r="AE442">
        <v>199.54040000000001</v>
      </c>
      <c r="AF442">
        <v>16</v>
      </c>
      <c r="AG442">
        <v>0</v>
      </c>
      <c r="AH442">
        <v>20</v>
      </c>
      <c r="AI442">
        <v>49</v>
      </c>
      <c r="AJ442" t="s">
        <v>983</v>
      </c>
      <c r="AL442" t="e">
        <f t="shared" ref="AL442:AL505" si="440">IF(AND(#REF!&lt;&gt;#REF!,#REF!&lt;&gt;#REF!),"Bold","")</f>
        <v>#REF!</v>
      </c>
    </row>
    <row r="443" spans="1:38">
      <c r="A443" t="s">
        <v>1173</v>
      </c>
      <c r="B443" s="1">
        <v>0.67013888888888884</v>
      </c>
      <c r="C443" t="s">
        <v>163</v>
      </c>
      <c r="D443" t="s">
        <v>229</v>
      </c>
      <c r="E443" t="s">
        <v>1158</v>
      </c>
      <c r="F443">
        <v>131000</v>
      </c>
      <c r="G443" t="s">
        <v>231</v>
      </c>
      <c r="H443" t="s">
        <v>232</v>
      </c>
      <c r="I443" t="s">
        <v>233</v>
      </c>
      <c r="J443" t="s">
        <v>234</v>
      </c>
      <c r="K443" t="s">
        <v>1159</v>
      </c>
      <c r="L443">
        <v>2</v>
      </c>
      <c r="M443">
        <v>101.07559999999999</v>
      </c>
      <c r="N443">
        <v>100.5907</v>
      </c>
      <c r="O443">
        <v>38.953299999999999</v>
      </c>
      <c r="P443">
        <v>9.5527999999999995</v>
      </c>
      <c r="Q443">
        <v>5.7126000000000001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22.889299999999999</v>
      </c>
      <c r="X443" t="s">
        <v>1174</v>
      </c>
      <c r="Y443">
        <v>1.4500999999999999</v>
      </c>
      <c r="Z443" t="s">
        <v>286</v>
      </c>
      <c r="AA443">
        <v>3.6263999999999998</v>
      </c>
      <c r="AB443" t="s">
        <v>252</v>
      </c>
      <c r="AC443">
        <v>1.5424</v>
      </c>
      <c r="AD443">
        <v>8.6</v>
      </c>
      <c r="AE443">
        <v>313.2176</v>
      </c>
      <c r="AF443">
        <v>33</v>
      </c>
      <c r="AG443">
        <v>0</v>
      </c>
      <c r="AH443">
        <v>20</v>
      </c>
      <c r="AI443">
        <v>14</v>
      </c>
      <c r="AJ443" t="s">
        <v>983</v>
      </c>
      <c r="AL443" t="e">
        <f t="shared" ref="AL443:AL506" si="441">IF(AND(#REF!&lt;&gt;#REF!,#REF!&lt;&gt;#REF!),"Bold","")</f>
        <v>#REF!</v>
      </c>
    </row>
    <row r="444" spans="1:38">
      <c r="A444" t="s">
        <v>1389</v>
      </c>
      <c r="B444" s="1">
        <v>0.70833333333333337</v>
      </c>
      <c r="C444" t="s">
        <v>224</v>
      </c>
      <c r="D444" t="s">
        <v>1359</v>
      </c>
      <c r="F444">
        <v>6542</v>
      </c>
      <c r="G444" t="s">
        <v>345</v>
      </c>
      <c r="H444" t="s">
        <v>346</v>
      </c>
      <c r="I444" t="s">
        <v>5</v>
      </c>
      <c r="J444" t="s">
        <v>347</v>
      </c>
      <c r="K444" t="s">
        <v>1360</v>
      </c>
      <c r="L444">
        <v>8</v>
      </c>
      <c r="M444">
        <v>64.293499999999995</v>
      </c>
      <c r="N444">
        <v>45.644300000000001</v>
      </c>
      <c r="O444">
        <v>14.380699999999999</v>
      </c>
      <c r="P444">
        <v>5.7469999999999999</v>
      </c>
      <c r="Q444">
        <v>5.0655999999999999</v>
      </c>
      <c r="R444">
        <v>4.2721999999999998</v>
      </c>
      <c r="S444">
        <v>1.7344999999999999</v>
      </c>
      <c r="T444">
        <v>1.454</v>
      </c>
      <c r="U444">
        <v>0.89400000000000002</v>
      </c>
      <c r="V444">
        <v>1.5298</v>
      </c>
      <c r="W444">
        <v>20.839300000000001</v>
      </c>
      <c r="X444" t="s">
        <v>399</v>
      </c>
      <c r="Y444">
        <v>1.0935999999999999</v>
      </c>
      <c r="Z444" t="s">
        <v>1390</v>
      </c>
      <c r="AA444">
        <v>0.16020000000000001</v>
      </c>
      <c r="AB444" t="s">
        <v>807</v>
      </c>
      <c r="AC444">
        <v>0.58520000000000005</v>
      </c>
      <c r="AD444">
        <v>8.4368999999999996</v>
      </c>
      <c r="AE444">
        <v>176.13079999999999</v>
      </c>
      <c r="AF444">
        <v>25</v>
      </c>
      <c r="AG444">
        <v>92</v>
      </c>
      <c r="AH444">
        <v>20</v>
      </c>
      <c r="AI444">
        <v>163</v>
      </c>
      <c r="AJ444" t="s">
        <v>983</v>
      </c>
      <c r="AL444" t="e">
        <f t="shared" ref="AL444:AL507" si="442">IF(AND(#REF!&lt;&gt;#REF!,#REF!&lt;&gt;#REF!),"Bold","")</f>
        <v>#REF!</v>
      </c>
    </row>
    <row r="445" spans="1:38">
      <c r="A445" t="s">
        <v>1654</v>
      </c>
      <c r="B445" s="1">
        <v>0.80208333333333337</v>
      </c>
      <c r="C445" t="s">
        <v>168</v>
      </c>
      <c r="D445" t="s">
        <v>229</v>
      </c>
      <c r="E445" t="s">
        <v>1407</v>
      </c>
      <c r="F445">
        <v>3881</v>
      </c>
      <c r="G445" t="s">
        <v>1576</v>
      </c>
      <c r="H445" t="s">
        <v>1577</v>
      </c>
      <c r="I445" s="3" t="s">
        <v>233</v>
      </c>
      <c r="J445" t="s">
        <v>234</v>
      </c>
      <c r="K445" t="s">
        <v>1653</v>
      </c>
      <c r="L445">
        <v>2</v>
      </c>
      <c r="M445">
        <v>68.1785</v>
      </c>
      <c r="N445">
        <v>64.0261</v>
      </c>
      <c r="O445">
        <v>23.946999999999999</v>
      </c>
      <c r="P445">
        <v>8.4506999999999994</v>
      </c>
      <c r="Q445">
        <v>7.1424000000000003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16.9864</v>
      </c>
      <c r="X445" t="s">
        <v>242</v>
      </c>
      <c r="Y445">
        <v>1.988</v>
      </c>
      <c r="Z445" t="s">
        <v>476</v>
      </c>
      <c r="AA445">
        <v>1.7879</v>
      </c>
      <c r="AB445" t="s">
        <v>1176</v>
      </c>
      <c r="AC445">
        <v>1.7514000000000001</v>
      </c>
      <c r="AD445">
        <v>8.0330999999999992</v>
      </c>
      <c r="AE445">
        <v>216.8</v>
      </c>
      <c r="AF445">
        <v>6</v>
      </c>
      <c r="AG445">
        <v>76</v>
      </c>
      <c r="AH445">
        <v>20</v>
      </c>
      <c r="AI445">
        <v>36</v>
      </c>
      <c r="AJ445" t="s">
        <v>983</v>
      </c>
      <c r="AL445" t="e">
        <f t="shared" ref="AL445:AL508" si="443">IF(AND(#REF!&lt;&gt;#REF!,#REF!&lt;&gt;#REF!),"Bold","")</f>
        <v>#REF!</v>
      </c>
    </row>
    <row r="446" spans="1:38">
      <c r="A446" t="s">
        <v>735</v>
      </c>
      <c r="B446" s="1">
        <v>0.60416666666666663</v>
      </c>
      <c r="C446" t="s">
        <v>167</v>
      </c>
      <c r="D446" t="s">
        <v>281</v>
      </c>
      <c r="F446">
        <v>17688</v>
      </c>
      <c r="G446" t="s">
        <v>282</v>
      </c>
      <c r="H446" t="s">
        <v>232</v>
      </c>
      <c r="I446" t="s">
        <v>5</v>
      </c>
      <c r="J446" t="s">
        <v>234</v>
      </c>
      <c r="K446" t="s">
        <v>718</v>
      </c>
      <c r="L446">
        <v>2</v>
      </c>
      <c r="M446">
        <v>84.938199999999995</v>
      </c>
      <c r="N446">
        <v>55.938899999999997</v>
      </c>
      <c r="O446">
        <v>29.130500000000001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19.402100000000001</v>
      </c>
      <c r="X446" t="s">
        <v>329</v>
      </c>
      <c r="Y446">
        <v>2.1657000000000002</v>
      </c>
      <c r="Z446" t="s">
        <v>330</v>
      </c>
      <c r="AA446">
        <v>1.4014</v>
      </c>
      <c r="AB446" t="s">
        <v>736</v>
      </c>
      <c r="AC446">
        <v>0.14280000000000001</v>
      </c>
      <c r="AD446">
        <v>7.9995000000000003</v>
      </c>
      <c r="AE446">
        <v>234.58920000000001</v>
      </c>
      <c r="AF446">
        <v>6.5</v>
      </c>
      <c r="AG446">
        <v>83</v>
      </c>
      <c r="AH446">
        <v>20</v>
      </c>
      <c r="AI446">
        <v>26</v>
      </c>
      <c r="AJ446" t="s">
        <v>983</v>
      </c>
      <c r="AL446" t="e">
        <f t="shared" ref="AL446:AL509" si="444">IF(AND(#REF!&lt;&gt;#REF!,#REF!&lt;&gt;#REF!),"Bold","")</f>
        <v>#REF!</v>
      </c>
    </row>
    <row r="447" spans="1:38">
      <c r="A447" t="s">
        <v>1392</v>
      </c>
      <c r="B447" s="1">
        <v>0.70833333333333337</v>
      </c>
      <c r="C447" t="s">
        <v>224</v>
      </c>
      <c r="D447" t="s">
        <v>1359</v>
      </c>
      <c r="F447">
        <v>6542</v>
      </c>
      <c r="G447" t="s">
        <v>345</v>
      </c>
      <c r="H447" t="s">
        <v>346</v>
      </c>
      <c r="I447" t="s">
        <v>5</v>
      </c>
      <c r="J447" t="s">
        <v>347</v>
      </c>
      <c r="K447" t="s">
        <v>1360</v>
      </c>
      <c r="L447">
        <v>6</v>
      </c>
      <c r="M447">
        <v>47.508000000000003</v>
      </c>
      <c r="N447">
        <v>35.059100000000001</v>
      </c>
      <c r="O447">
        <v>25.2852</v>
      </c>
      <c r="P447">
        <v>5.2016</v>
      </c>
      <c r="Q447">
        <v>4.0227000000000004</v>
      </c>
      <c r="R447">
        <v>3.3757999999999999</v>
      </c>
      <c r="S447">
        <v>2.2964000000000002</v>
      </c>
      <c r="T447">
        <v>1.6559999999999999</v>
      </c>
      <c r="U447">
        <v>1.3761000000000001</v>
      </c>
      <c r="V447">
        <v>1.1626000000000001</v>
      </c>
      <c r="W447">
        <v>19.785</v>
      </c>
      <c r="X447" t="s">
        <v>374</v>
      </c>
      <c r="Y447">
        <v>0.71299999999999997</v>
      </c>
      <c r="Z447" t="s">
        <v>1393</v>
      </c>
      <c r="AA447">
        <v>0.67520000000000002</v>
      </c>
      <c r="AB447" t="s">
        <v>1394</v>
      </c>
      <c r="AC447">
        <v>0.47960000000000003</v>
      </c>
      <c r="AD447">
        <v>7.7744999999999997</v>
      </c>
      <c r="AE447">
        <v>156.37100000000001</v>
      </c>
      <c r="AF447">
        <v>16</v>
      </c>
      <c r="AG447">
        <v>97</v>
      </c>
      <c r="AH447">
        <v>20</v>
      </c>
      <c r="AI447">
        <v>22</v>
      </c>
      <c r="AJ447" t="s">
        <v>983</v>
      </c>
      <c r="AL447" t="e">
        <f t="shared" ref="AL447:AL510" si="445">IF(AND(#REF!&lt;&gt;#REF!,#REF!&lt;&gt;#REF!),"Bold","")</f>
        <v>#REF!</v>
      </c>
    </row>
    <row r="448" spans="1:38">
      <c r="A448" t="s">
        <v>1622</v>
      </c>
      <c r="B448" s="1">
        <v>0.78125</v>
      </c>
      <c r="C448" t="s">
        <v>168</v>
      </c>
      <c r="D448" t="s">
        <v>281</v>
      </c>
      <c r="E448" t="s">
        <v>1620</v>
      </c>
      <c r="F448">
        <v>3105</v>
      </c>
      <c r="G448" t="s">
        <v>1576</v>
      </c>
      <c r="H448" t="s">
        <v>1577</v>
      </c>
      <c r="I448" s="3" t="s">
        <v>5</v>
      </c>
      <c r="J448" t="s">
        <v>234</v>
      </c>
      <c r="K448" t="s">
        <v>1621</v>
      </c>
      <c r="L448">
        <v>2</v>
      </c>
      <c r="M448">
        <v>61.449800000000003</v>
      </c>
      <c r="N448">
        <v>46.215699999999998</v>
      </c>
      <c r="O448">
        <v>18.628799999999998</v>
      </c>
      <c r="P448">
        <v>7.5223000000000004</v>
      </c>
      <c r="Q448">
        <v>5.2148000000000003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14.824999999999999</v>
      </c>
      <c r="X448" t="s">
        <v>1623</v>
      </c>
      <c r="Y448">
        <v>2.5710999999999999</v>
      </c>
      <c r="Z448" t="s">
        <v>407</v>
      </c>
      <c r="AA448">
        <v>1.4317</v>
      </c>
      <c r="AB448" t="s">
        <v>324</v>
      </c>
      <c r="AC448">
        <v>1.0193000000000001</v>
      </c>
      <c r="AD448">
        <v>7.7</v>
      </c>
      <c r="AE448">
        <v>178.15979999999999</v>
      </c>
      <c r="AF448">
        <v>8</v>
      </c>
      <c r="AG448">
        <v>62</v>
      </c>
      <c r="AH448">
        <v>20</v>
      </c>
      <c r="AI448">
        <v>26</v>
      </c>
      <c r="AJ448" t="s">
        <v>983</v>
      </c>
      <c r="AL448" t="e">
        <f t="shared" ref="AL448:AL511" si="446">IF(AND(#REF!&lt;&gt;#REF!,#REF!&lt;&gt;#REF!),"Bold","")</f>
        <v>#REF!</v>
      </c>
    </row>
    <row r="449" spans="1:38">
      <c r="A449" t="s">
        <v>1507</v>
      </c>
      <c r="B449" s="1">
        <v>0.71875</v>
      </c>
      <c r="C449" t="s">
        <v>171</v>
      </c>
      <c r="D449" t="s">
        <v>1488</v>
      </c>
      <c r="E449" t="s">
        <v>230</v>
      </c>
      <c r="F449">
        <v>4289</v>
      </c>
      <c r="G449" t="s">
        <v>282</v>
      </c>
      <c r="H449" t="s">
        <v>346</v>
      </c>
      <c r="I449" s="3" t="s">
        <v>5</v>
      </c>
      <c r="J449" t="s">
        <v>347</v>
      </c>
      <c r="K449" t="s">
        <v>1489</v>
      </c>
      <c r="L449">
        <v>7</v>
      </c>
      <c r="M449">
        <v>45.508099999999999</v>
      </c>
      <c r="N449">
        <v>45.413400000000003</v>
      </c>
      <c r="O449">
        <v>21.639700000000001</v>
      </c>
      <c r="P449">
        <v>12.1496</v>
      </c>
      <c r="Q449">
        <v>4.7615999999999996</v>
      </c>
      <c r="R449">
        <v>4.5995999999999997</v>
      </c>
      <c r="S449">
        <v>2.0411999999999999</v>
      </c>
      <c r="T449">
        <v>1.0609</v>
      </c>
      <c r="U449">
        <v>0.58699999999999997</v>
      </c>
      <c r="V449">
        <v>0</v>
      </c>
      <c r="W449">
        <v>18.232099999999999</v>
      </c>
      <c r="X449" t="s">
        <v>1011</v>
      </c>
      <c r="Y449">
        <v>1.9117</v>
      </c>
      <c r="Z449" t="s">
        <v>1316</v>
      </c>
      <c r="AA449">
        <v>0.20369999999999999</v>
      </c>
      <c r="AB449" t="s">
        <v>1508</v>
      </c>
      <c r="AC449">
        <v>0.66139999999999999</v>
      </c>
      <c r="AD449">
        <v>7.6443000000000003</v>
      </c>
      <c r="AE449">
        <v>167.68209999999999</v>
      </c>
      <c r="AF449">
        <v>25</v>
      </c>
      <c r="AG449">
        <v>98</v>
      </c>
      <c r="AH449">
        <v>20</v>
      </c>
      <c r="AI449">
        <v>3</v>
      </c>
      <c r="AJ449" t="s">
        <v>983</v>
      </c>
      <c r="AL449" t="e">
        <f t="shared" ref="AL449:AL512" si="447">IF(AND(#REF!&lt;&gt;#REF!,#REF!&lt;&gt;#REF!),"Bold","")</f>
        <v>#REF!</v>
      </c>
    </row>
    <row r="450" spans="1:38">
      <c r="A450" t="s">
        <v>1650</v>
      </c>
      <c r="B450" s="1">
        <v>0.78125</v>
      </c>
      <c r="C450" t="s">
        <v>168</v>
      </c>
      <c r="D450" t="s">
        <v>281</v>
      </c>
      <c r="E450" t="s">
        <v>1620</v>
      </c>
      <c r="F450">
        <v>3105</v>
      </c>
      <c r="G450" t="s">
        <v>1576</v>
      </c>
      <c r="H450" t="s">
        <v>1577</v>
      </c>
      <c r="I450" s="3" t="s">
        <v>5</v>
      </c>
      <c r="J450" t="s">
        <v>234</v>
      </c>
      <c r="K450" t="s">
        <v>1621</v>
      </c>
      <c r="L450">
        <v>2</v>
      </c>
      <c r="M450">
        <v>36.927900000000001</v>
      </c>
      <c r="N450">
        <v>30.752500000000001</v>
      </c>
      <c r="O450">
        <v>14.090199999999999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15.060700000000001</v>
      </c>
      <c r="X450" t="s">
        <v>1651</v>
      </c>
      <c r="Y450">
        <v>0.3478</v>
      </c>
      <c r="Z450" t="s">
        <v>1652</v>
      </c>
      <c r="AA450">
        <v>0.77470000000000006</v>
      </c>
      <c r="AB450" t="s">
        <v>431</v>
      </c>
      <c r="AC450">
        <v>0.27950000000000003</v>
      </c>
      <c r="AD450">
        <v>7.4</v>
      </c>
      <c r="AE450">
        <v>121.89060000000001</v>
      </c>
      <c r="AF450">
        <v>25</v>
      </c>
      <c r="AG450">
        <v>46</v>
      </c>
      <c r="AH450">
        <v>20</v>
      </c>
      <c r="AI450">
        <v>42</v>
      </c>
      <c r="AJ450" t="s">
        <v>983</v>
      </c>
      <c r="AL450" t="e">
        <f t="shared" ref="AL450:AL513" si="448">IF(AND(#REF!&lt;&gt;#REF!,#REF!&lt;&gt;#REF!),"Bold","")</f>
        <v>#REF!</v>
      </c>
    </row>
    <row r="451" spans="1:38">
      <c r="A451" t="s">
        <v>1399</v>
      </c>
      <c r="B451" s="1">
        <v>0.70833333333333337</v>
      </c>
      <c r="C451" t="s">
        <v>224</v>
      </c>
      <c r="D451" t="s">
        <v>1359</v>
      </c>
      <c r="F451">
        <v>6542</v>
      </c>
      <c r="G451" t="s">
        <v>345</v>
      </c>
      <c r="H451" t="s">
        <v>346</v>
      </c>
      <c r="I451" s="3" t="s">
        <v>5</v>
      </c>
      <c r="J451" t="s">
        <v>347</v>
      </c>
      <c r="K451" t="s">
        <v>1360</v>
      </c>
      <c r="L451">
        <v>5</v>
      </c>
      <c r="M451">
        <v>49.770099999999999</v>
      </c>
      <c r="N451">
        <v>38.2104</v>
      </c>
      <c r="O451">
        <v>20.737200000000001</v>
      </c>
      <c r="P451">
        <v>4.9657</v>
      </c>
      <c r="Q451">
        <v>3.0754000000000001</v>
      </c>
      <c r="R451">
        <v>3.2181999999999999</v>
      </c>
      <c r="S451">
        <v>3.3058999999999998</v>
      </c>
      <c r="T451">
        <v>1.5454000000000001</v>
      </c>
      <c r="U451">
        <v>1.3722000000000001</v>
      </c>
      <c r="V451">
        <v>1.0592999999999999</v>
      </c>
      <c r="W451">
        <v>9.9063999999999997</v>
      </c>
      <c r="X451" t="s">
        <v>1237</v>
      </c>
      <c r="Y451">
        <v>1.7271000000000001</v>
      </c>
      <c r="Z451" t="s">
        <v>1393</v>
      </c>
      <c r="AA451">
        <v>0.91039999999999999</v>
      </c>
      <c r="AB451" t="s">
        <v>1400</v>
      </c>
      <c r="AC451">
        <v>0.28320000000000001</v>
      </c>
      <c r="AD451">
        <v>7.3207000000000004</v>
      </c>
      <c r="AE451">
        <v>147.40770000000001</v>
      </c>
      <c r="AF451">
        <v>50</v>
      </c>
      <c r="AG451">
        <v>101</v>
      </c>
      <c r="AH451">
        <v>20</v>
      </c>
      <c r="AI451">
        <v>26</v>
      </c>
      <c r="AJ451" t="s">
        <v>983</v>
      </c>
      <c r="AL451" t="e">
        <f t="shared" ref="AL451:AL514" si="449">IF(AND(#REF!&lt;&gt;#REF!,#REF!&lt;&gt;#REF!),"Bold","")</f>
        <v>#REF!</v>
      </c>
    </row>
    <row r="452" spans="1:38">
      <c r="A452" t="s">
        <v>1374</v>
      </c>
      <c r="B452" s="1">
        <v>0.70833333333333337</v>
      </c>
      <c r="C452" t="s">
        <v>224</v>
      </c>
      <c r="D452" t="s">
        <v>1359</v>
      </c>
      <c r="F452">
        <v>6542</v>
      </c>
      <c r="G452" t="s">
        <v>345</v>
      </c>
      <c r="H452" t="s">
        <v>346</v>
      </c>
      <c r="I452" t="s">
        <v>5</v>
      </c>
      <c r="J452" t="s">
        <v>347</v>
      </c>
      <c r="K452" t="s">
        <v>1360</v>
      </c>
      <c r="L452">
        <v>11</v>
      </c>
      <c r="M452">
        <v>89.97</v>
      </c>
      <c r="N452">
        <v>48.226700000000001</v>
      </c>
      <c r="O452">
        <v>18.4178</v>
      </c>
      <c r="P452">
        <v>8.8264999999999993</v>
      </c>
      <c r="Q452">
        <v>6.7960000000000003</v>
      </c>
      <c r="R452">
        <v>4.5635000000000003</v>
      </c>
      <c r="S452">
        <v>2.2488000000000001</v>
      </c>
      <c r="T452">
        <v>1.6548</v>
      </c>
      <c r="U452">
        <v>1.1341000000000001</v>
      </c>
      <c r="V452">
        <v>1.2741</v>
      </c>
      <c r="W452">
        <v>18.425000000000001</v>
      </c>
      <c r="X452" t="s">
        <v>1136</v>
      </c>
      <c r="Y452">
        <v>2.0819999999999999</v>
      </c>
      <c r="Z452" t="s">
        <v>1375</v>
      </c>
      <c r="AA452">
        <v>0.28560000000000002</v>
      </c>
      <c r="AB452" t="s">
        <v>1376</v>
      </c>
      <c r="AC452">
        <v>0.51680000000000004</v>
      </c>
      <c r="AD452">
        <v>6.7076000000000002</v>
      </c>
      <c r="AE452">
        <v>211.1292</v>
      </c>
      <c r="AF452">
        <v>16</v>
      </c>
      <c r="AG452">
        <v>102</v>
      </c>
      <c r="AH452">
        <v>20</v>
      </c>
      <c r="AI452">
        <v>12</v>
      </c>
      <c r="AJ452" t="s">
        <v>983</v>
      </c>
      <c r="AL452" t="e">
        <f t="shared" ref="AL452:AL515" si="450">IF(AND(#REF!&lt;&gt;#REF!,#REF!&lt;&gt;#REF!),"Bold","")</f>
        <v>#REF!</v>
      </c>
    </row>
    <row r="453" spans="1:38">
      <c r="A453" t="s">
        <v>529</v>
      </c>
      <c r="B453" s="1">
        <v>0.57986111111111105</v>
      </c>
      <c r="C453" t="s">
        <v>167</v>
      </c>
      <c r="D453" t="s">
        <v>281</v>
      </c>
      <c r="F453">
        <v>9540</v>
      </c>
      <c r="G453" t="s">
        <v>282</v>
      </c>
      <c r="H453" t="s">
        <v>232</v>
      </c>
      <c r="I453" t="s">
        <v>233</v>
      </c>
      <c r="J453" t="s">
        <v>234</v>
      </c>
      <c r="K453" t="s">
        <v>520</v>
      </c>
      <c r="L453">
        <v>2</v>
      </c>
      <c r="M453">
        <v>87.598600000000005</v>
      </c>
      <c r="N453">
        <v>46.578299999999999</v>
      </c>
      <c r="O453">
        <v>17.0383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17.8721</v>
      </c>
      <c r="X453" t="s">
        <v>337</v>
      </c>
      <c r="Y453">
        <v>0.66469999999999996</v>
      </c>
      <c r="Z453" t="s">
        <v>286</v>
      </c>
      <c r="AA453">
        <v>2.8153000000000001</v>
      </c>
      <c r="AB453" t="s">
        <v>331</v>
      </c>
      <c r="AC453">
        <v>1.7632000000000001</v>
      </c>
      <c r="AD453">
        <v>6.6660000000000004</v>
      </c>
      <c r="AE453">
        <v>208.69399999999999</v>
      </c>
      <c r="AF453">
        <v>3</v>
      </c>
      <c r="AG453">
        <v>0</v>
      </c>
      <c r="AH453">
        <v>20</v>
      </c>
      <c r="AI453">
        <v>36</v>
      </c>
      <c r="AJ453" t="s">
        <v>983</v>
      </c>
      <c r="AL453" t="e">
        <f t="shared" ref="AL453:AL516" si="451">IF(AND(#REF!&lt;&gt;#REF!,#REF!&lt;&gt;#REF!),"Bold","")</f>
        <v>#REF!</v>
      </c>
    </row>
    <row r="454" spans="1:38">
      <c r="A454" t="s">
        <v>1682</v>
      </c>
      <c r="B454" s="1">
        <v>0.82291666666666663</v>
      </c>
      <c r="C454" t="s">
        <v>168</v>
      </c>
      <c r="D454" t="s">
        <v>229</v>
      </c>
      <c r="E454" t="s">
        <v>230</v>
      </c>
      <c r="F454">
        <v>6469</v>
      </c>
      <c r="G454" t="s">
        <v>1576</v>
      </c>
      <c r="H454" t="s">
        <v>1577</v>
      </c>
      <c r="I454" s="3" t="s">
        <v>5</v>
      </c>
      <c r="J454" t="s">
        <v>662</v>
      </c>
      <c r="K454" t="s">
        <v>1674</v>
      </c>
      <c r="L454">
        <v>4</v>
      </c>
      <c r="M454">
        <v>71.52</v>
      </c>
      <c r="N454">
        <v>68.647999999999996</v>
      </c>
      <c r="O454">
        <v>23.275300000000001</v>
      </c>
      <c r="P454">
        <v>11.0944</v>
      </c>
      <c r="Q454">
        <v>10.2402</v>
      </c>
      <c r="R454">
        <v>5.4988000000000001</v>
      </c>
      <c r="S454">
        <v>5.0376000000000003</v>
      </c>
      <c r="T454">
        <v>2.3721999999999999</v>
      </c>
      <c r="U454">
        <v>1.7871999999999999</v>
      </c>
      <c r="V454">
        <v>1.5766</v>
      </c>
      <c r="W454">
        <v>21.837900000000001</v>
      </c>
      <c r="X454" t="s">
        <v>429</v>
      </c>
      <c r="Y454">
        <v>1.0114000000000001</v>
      </c>
      <c r="Z454" t="s">
        <v>1282</v>
      </c>
      <c r="AA454">
        <v>1.1261000000000001</v>
      </c>
      <c r="AB454" t="s">
        <v>239</v>
      </c>
      <c r="AC454">
        <v>2.3729</v>
      </c>
      <c r="AD454">
        <v>6.6628999999999996</v>
      </c>
      <c r="AE454">
        <v>234.06129999999999</v>
      </c>
      <c r="AF454">
        <v>10</v>
      </c>
      <c r="AG454">
        <v>84</v>
      </c>
      <c r="AH454">
        <v>20</v>
      </c>
      <c r="AI454">
        <v>37</v>
      </c>
      <c r="AJ454" t="s">
        <v>983</v>
      </c>
      <c r="AL454" t="e">
        <f t="shared" ref="AL454:AL517" si="452">IF(AND(#REF!&lt;&gt;#REF!,#REF!&lt;&gt;#REF!),"Bold","")</f>
        <v>#REF!</v>
      </c>
    </row>
    <row r="455" spans="1:38">
      <c r="A455" t="s">
        <v>1357</v>
      </c>
      <c r="B455" s="1">
        <v>0.70486111111111116</v>
      </c>
      <c r="C455" t="s">
        <v>172</v>
      </c>
      <c r="D455" t="s">
        <v>1352</v>
      </c>
      <c r="E455" t="s">
        <v>562</v>
      </c>
      <c r="F455">
        <v>15475</v>
      </c>
      <c r="G455" t="s">
        <v>282</v>
      </c>
      <c r="H455" t="s">
        <v>346</v>
      </c>
      <c r="I455" t="s">
        <v>233</v>
      </c>
      <c r="J455" t="s">
        <v>347</v>
      </c>
      <c r="K455" t="s">
        <v>1353</v>
      </c>
      <c r="L455">
        <v>5</v>
      </c>
      <c r="M455">
        <v>86.241399999999999</v>
      </c>
      <c r="N455">
        <v>48.293199999999999</v>
      </c>
      <c r="O455">
        <v>36.0169</v>
      </c>
      <c r="P455">
        <v>11.2713</v>
      </c>
      <c r="Q455">
        <v>2.62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20.41</v>
      </c>
      <c r="X455" t="s">
        <v>606</v>
      </c>
      <c r="Y455">
        <v>3.1478000000000002</v>
      </c>
      <c r="Z455" t="s">
        <v>607</v>
      </c>
      <c r="AA455">
        <v>2.9984999999999999</v>
      </c>
      <c r="AB455" t="s">
        <v>994</v>
      </c>
      <c r="AC455">
        <v>1.5009999999999999</v>
      </c>
      <c r="AD455">
        <v>6.3</v>
      </c>
      <c r="AE455">
        <v>233.4014</v>
      </c>
      <c r="AF455">
        <v>4</v>
      </c>
      <c r="AG455">
        <v>135</v>
      </c>
      <c r="AH455">
        <v>20</v>
      </c>
      <c r="AI455">
        <v>81</v>
      </c>
      <c r="AJ455" t="s">
        <v>983</v>
      </c>
      <c r="AL455" t="e">
        <f t="shared" ref="AL455:AL518" si="453">IF(AND(#REF!&lt;&gt;#REF!,#REF!&lt;&gt;#REF!),"Bold","")</f>
        <v>#REF!</v>
      </c>
    </row>
    <row r="456" spans="1:38">
      <c r="A456" t="s">
        <v>654</v>
      </c>
      <c r="B456" s="1">
        <v>0.59375</v>
      </c>
      <c r="C456" t="s">
        <v>163</v>
      </c>
      <c r="D456" t="s">
        <v>281</v>
      </c>
      <c r="E456" t="s">
        <v>403</v>
      </c>
      <c r="F456">
        <v>7116</v>
      </c>
      <c r="G456" t="s">
        <v>231</v>
      </c>
      <c r="H456" t="s">
        <v>232</v>
      </c>
      <c r="I456" t="s">
        <v>5</v>
      </c>
      <c r="J456" t="s">
        <v>234</v>
      </c>
      <c r="K456" t="s">
        <v>644</v>
      </c>
      <c r="L456">
        <v>2</v>
      </c>
      <c r="M456">
        <v>94.963999999999999</v>
      </c>
      <c r="N456">
        <v>50.188200000000002</v>
      </c>
      <c r="O456">
        <v>32.799999999999997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19.200700000000001</v>
      </c>
      <c r="X456" t="s">
        <v>655</v>
      </c>
      <c r="Y456">
        <v>0.94740000000000002</v>
      </c>
      <c r="Z456" t="s">
        <v>476</v>
      </c>
      <c r="AA456">
        <v>1.7703</v>
      </c>
      <c r="AB456" t="s">
        <v>656</v>
      </c>
      <c r="AC456">
        <v>0.24299999999999999</v>
      </c>
      <c r="AD456">
        <v>6</v>
      </c>
      <c r="AE456">
        <v>241.3493</v>
      </c>
      <c r="AF456">
        <v>7</v>
      </c>
      <c r="AG456">
        <v>75</v>
      </c>
      <c r="AH456">
        <v>20</v>
      </c>
      <c r="AI456">
        <v>60</v>
      </c>
      <c r="AJ456" t="s">
        <v>983</v>
      </c>
      <c r="AL456" t="e">
        <f t="shared" ref="AL456:AL519" si="454">IF(AND(#REF!&lt;&gt;#REF!,#REF!&lt;&gt;#REF!),"Bold","")</f>
        <v>#REF!</v>
      </c>
    </row>
    <row r="457" spans="1:38">
      <c r="A457" t="s">
        <v>388</v>
      </c>
      <c r="B457" s="1">
        <v>0.56597222222222221</v>
      </c>
      <c r="C457" t="s">
        <v>224</v>
      </c>
      <c r="D457" t="s">
        <v>344</v>
      </c>
      <c r="F457">
        <v>10903</v>
      </c>
      <c r="G457" t="s">
        <v>345</v>
      </c>
      <c r="H457" t="s">
        <v>346</v>
      </c>
      <c r="I457" t="s">
        <v>233</v>
      </c>
      <c r="J457" t="s">
        <v>347</v>
      </c>
      <c r="K457" t="s">
        <v>348</v>
      </c>
      <c r="L457">
        <v>4</v>
      </c>
      <c r="M457">
        <v>40.328200000000002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17.985700000000001</v>
      </c>
      <c r="X457" t="s">
        <v>389</v>
      </c>
      <c r="Y457">
        <v>2.64E-2</v>
      </c>
      <c r="Z457" t="s">
        <v>390</v>
      </c>
      <c r="AA457">
        <v>0.10920000000000001</v>
      </c>
      <c r="AB457" t="s">
        <v>305</v>
      </c>
      <c r="AC457">
        <v>0.9718</v>
      </c>
      <c r="AD457">
        <v>5.9</v>
      </c>
      <c r="AE457">
        <v>126.6606</v>
      </c>
      <c r="AF457">
        <v>50</v>
      </c>
      <c r="AG457">
        <v>0</v>
      </c>
      <c r="AH457">
        <v>20</v>
      </c>
      <c r="AI457">
        <v>180</v>
      </c>
      <c r="AJ457" t="s">
        <v>983</v>
      </c>
      <c r="AL457" t="e">
        <f t="shared" ref="AL457:AL520" si="455">IF(AND(#REF!&lt;&gt;#REF!,#REF!&lt;&gt;#REF!),"Bold","")</f>
        <v>#REF!</v>
      </c>
    </row>
    <row r="458" spans="1:38">
      <c r="A458" t="s">
        <v>1444</v>
      </c>
      <c r="B458" s="1">
        <v>0.71180555555555547</v>
      </c>
      <c r="C458" t="s">
        <v>188</v>
      </c>
      <c r="D458" t="s">
        <v>660</v>
      </c>
      <c r="E458" t="s">
        <v>1407</v>
      </c>
      <c r="F458">
        <v>3619</v>
      </c>
      <c r="G458" t="s">
        <v>231</v>
      </c>
      <c r="H458" t="s">
        <v>232</v>
      </c>
      <c r="I458" s="3" t="s">
        <v>5</v>
      </c>
      <c r="J458" t="s">
        <v>347</v>
      </c>
      <c r="K458" t="s">
        <v>1408</v>
      </c>
      <c r="L458">
        <v>8</v>
      </c>
      <c r="M458">
        <v>42.966999999999999</v>
      </c>
      <c r="N458">
        <v>53.563000000000002</v>
      </c>
      <c r="O458">
        <v>21.348500000000001</v>
      </c>
      <c r="P458">
        <v>7.3276000000000003</v>
      </c>
      <c r="Q458">
        <v>4.2385000000000002</v>
      </c>
      <c r="R458">
        <v>3.7315999999999998</v>
      </c>
      <c r="S458">
        <v>1.9863</v>
      </c>
      <c r="T458">
        <v>1.5094000000000001</v>
      </c>
      <c r="U458">
        <v>1.5421</v>
      </c>
      <c r="V458">
        <v>1.3232999999999999</v>
      </c>
      <c r="W458">
        <v>20.82</v>
      </c>
      <c r="X458" t="s">
        <v>1445</v>
      </c>
      <c r="Y458">
        <v>0</v>
      </c>
      <c r="Z458" t="s">
        <v>1446</v>
      </c>
      <c r="AA458">
        <v>1.2306999999999999</v>
      </c>
      <c r="AB458" t="s">
        <v>1297</v>
      </c>
      <c r="AC458">
        <v>0.19040000000000001</v>
      </c>
      <c r="AD458">
        <v>5.6</v>
      </c>
      <c r="AE458">
        <v>167.3784</v>
      </c>
      <c r="AF458">
        <v>16</v>
      </c>
      <c r="AG458">
        <v>68</v>
      </c>
      <c r="AH458">
        <v>20</v>
      </c>
      <c r="AI458">
        <v>244</v>
      </c>
      <c r="AJ458" t="s">
        <v>983</v>
      </c>
      <c r="AL458" t="e">
        <f t="shared" ref="AL458:AL521" si="456">IF(AND(#REF!&lt;&gt;#REF!,#REF!&lt;&gt;#REF!),"Bold","")</f>
        <v>#REF!</v>
      </c>
    </row>
    <row r="459" spans="1:38">
      <c r="A459" t="s">
        <v>1447</v>
      </c>
      <c r="B459" s="1">
        <v>0.71180555555555547</v>
      </c>
      <c r="C459" t="s">
        <v>188</v>
      </c>
      <c r="D459" t="s">
        <v>660</v>
      </c>
      <c r="E459" t="s">
        <v>1407</v>
      </c>
      <c r="F459">
        <v>3619</v>
      </c>
      <c r="G459" t="s">
        <v>231</v>
      </c>
      <c r="H459" t="s">
        <v>232</v>
      </c>
      <c r="I459" s="3" t="s">
        <v>5</v>
      </c>
      <c r="J459" t="s">
        <v>347</v>
      </c>
      <c r="K459" t="s">
        <v>1408</v>
      </c>
      <c r="L459">
        <v>4</v>
      </c>
      <c r="M459">
        <v>73.155000000000001</v>
      </c>
      <c r="N459">
        <v>29.1875</v>
      </c>
      <c r="O459">
        <v>16.659199999999998</v>
      </c>
      <c r="P459">
        <v>7.4880000000000004</v>
      </c>
      <c r="Q459">
        <v>3.0998000000000001</v>
      </c>
      <c r="R459">
        <v>2.8984000000000001</v>
      </c>
      <c r="S459">
        <v>0</v>
      </c>
      <c r="T459">
        <v>0</v>
      </c>
      <c r="U459">
        <v>0</v>
      </c>
      <c r="V459">
        <v>0</v>
      </c>
      <c r="W459">
        <v>18.026399999999999</v>
      </c>
      <c r="X459" t="s">
        <v>1448</v>
      </c>
      <c r="Y459">
        <v>0.13200000000000001</v>
      </c>
      <c r="Z459" t="s">
        <v>831</v>
      </c>
      <c r="AA459">
        <v>2.3258000000000001</v>
      </c>
      <c r="AB459" t="s">
        <v>1449</v>
      </c>
      <c r="AC459">
        <v>1.7629999999999999</v>
      </c>
      <c r="AD459">
        <v>5.5670999999999999</v>
      </c>
      <c r="AE459">
        <v>166.74449999999999</v>
      </c>
      <c r="AF459">
        <v>14</v>
      </c>
      <c r="AG459">
        <v>66</v>
      </c>
      <c r="AH459">
        <v>16</v>
      </c>
      <c r="AI459">
        <v>8</v>
      </c>
      <c r="AJ459" t="s">
        <v>5</v>
      </c>
      <c r="AL459" t="e">
        <f t="shared" ref="AL459:AL522" si="457">IF(AND(#REF!&lt;&gt;#REF!,#REF!&lt;&gt;#REF!),"Bold","")</f>
        <v>#REF!</v>
      </c>
    </row>
    <row r="460" spans="1:38">
      <c r="A460" t="s">
        <v>1633</v>
      </c>
      <c r="B460" s="1">
        <v>0.78125</v>
      </c>
      <c r="C460" t="s">
        <v>168</v>
      </c>
      <c r="D460" t="s">
        <v>281</v>
      </c>
      <c r="E460" t="s">
        <v>1620</v>
      </c>
      <c r="F460">
        <v>3105</v>
      </c>
      <c r="G460" t="s">
        <v>1576</v>
      </c>
      <c r="H460" t="s">
        <v>1577</v>
      </c>
      <c r="I460" s="3" t="s">
        <v>5</v>
      </c>
      <c r="J460" t="s">
        <v>234</v>
      </c>
      <c r="K460" t="s">
        <v>1621</v>
      </c>
      <c r="L460">
        <v>2</v>
      </c>
      <c r="M460">
        <v>51.7</v>
      </c>
      <c r="N460">
        <v>32.767400000000002</v>
      </c>
      <c r="O460">
        <v>27.585100000000001</v>
      </c>
      <c r="P460">
        <v>8.1830999999999996</v>
      </c>
      <c r="Q460">
        <v>4.2403000000000004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16.545000000000002</v>
      </c>
      <c r="X460" t="s">
        <v>1634</v>
      </c>
      <c r="Y460">
        <v>0</v>
      </c>
      <c r="Z460" t="s">
        <v>1635</v>
      </c>
      <c r="AA460">
        <v>9.4200000000000006E-2</v>
      </c>
      <c r="AB460" t="s">
        <v>720</v>
      </c>
      <c r="AC460">
        <v>1.8241000000000001</v>
      </c>
      <c r="AD460">
        <v>5.3</v>
      </c>
      <c r="AE460">
        <v>159.40989999999999</v>
      </c>
      <c r="AF460">
        <v>25</v>
      </c>
      <c r="AG460">
        <v>53</v>
      </c>
      <c r="AH460">
        <v>16</v>
      </c>
      <c r="AI460">
        <v>10</v>
      </c>
      <c r="AJ460" t="s">
        <v>5</v>
      </c>
      <c r="AL460" t="e">
        <f t="shared" ref="AL460:AL523" si="458">IF(AND(#REF!&lt;&gt;#REF!,#REF!&lt;&gt;#REF!),"Bold","")</f>
        <v>#REF!</v>
      </c>
    </row>
    <row r="461" spans="1:38">
      <c r="A461" t="s">
        <v>903</v>
      </c>
      <c r="B461" s="1">
        <v>0.63541666666666663</v>
      </c>
      <c r="C461" t="s">
        <v>224</v>
      </c>
      <c r="D461" t="s">
        <v>623</v>
      </c>
      <c r="F461">
        <v>7087</v>
      </c>
      <c r="G461" t="s">
        <v>345</v>
      </c>
      <c r="H461" t="s">
        <v>346</v>
      </c>
      <c r="I461" t="s">
        <v>5</v>
      </c>
      <c r="J461" t="s">
        <v>347</v>
      </c>
      <c r="K461" t="s">
        <v>883</v>
      </c>
      <c r="L461">
        <v>9</v>
      </c>
      <c r="M461">
        <v>58.753900000000002</v>
      </c>
      <c r="N461">
        <v>43.789700000000003</v>
      </c>
      <c r="O461">
        <v>24.904699999999998</v>
      </c>
      <c r="P461">
        <v>8.6786999999999992</v>
      </c>
      <c r="Q461">
        <v>6.4225000000000003</v>
      </c>
      <c r="R461">
        <v>4.8422000000000001</v>
      </c>
      <c r="S461">
        <v>2.7440000000000002</v>
      </c>
      <c r="T461">
        <v>2.3855</v>
      </c>
      <c r="U461">
        <v>1.4271</v>
      </c>
      <c r="V461">
        <v>1.1003000000000001</v>
      </c>
      <c r="W461">
        <v>14.2707</v>
      </c>
      <c r="X461" t="s">
        <v>904</v>
      </c>
      <c r="Y461">
        <v>0.25059999999999999</v>
      </c>
      <c r="Z461" t="s">
        <v>905</v>
      </c>
      <c r="AA461">
        <v>1.3485</v>
      </c>
      <c r="AB461" t="s">
        <v>513</v>
      </c>
      <c r="AC461">
        <v>1.736</v>
      </c>
      <c r="AD461">
        <v>5.1204000000000001</v>
      </c>
      <c r="AE461">
        <v>177.7747</v>
      </c>
      <c r="AF461">
        <v>12</v>
      </c>
      <c r="AG461">
        <v>105</v>
      </c>
      <c r="AH461">
        <v>16</v>
      </c>
      <c r="AI461">
        <v>54</v>
      </c>
      <c r="AJ461" t="s">
        <v>5</v>
      </c>
      <c r="AL461" t="e">
        <f t="shared" ref="AL461:AL524" si="459">IF(AND(#REF!&lt;&gt;#REF!,#REF!&lt;&gt;#REF!),"Bold","")</f>
        <v>#REF!</v>
      </c>
    </row>
    <row r="462" spans="1:38">
      <c r="A462" t="s">
        <v>1385</v>
      </c>
      <c r="B462" s="1">
        <v>0.70833333333333337</v>
      </c>
      <c r="C462" t="s">
        <v>224</v>
      </c>
      <c r="D462" t="s">
        <v>1359</v>
      </c>
      <c r="F462">
        <v>6542</v>
      </c>
      <c r="G462" t="s">
        <v>345</v>
      </c>
      <c r="H462" t="s">
        <v>346</v>
      </c>
      <c r="I462" t="s">
        <v>5</v>
      </c>
      <c r="J462" t="s">
        <v>347</v>
      </c>
      <c r="K462" t="s">
        <v>1360</v>
      </c>
      <c r="L462">
        <v>4</v>
      </c>
      <c r="M462">
        <v>64.201400000000007</v>
      </c>
      <c r="N462">
        <v>52.553600000000003</v>
      </c>
      <c r="O462">
        <v>17.442</v>
      </c>
      <c r="P462">
        <v>7.2915999999999999</v>
      </c>
      <c r="Q462">
        <v>6.1722999999999999</v>
      </c>
      <c r="R462">
        <v>2.8511000000000002</v>
      </c>
      <c r="S462">
        <v>2.5895000000000001</v>
      </c>
      <c r="T462">
        <v>1.5711999999999999</v>
      </c>
      <c r="U462">
        <v>1.1329</v>
      </c>
      <c r="V462">
        <v>0</v>
      </c>
      <c r="W462">
        <v>15.98</v>
      </c>
      <c r="Y462">
        <v>0</v>
      </c>
      <c r="Z462" t="s">
        <v>632</v>
      </c>
      <c r="AA462">
        <v>0.1527</v>
      </c>
      <c r="AB462" s="5" t="s">
        <v>365</v>
      </c>
      <c r="AC462">
        <v>1.7513000000000001</v>
      </c>
      <c r="AD462">
        <v>5.0999999999999996</v>
      </c>
      <c r="AE462">
        <v>180.1087</v>
      </c>
      <c r="AF462">
        <v>0</v>
      </c>
      <c r="AG462">
        <v>89</v>
      </c>
      <c r="AH462">
        <v>16</v>
      </c>
      <c r="AI462">
        <v>24</v>
      </c>
      <c r="AJ462" t="s">
        <v>5</v>
      </c>
      <c r="AL462" t="e">
        <f t="shared" ref="AL462:AL525" si="460">IF(AND(#REF!&lt;&gt;#REF!,#REF!&lt;&gt;#REF!),"Bold","")</f>
        <v>#REF!</v>
      </c>
    </row>
    <row r="463" spans="1:38">
      <c r="A463" t="s">
        <v>1121</v>
      </c>
      <c r="B463" s="1">
        <v>0.65972222222222221</v>
      </c>
      <c r="C463" t="s">
        <v>224</v>
      </c>
      <c r="D463" t="s">
        <v>344</v>
      </c>
      <c r="F463">
        <v>7632</v>
      </c>
      <c r="G463" t="s">
        <v>345</v>
      </c>
      <c r="H463" t="s">
        <v>346</v>
      </c>
      <c r="I463" t="s">
        <v>233</v>
      </c>
      <c r="J463" t="s">
        <v>1097</v>
      </c>
      <c r="K463" t="s">
        <v>1098</v>
      </c>
      <c r="L463">
        <v>7</v>
      </c>
      <c r="M463">
        <v>63.454999999999998</v>
      </c>
      <c r="N463">
        <v>31.971800000000002</v>
      </c>
      <c r="O463">
        <v>15.123200000000001</v>
      </c>
      <c r="P463">
        <v>6.3644999999999996</v>
      </c>
      <c r="Q463">
        <v>2.0270999999999999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9.3343000000000007</v>
      </c>
      <c r="X463" t="s">
        <v>385</v>
      </c>
      <c r="Y463">
        <v>1.1536</v>
      </c>
      <c r="Z463" t="s">
        <v>1058</v>
      </c>
      <c r="AA463">
        <v>0.55130000000000001</v>
      </c>
      <c r="AB463" t="s">
        <v>401</v>
      </c>
      <c r="AC463">
        <v>1.5273000000000001</v>
      </c>
      <c r="AD463">
        <v>4.6500000000000004</v>
      </c>
      <c r="AE463">
        <v>144.96789999999999</v>
      </c>
      <c r="AF463">
        <v>10</v>
      </c>
      <c r="AG463">
        <v>0</v>
      </c>
      <c r="AH463">
        <v>16</v>
      </c>
      <c r="AI463">
        <v>720</v>
      </c>
      <c r="AJ463" t="s">
        <v>5</v>
      </c>
      <c r="AL463" t="e">
        <f t="shared" ref="AL463:AL526" si="461">IF(AND(#REF!&lt;&gt;#REF!,#REF!&lt;&gt;#REF!),"Bold","")</f>
        <v>#REF!</v>
      </c>
    </row>
    <row r="464" spans="1:38">
      <c r="A464" t="s">
        <v>236</v>
      </c>
      <c r="B464" s="1">
        <v>0.54861111111111105</v>
      </c>
      <c r="C464" t="s">
        <v>188</v>
      </c>
      <c r="D464" t="s">
        <v>229</v>
      </c>
      <c r="E464" t="s">
        <v>230</v>
      </c>
      <c r="F464">
        <v>5434</v>
      </c>
      <c r="G464" t="s">
        <v>231</v>
      </c>
      <c r="H464" t="s">
        <v>232</v>
      </c>
      <c r="I464" t="s">
        <v>233</v>
      </c>
      <c r="J464" t="s">
        <v>234</v>
      </c>
      <c r="K464" t="s">
        <v>235</v>
      </c>
      <c r="L464">
        <v>2</v>
      </c>
      <c r="M464">
        <v>69.762799999999999</v>
      </c>
      <c r="N464">
        <v>60.7926</v>
      </c>
      <c r="O464">
        <v>20.1784</v>
      </c>
      <c r="P464">
        <v>9.5663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19.522099999999998</v>
      </c>
      <c r="X464" t="s">
        <v>237</v>
      </c>
      <c r="Y464">
        <v>2.7221000000000002</v>
      </c>
      <c r="Z464" t="s">
        <v>238</v>
      </c>
      <c r="AA464">
        <v>3.3868</v>
      </c>
      <c r="AB464" t="s">
        <v>239</v>
      </c>
      <c r="AC464">
        <v>2.3845999999999998</v>
      </c>
      <c r="AD464">
        <v>4.5</v>
      </c>
      <c r="AE464" s="23">
        <v>212.7039</v>
      </c>
      <c r="AF464">
        <v>5</v>
      </c>
      <c r="AG464">
        <v>81</v>
      </c>
      <c r="AH464">
        <v>16</v>
      </c>
      <c r="AI464">
        <v>26</v>
      </c>
      <c r="AJ464" t="s">
        <v>5</v>
      </c>
      <c r="AL464" t="e">
        <f t="shared" ref="AL464:AL527" si="462">IF(AND(#REF!&lt;&gt;#REF!,#REF!&lt;&gt;#REF!),"Bold","")</f>
        <v>#REF!</v>
      </c>
    </row>
    <row r="465" spans="1:38">
      <c r="A465" t="s">
        <v>1135</v>
      </c>
      <c r="B465" s="1">
        <v>0.65972222222222221</v>
      </c>
      <c r="C465" t="s">
        <v>224</v>
      </c>
      <c r="D465" t="s">
        <v>344</v>
      </c>
      <c r="F465">
        <v>7632</v>
      </c>
      <c r="G465" t="s">
        <v>345</v>
      </c>
      <c r="H465" t="s">
        <v>346</v>
      </c>
      <c r="I465" t="s">
        <v>233</v>
      </c>
      <c r="J465" t="s">
        <v>1097</v>
      </c>
      <c r="K465" t="s">
        <v>1098</v>
      </c>
      <c r="L465">
        <v>8</v>
      </c>
      <c r="M465">
        <v>18.142600000000002</v>
      </c>
      <c r="N465">
        <v>25.021999999999998</v>
      </c>
      <c r="O465">
        <v>12.724299999999999</v>
      </c>
      <c r="P465">
        <v>5.8403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9.9506999999999994</v>
      </c>
      <c r="X465" t="s">
        <v>1136</v>
      </c>
      <c r="Y465">
        <v>2.0819999999999999</v>
      </c>
      <c r="Z465" t="s">
        <v>1137</v>
      </c>
      <c r="AA465">
        <v>6.25E-2</v>
      </c>
      <c r="AB465" t="s">
        <v>361</v>
      </c>
      <c r="AC465">
        <v>0.80559999999999998</v>
      </c>
      <c r="AD465">
        <v>4.3499999999999996</v>
      </c>
      <c r="AE465">
        <v>88.172700000000006</v>
      </c>
      <c r="AF465">
        <v>33</v>
      </c>
      <c r="AG465">
        <v>0</v>
      </c>
      <c r="AH465">
        <v>16</v>
      </c>
      <c r="AI465">
        <v>23</v>
      </c>
      <c r="AJ465" t="s">
        <v>5</v>
      </c>
      <c r="AL465" t="e">
        <f t="shared" ref="AL465:AL528" si="463">IF(AND(#REF!&lt;&gt;#REF!,#REF!&lt;&gt;#REF!),"Bold","")</f>
        <v>#REF!</v>
      </c>
    </row>
    <row r="466" spans="1:38">
      <c r="A466" t="s">
        <v>373</v>
      </c>
      <c r="B466" s="1">
        <v>0.56597222222222221</v>
      </c>
      <c r="C466" t="s">
        <v>224</v>
      </c>
      <c r="D466" t="s">
        <v>344</v>
      </c>
      <c r="F466">
        <v>10903</v>
      </c>
      <c r="G466" t="s">
        <v>345</v>
      </c>
      <c r="H466" t="s">
        <v>346</v>
      </c>
      <c r="I466" t="s">
        <v>233</v>
      </c>
      <c r="J466" t="s">
        <v>347</v>
      </c>
      <c r="K466" t="s">
        <v>348</v>
      </c>
      <c r="L466">
        <v>4</v>
      </c>
      <c r="M466">
        <v>50.949100000000001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14.14</v>
      </c>
      <c r="X466" t="s">
        <v>374</v>
      </c>
      <c r="Y466">
        <v>0.68269999999999997</v>
      </c>
      <c r="Z466" t="s">
        <v>375</v>
      </c>
      <c r="AA466">
        <v>6.9800000000000001E-2</v>
      </c>
      <c r="AB466" t="s">
        <v>376</v>
      </c>
      <c r="AC466">
        <v>0.61680000000000001</v>
      </c>
      <c r="AD466">
        <v>3.9</v>
      </c>
      <c r="AE466">
        <v>147.85210000000001</v>
      </c>
      <c r="AF466">
        <v>50</v>
      </c>
      <c r="AG466">
        <v>0</v>
      </c>
      <c r="AH466">
        <v>16</v>
      </c>
      <c r="AI466">
        <v>70</v>
      </c>
      <c r="AJ466" t="s">
        <v>5</v>
      </c>
      <c r="AL466" t="e">
        <f t="shared" ref="AL466:AL529" si="464">IF(AND(#REF!&lt;&gt;#REF!,#REF!&lt;&gt;#REF!),"Bold","")</f>
        <v>#REF!</v>
      </c>
    </row>
    <row r="467" spans="1:38">
      <c r="A467" t="s">
        <v>1638</v>
      </c>
      <c r="B467" s="1">
        <v>0.78125</v>
      </c>
      <c r="C467" t="s">
        <v>168</v>
      </c>
      <c r="D467" t="s">
        <v>281</v>
      </c>
      <c r="E467" t="s">
        <v>1620</v>
      </c>
      <c r="F467">
        <v>3105</v>
      </c>
      <c r="G467" t="s">
        <v>1576</v>
      </c>
      <c r="H467" t="s">
        <v>1577</v>
      </c>
      <c r="I467" s="3" t="s">
        <v>5</v>
      </c>
      <c r="J467" t="s">
        <v>234</v>
      </c>
      <c r="K467" t="s">
        <v>1621</v>
      </c>
      <c r="L467">
        <v>2</v>
      </c>
      <c r="M467">
        <v>51.07</v>
      </c>
      <c r="N467">
        <v>31.058299999999999</v>
      </c>
      <c r="O467">
        <v>21.266500000000001</v>
      </c>
      <c r="P467">
        <v>8.2981999999999996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16.4864</v>
      </c>
      <c r="X467" t="s">
        <v>687</v>
      </c>
      <c r="Y467">
        <v>1.4963</v>
      </c>
      <c r="Z467" t="s">
        <v>1639</v>
      </c>
      <c r="AA467">
        <v>1.8425</v>
      </c>
      <c r="AB467" t="s">
        <v>408</v>
      </c>
      <c r="AC467">
        <v>1.5952</v>
      </c>
      <c r="AD467">
        <v>3.85</v>
      </c>
      <c r="AE467">
        <v>152.1395</v>
      </c>
      <c r="AF467">
        <v>6</v>
      </c>
      <c r="AG467">
        <v>57</v>
      </c>
      <c r="AH467">
        <v>16</v>
      </c>
      <c r="AI467">
        <v>84</v>
      </c>
      <c r="AJ467" t="s">
        <v>5</v>
      </c>
      <c r="AL467" t="e">
        <f t="shared" ref="AL467:AL530" si="465">IF(AND(#REF!&lt;&gt;#REF!,#REF!&lt;&gt;#REF!),"Bold","")</f>
        <v>#REF!</v>
      </c>
    </row>
    <row r="468" spans="1:38">
      <c r="A468" t="s">
        <v>502</v>
      </c>
      <c r="B468" s="1">
        <v>0.57638888888888895</v>
      </c>
      <c r="C468" t="s">
        <v>171</v>
      </c>
      <c r="D468" t="s">
        <v>344</v>
      </c>
      <c r="E468" t="s">
        <v>230</v>
      </c>
      <c r="F468">
        <v>4224</v>
      </c>
      <c r="G468" t="s">
        <v>282</v>
      </c>
      <c r="H468" t="s">
        <v>346</v>
      </c>
      <c r="I468" t="s">
        <v>233</v>
      </c>
      <c r="J468" t="s">
        <v>347</v>
      </c>
      <c r="K468" t="s">
        <v>481</v>
      </c>
      <c r="L468">
        <v>5</v>
      </c>
      <c r="M468">
        <v>39.840400000000002</v>
      </c>
      <c r="N468">
        <v>17.862100000000002</v>
      </c>
      <c r="O468">
        <v>12.5215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14.050700000000001</v>
      </c>
      <c r="X468" t="s">
        <v>503</v>
      </c>
      <c r="Y468">
        <v>0.51490000000000002</v>
      </c>
      <c r="Z468" t="s">
        <v>504</v>
      </c>
      <c r="AA468">
        <v>0.38229999999999997</v>
      </c>
      <c r="AB468" t="s">
        <v>505</v>
      </c>
      <c r="AC468">
        <v>1.8335999999999999</v>
      </c>
      <c r="AD468">
        <v>3.6</v>
      </c>
      <c r="AE468">
        <v>104.3459</v>
      </c>
      <c r="AF468">
        <v>50</v>
      </c>
      <c r="AG468">
        <v>0</v>
      </c>
      <c r="AH468">
        <v>16</v>
      </c>
      <c r="AI468">
        <v>18</v>
      </c>
      <c r="AJ468" t="s">
        <v>5</v>
      </c>
      <c r="AL468" t="e">
        <f t="shared" ref="AL468:AL531" si="466">IF(AND(#REF!&lt;&gt;#REF!,#REF!&lt;&gt;#REF!),"Bold","")</f>
        <v>#REF!</v>
      </c>
    </row>
    <row r="469" spans="1:38">
      <c r="A469" t="s">
        <v>742</v>
      </c>
      <c r="B469" s="1">
        <v>0.60416666666666663</v>
      </c>
      <c r="C469" t="s">
        <v>167</v>
      </c>
      <c r="D469" t="s">
        <v>281</v>
      </c>
      <c r="F469">
        <v>17688</v>
      </c>
      <c r="G469" t="s">
        <v>282</v>
      </c>
      <c r="H469" t="s">
        <v>232</v>
      </c>
      <c r="I469" t="s">
        <v>5</v>
      </c>
      <c r="J469" t="s">
        <v>234</v>
      </c>
      <c r="K469" t="s">
        <v>718</v>
      </c>
      <c r="L469">
        <v>2</v>
      </c>
      <c r="M469">
        <v>68.146299999999997</v>
      </c>
      <c r="N469">
        <v>56.037300000000002</v>
      </c>
      <c r="O469">
        <v>16.679400000000001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16.965</v>
      </c>
      <c r="X469" t="s">
        <v>333</v>
      </c>
      <c r="Y469">
        <v>0.90710000000000002</v>
      </c>
      <c r="Z469" t="s">
        <v>286</v>
      </c>
      <c r="AA469">
        <v>2.8153000000000001</v>
      </c>
      <c r="AB469" t="s">
        <v>252</v>
      </c>
      <c r="AC469">
        <v>0.97199999999999998</v>
      </c>
      <c r="AD469">
        <v>3.6</v>
      </c>
      <c r="AE469">
        <v>192.56649999999999</v>
      </c>
      <c r="AF469">
        <v>6</v>
      </c>
      <c r="AG469">
        <v>71</v>
      </c>
      <c r="AH469">
        <v>16</v>
      </c>
      <c r="AI469">
        <v>16</v>
      </c>
      <c r="AJ469" t="s">
        <v>5</v>
      </c>
      <c r="AL469" t="e">
        <f t="shared" ref="AL469:AL532" si="467">IF(AND(#REF!&lt;&gt;#REF!,#REF!&lt;&gt;#REF!),"Bold","")</f>
        <v>#REF!</v>
      </c>
    </row>
    <row r="470" spans="1:38">
      <c r="A470" t="s">
        <v>1401</v>
      </c>
      <c r="B470" s="1">
        <v>0.70833333333333337</v>
      </c>
      <c r="C470" t="s">
        <v>224</v>
      </c>
      <c r="D470" t="s">
        <v>1359</v>
      </c>
      <c r="F470">
        <v>6542</v>
      </c>
      <c r="G470" t="s">
        <v>345</v>
      </c>
      <c r="H470" t="s">
        <v>346</v>
      </c>
      <c r="I470" s="3" t="s">
        <v>5</v>
      </c>
      <c r="J470" t="s">
        <v>347</v>
      </c>
      <c r="K470" t="s">
        <v>1360</v>
      </c>
      <c r="L470">
        <v>5</v>
      </c>
      <c r="M470">
        <v>56.680300000000003</v>
      </c>
      <c r="N470">
        <v>30.572600000000001</v>
      </c>
      <c r="O470">
        <v>15.960900000000001</v>
      </c>
      <c r="P470">
        <v>5.8822999999999999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7.49</v>
      </c>
      <c r="X470" t="s">
        <v>889</v>
      </c>
      <c r="Y470">
        <v>1.3536999999999999</v>
      </c>
      <c r="Z470" t="s">
        <v>905</v>
      </c>
      <c r="AA470">
        <v>1.2193000000000001</v>
      </c>
      <c r="AB470" t="s">
        <v>513</v>
      </c>
      <c r="AC470">
        <v>1.736</v>
      </c>
      <c r="AD470">
        <v>3.6</v>
      </c>
      <c r="AE470">
        <v>137.80719999999999</v>
      </c>
      <c r="AF470">
        <v>50</v>
      </c>
      <c r="AG470">
        <v>90</v>
      </c>
      <c r="AH470">
        <v>16</v>
      </c>
      <c r="AI470">
        <v>85</v>
      </c>
      <c r="AJ470" t="s">
        <v>5</v>
      </c>
      <c r="AL470" t="e">
        <f t="shared" ref="AL470:AL533" si="468">IF(AND(#REF!&lt;&gt;#REF!,#REF!&lt;&gt;#REF!),"Bold","")</f>
        <v>#REF!</v>
      </c>
    </row>
    <row r="471" spans="1:38">
      <c r="A471" t="s">
        <v>284</v>
      </c>
      <c r="B471" s="1">
        <v>0.55902777777777779</v>
      </c>
      <c r="C471" t="s">
        <v>167</v>
      </c>
      <c r="D471" t="s">
        <v>281</v>
      </c>
      <c r="F471">
        <v>9540</v>
      </c>
      <c r="G471" t="s">
        <v>282</v>
      </c>
      <c r="H471" t="s">
        <v>232</v>
      </c>
      <c r="I471" t="s">
        <v>233</v>
      </c>
      <c r="J471" t="s">
        <v>234</v>
      </c>
      <c r="K471" t="s">
        <v>283</v>
      </c>
      <c r="L471">
        <v>2</v>
      </c>
      <c r="M471">
        <v>89.3476</v>
      </c>
      <c r="N471">
        <v>52.407600000000002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18.0764</v>
      </c>
      <c r="X471" t="s">
        <v>285</v>
      </c>
      <c r="Y471">
        <v>1.8412999999999999</v>
      </c>
      <c r="Z471" t="s">
        <v>286</v>
      </c>
      <c r="AA471">
        <v>2.8153000000000001</v>
      </c>
      <c r="AB471" t="s">
        <v>287</v>
      </c>
      <c r="AC471">
        <v>2.1086999999999998</v>
      </c>
      <c r="AD471">
        <v>3.5</v>
      </c>
      <c r="AE471" s="23">
        <v>232.1173</v>
      </c>
      <c r="AF471">
        <v>4.5</v>
      </c>
      <c r="AG471">
        <v>0</v>
      </c>
      <c r="AH471">
        <v>16</v>
      </c>
      <c r="AI471">
        <v>19</v>
      </c>
      <c r="AJ471" t="s">
        <v>5</v>
      </c>
      <c r="AL471" t="e">
        <f t="shared" ref="AL471:AL534" si="469">IF(AND(#REF!&lt;&gt;#REF!,#REF!&lt;&gt;#REF!),"Bold","")</f>
        <v>#REF!</v>
      </c>
    </row>
    <row r="472" spans="1:38">
      <c r="A472" t="s">
        <v>370</v>
      </c>
      <c r="B472" s="1">
        <v>0.56597222222222221</v>
      </c>
      <c r="C472" t="s">
        <v>224</v>
      </c>
      <c r="D472" t="s">
        <v>344</v>
      </c>
      <c r="F472">
        <v>10903</v>
      </c>
      <c r="G472" t="s">
        <v>345</v>
      </c>
      <c r="H472" t="s">
        <v>346</v>
      </c>
      <c r="I472" t="s">
        <v>233</v>
      </c>
      <c r="J472" t="s">
        <v>347</v>
      </c>
      <c r="K472" t="s">
        <v>348</v>
      </c>
      <c r="L472">
        <v>5</v>
      </c>
      <c r="M472">
        <v>46.968000000000004</v>
      </c>
      <c r="N472">
        <v>40.191400000000002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17.775700000000001</v>
      </c>
      <c r="X472" t="s">
        <v>371</v>
      </c>
      <c r="Y472">
        <v>0.25719999999999998</v>
      </c>
      <c r="Z472" t="s">
        <v>364</v>
      </c>
      <c r="AA472">
        <v>1.6064000000000001</v>
      </c>
      <c r="AB472" t="s">
        <v>372</v>
      </c>
      <c r="AC472">
        <v>0.78610000000000002</v>
      </c>
      <c r="AD472">
        <v>3.5</v>
      </c>
      <c r="AE472">
        <v>150.0163</v>
      </c>
      <c r="AF472">
        <v>50</v>
      </c>
      <c r="AG472">
        <v>0</v>
      </c>
      <c r="AH472">
        <v>16</v>
      </c>
      <c r="AI472">
        <v>19</v>
      </c>
      <c r="AJ472" t="s">
        <v>5</v>
      </c>
      <c r="AL472" t="e">
        <f t="shared" ref="AL472:AL535" si="470">IF(AND(#REF!&lt;&gt;#REF!,#REF!&lt;&gt;#REF!),"Bold","")</f>
        <v>#REF!</v>
      </c>
    </row>
    <row r="473" spans="1:38">
      <c r="A473" t="s">
        <v>498</v>
      </c>
      <c r="B473" s="1">
        <v>0.57638888888888895</v>
      </c>
      <c r="C473" t="s">
        <v>171</v>
      </c>
      <c r="D473" t="s">
        <v>344</v>
      </c>
      <c r="E473" t="s">
        <v>230</v>
      </c>
      <c r="F473">
        <v>4224</v>
      </c>
      <c r="G473" t="s">
        <v>282</v>
      </c>
      <c r="H473" t="s">
        <v>346</v>
      </c>
      <c r="I473" t="s">
        <v>233</v>
      </c>
      <c r="J473" t="s">
        <v>347</v>
      </c>
      <c r="K473" t="s">
        <v>481</v>
      </c>
      <c r="L473">
        <v>5</v>
      </c>
      <c r="M473">
        <v>40.317900000000002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8.2685999999999993</v>
      </c>
      <c r="X473" t="s">
        <v>499</v>
      </c>
      <c r="Y473">
        <v>1.9624999999999999</v>
      </c>
      <c r="Z473" t="s">
        <v>500</v>
      </c>
      <c r="AA473">
        <v>0.20830000000000001</v>
      </c>
      <c r="AB473" t="s">
        <v>501</v>
      </c>
      <c r="AC473">
        <v>0.97140000000000004</v>
      </c>
      <c r="AD473">
        <v>3.5</v>
      </c>
      <c r="AE473">
        <v>116.5522</v>
      </c>
      <c r="AF473">
        <v>66</v>
      </c>
      <c r="AG473">
        <v>0</v>
      </c>
      <c r="AH473">
        <v>16</v>
      </c>
      <c r="AI473">
        <v>150</v>
      </c>
      <c r="AJ473" t="s">
        <v>5</v>
      </c>
      <c r="AL473" t="e">
        <f t="shared" ref="AL473:AL536" si="471">IF(AND(#REF!&lt;&gt;#REF!,#REF!&lt;&gt;#REF!),"Bold","")</f>
        <v>#REF!</v>
      </c>
    </row>
    <row r="474" spans="1:38">
      <c r="A474" t="s">
        <v>525</v>
      </c>
      <c r="B474" s="1">
        <v>0.57986111111111105</v>
      </c>
      <c r="C474" t="s">
        <v>167</v>
      </c>
      <c r="D474" t="s">
        <v>281</v>
      </c>
      <c r="F474">
        <v>9540</v>
      </c>
      <c r="G474" t="s">
        <v>282</v>
      </c>
      <c r="H474" t="s">
        <v>232</v>
      </c>
      <c r="I474" t="s">
        <v>233</v>
      </c>
      <c r="J474" t="s">
        <v>234</v>
      </c>
      <c r="K474" t="s">
        <v>520</v>
      </c>
      <c r="L474">
        <v>2</v>
      </c>
      <c r="M474">
        <v>75.684799999999996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17.9514</v>
      </c>
      <c r="X474" t="s">
        <v>285</v>
      </c>
      <c r="Y474">
        <v>1.8412999999999999</v>
      </c>
      <c r="Z474" t="s">
        <v>286</v>
      </c>
      <c r="AA474">
        <v>2.8153000000000001</v>
      </c>
      <c r="AB474" t="s">
        <v>297</v>
      </c>
      <c r="AC474">
        <v>2.5282</v>
      </c>
      <c r="AD474">
        <v>3.5</v>
      </c>
      <c r="AE474">
        <v>219.4376</v>
      </c>
      <c r="AF474">
        <v>6.5</v>
      </c>
      <c r="AG474">
        <v>0</v>
      </c>
      <c r="AH474">
        <v>16</v>
      </c>
      <c r="AI474">
        <v>11</v>
      </c>
      <c r="AJ474" t="s">
        <v>5</v>
      </c>
      <c r="AL474" t="e">
        <f t="shared" ref="AL474:AL537" si="472">IF(AND(#REF!&lt;&gt;#REF!,#REF!&lt;&gt;#REF!),"Bold","")</f>
        <v>#REF!</v>
      </c>
    </row>
    <row r="475" spans="1:38">
      <c r="A475" t="s">
        <v>534</v>
      </c>
      <c r="B475" s="1">
        <v>0.57986111111111105</v>
      </c>
      <c r="C475" t="s">
        <v>167</v>
      </c>
      <c r="D475" t="s">
        <v>281</v>
      </c>
      <c r="F475">
        <v>9540</v>
      </c>
      <c r="G475" t="s">
        <v>282</v>
      </c>
      <c r="H475" t="s">
        <v>232</v>
      </c>
      <c r="I475" t="s">
        <v>233</v>
      </c>
      <c r="J475" t="s">
        <v>234</v>
      </c>
      <c r="K475" t="s">
        <v>520</v>
      </c>
      <c r="L475">
        <v>2</v>
      </c>
      <c r="M475">
        <v>56.9251</v>
      </c>
      <c r="N475">
        <v>51.522100000000002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16.381399999999999</v>
      </c>
      <c r="X475" t="s">
        <v>535</v>
      </c>
      <c r="Y475">
        <v>0.7944</v>
      </c>
      <c r="Z475" t="s">
        <v>368</v>
      </c>
      <c r="AA475">
        <v>1.9778</v>
      </c>
      <c r="AB475" t="s">
        <v>260</v>
      </c>
      <c r="AC475">
        <v>3.7690999999999999</v>
      </c>
      <c r="AD475">
        <v>3.5</v>
      </c>
      <c r="AE475">
        <v>183.46180000000001</v>
      </c>
      <c r="AF475">
        <v>25</v>
      </c>
      <c r="AG475">
        <v>0</v>
      </c>
      <c r="AH475">
        <v>16</v>
      </c>
      <c r="AI475">
        <v>71</v>
      </c>
      <c r="AJ475" t="s">
        <v>5</v>
      </c>
      <c r="AL475" t="e">
        <f t="shared" ref="AL475:AL538" si="473">IF(AND(#REF!&lt;&gt;#REF!,#REF!&lt;&gt;#REF!),"Bold","")</f>
        <v>#REF!</v>
      </c>
    </row>
    <row r="476" spans="1:38">
      <c r="A476" t="s">
        <v>1114</v>
      </c>
      <c r="B476" s="1">
        <v>0.65972222222222221</v>
      </c>
      <c r="C476" t="s">
        <v>224</v>
      </c>
      <c r="D476" t="s">
        <v>344</v>
      </c>
      <c r="F476">
        <v>7632</v>
      </c>
      <c r="G476" t="s">
        <v>345</v>
      </c>
      <c r="H476" t="s">
        <v>346</v>
      </c>
      <c r="I476" t="s">
        <v>233</v>
      </c>
      <c r="J476" t="s">
        <v>1097</v>
      </c>
      <c r="K476" t="s">
        <v>1098</v>
      </c>
      <c r="L476">
        <v>7</v>
      </c>
      <c r="M476">
        <v>63.722999999999999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1115</v>
      </c>
      <c r="Y476">
        <v>2.0907</v>
      </c>
      <c r="Z476" t="s">
        <v>1116</v>
      </c>
      <c r="AA476">
        <v>0</v>
      </c>
      <c r="AB476" t="s">
        <v>1117</v>
      </c>
      <c r="AC476">
        <v>0</v>
      </c>
      <c r="AD476">
        <v>3.5</v>
      </c>
      <c r="AE476">
        <v>166.2364</v>
      </c>
      <c r="AF476">
        <v>50</v>
      </c>
      <c r="AG476">
        <v>0</v>
      </c>
      <c r="AH476">
        <v>11</v>
      </c>
      <c r="AI476">
        <v>48</v>
      </c>
      <c r="AJ476" t="s">
        <v>5</v>
      </c>
      <c r="AL476" t="e">
        <f t="shared" ref="AL476:AL539" si="474">IF(AND(#REF!&lt;&gt;#REF!,#REF!&lt;&gt;#REF!),"Bold","")</f>
        <v>#REF!</v>
      </c>
    </row>
    <row r="477" spans="1:38">
      <c r="A477" t="s">
        <v>1553</v>
      </c>
      <c r="B477" s="1">
        <v>0.73263888888888884</v>
      </c>
      <c r="C477" t="s">
        <v>224</v>
      </c>
      <c r="D477" t="s">
        <v>344</v>
      </c>
      <c r="F477">
        <v>5451</v>
      </c>
      <c r="G477" t="s">
        <v>345</v>
      </c>
      <c r="H477" t="s">
        <v>346</v>
      </c>
      <c r="I477" s="3" t="s">
        <v>233</v>
      </c>
      <c r="J477" t="s">
        <v>743</v>
      </c>
      <c r="K477" t="s">
        <v>1540</v>
      </c>
      <c r="L477">
        <v>4</v>
      </c>
      <c r="M477">
        <v>50.578800000000001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18.417100000000001</v>
      </c>
      <c r="X477" t="s">
        <v>1554</v>
      </c>
      <c r="Y477">
        <v>0</v>
      </c>
      <c r="Z477" t="s">
        <v>1137</v>
      </c>
      <c r="AA477">
        <v>6.25E-2</v>
      </c>
      <c r="AB477" t="s">
        <v>746</v>
      </c>
      <c r="AC477">
        <v>0.50629999999999997</v>
      </c>
      <c r="AD477">
        <v>3.5</v>
      </c>
      <c r="AE477">
        <v>149.99520000000001</v>
      </c>
      <c r="AF477">
        <v>16</v>
      </c>
      <c r="AG477">
        <v>0</v>
      </c>
      <c r="AH477">
        <v>11</v>
      </c>
      <c r="AI477">
        <v>38</v>
      </c>
      <c r="AJ477" t="s">
        <v>5</v>
      </c>
      <c r="AL477" t="e">
        <f t="shared" ref="AL477:AL540" si="475">IF(AND(#REF!&lt;&gt;#REF!,#REF!&lt;&gt;#REF!),"Bold","")</f>
        <v>#REF!</v>
      </c>
    </row>
    <row r="478" spans="1:38">
      <c r="A478" t="s">
        <v>1555</v>
      </c>
      <c r="B478" s="1">
        <v>0.73263888888888884</v>
      </c>
      <c r="C478" t="s">
        <v>224</v>
      </c>
      <c r="D478" t="s">
        <v>344</v>
      </c>
      <c r="F478">
        <v>5451</v>
      </c>
      <c r="G478" t="s">
        <v>345</v>
      </c>
      <c r="H478" t="s">
        <v>346</v>
      </c>
      <c r="I478" s="3" t="s">
        <v>233</v>
      </c>
      <c r="J478" t="s">
        <v>743</v>
      </c>
      <c r="K478" t="s">
        <v>1540</v>
      </c>
      <c r="L478">
        <v>4</v>
      </c>
      <c r="M478">
        <v>52.123899999999999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5.7142999999999997</v>
      </c>
      <c r="X478" t="s">
        <v>1556</v>
      </c>
      <c r="Y478">
        <v>0</v>
      </c>
      <c r="Z478" t="s">
        <v>1019</v>
      </c>
      <c r="AA478">
        <v>0.33129999999999998</v>
      </c>
      <c r="AB478" t="s">
        <v>401</v>
      </c>
      <c r="AC478">
        <v>1.4018999999999999</v>
      </c>
      <c r="AD478">
        <v>3.5</v>
      </c>
      <c r="AE478">
        <v>142.3518</v>
      </c>
      <c r="AF478">
        <v>20</v>
      </c>
      <c r="AG478">
        <v>0</v>
      </c>
      <c r="AH478">
        <v>11</v>
      </c>
      <c r="AI478">
        <v>35</v>
      </c>
      <c r="AJ478" t="s">
        <v>5</v>
      </c>
      <c r="AL478" t="e">
        <f t="shared" ref="AL478:AL541" si="476">IF(AND(#REF!&lt;&gt;#REF!,#REF!&lt;&gt;#REF!),"Bold","")</f>
        <v>#REF!</v>
      </c>
    </row>
    <row r="479" spans="1:38">
      <c r="A479" t="s">
        <v>1557</v>
      </c>
      <c r="B479" s="1">
        <v>0.73263888888888884</v>
      </c>
      <c r="C479" t="s">
        <v>224</v>
      </c>
      <c r="D479" t="s">
        <v>344</v>
      </c>
      <c r="F479">
        <v>5451</v>
      </c>
      <c r="G479" t="s">
        <v>345</v>
      </c>
      <c r="H479" t="s">
        <v>346</v>
      </c>
      <c r="I479" s="3" t="s">
        <v>233</v>
      </c>
      <c r="J479" t="s">
        <v>743</v>
      </c>
      <c r="K479" t="s">
        <v>1540</v>
      </c>
      <c r="L479">
        <v>4</v>
      </c>
      <c r="M479">
        <v>36.748100000000001</v>
      </c>
      <c r="N479">
        <v>25.207999999999998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11.6243</v>
      </c>
      <c r="X479" t="s">
        <v>1558</v>
      </c>
      <c r="Y479">
        <v>8.6999999999999994E-2</v>
      </c>
      <c r="Z479" t="s">
        <v>1019</v>
      </c>
      <c r="AA479">
        <v>0.33129999999999998</v>
      </c>
      <c r="AB479" t="s">
        <v>1559</v>
      </c>
      <c r="AC479">
        <v>1.8415999999999999</v>
      </c>
      <c r="AD479">
        <v>3.5</v>
      </c>
      <c r="AE479">
        <v>106.6777</v>
      </c>
      <c r="AF479">
        <v>33</v>
      </c>
      <c r="AG479">
        <v>0</v>
      </c>
      <c r="AH479">
        <v>11</v>
      </c>
      <c r="AI479">
        <v>16</v>
      </c>
      <c r="AJ479" t="s">
        <v>5</v>
      </c>
      <c r="AL479" t="e">
        <f t="shared" ref="AL479:AL542" si="477">IF(AND(#REF!&lt;&gt;#REF!,#REF!&lt;&gt;#REF!),"Bold","")</f>
        <v>#REF!</v>
      </c>
    </row>
    <row r="480" spans="1:38">
      <c r="A480" t="s">
        <v>1565</v>
      </c>
      <c r="B480" s="1">
        <v>0.73263888888888884</v>
      </c>
      <c r="C480" t="s">
        <v>224</v>
      </c>
      <c r="D480" t="s">
        <v>344</v>
      </c>
      <c r="F480">
        <v>5451</v>
      </c>
      <c r="G480" t="s">
        <v>345</v>
      </c>
      <c r="H480" t="s">
        <v>346</v>
      </c>
      <c r="I480" s="3" t="s">
        <v>233</v>
      </c>
      <c r="J480" t="s">
        <v>743</v>
      </c>
      <c r="K480" t="s">
        <v>1540</v>
      </c>
      <c r="L480">
        <v>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771</v>
      </c>
      <c r="Y480">
        <v>1.5416000000000001</v>
      </c>
      <c r="Z480" t="s">
        <v>1233</v>
      </c>
      <c r="AA480">
        <v>0.2142</v>
      </c>
      <c r="AB480" t="s">
        <v>1380</v>
      </c>
      <c r="AC480">
        <v>0.20519999999999999</v>
      </c>
      <c r="AD480">
        <v>3.5</v>
      </c>
      <c r="AE480">
        <v>5.4610000000000003</v>
      </c>
      <c r="AF480">
        <v>33</v>
      </c>
      <c r="AG480">
        <v>0</v>
      </c>
      <c r="AH480">
        <v>11</v>
      </c>
      <c r="AI480">
        <v>8</v>
      </c>
      <c r="AJ480" t="s">
        <v>5</v>
      </c>
      <c r="AL480" t="e">
        <f t="shared" ref="AL480:AL543" si="478">IF(AND(#REF!&lt;&gt;#REF!,#REF!&lt;&gt;#REF!),"Bold","")</f>
        <v>#REF!</v>
      </c>
    </row>
    <row r="481" spans="1:38">
      <c r="A481" t="s">
        <v>1566</v>
      </c>
      <c r="B481" s="1">
        <v>0.73263888888888884</v>
      </c>
      <c r="C481" t="s">
        <v>224</v>
      </c>
      <c r="D481" t="s">
        <v>344</v>
      </c>
      <c r="F481">
        <v>5451</v>
      </c>
      <c r="G481" t="s">
        <v>345</v>
      </c>
      <c r="H481" t="s">
        <v>346</v>
      </c>
      <c r="I481" s="3" t="s">
        <v>233</v>
      </c>
      <c r="J481" t="s">
        <v>743</v>
      </c>
      <c r="K481" t="s">
        <v>1540</v>
      </c>
      <c r="L481">
        <v>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1567</v>
      </c>
      <c r="Y481">
        <v>0.76449999999999996</v>
      </c>
      <c r="Z481" t="s">
        <v>1568</v>
      </c>
      <c r="AA481">
        <v>0.18629999999999999</v>
      </c>
      <c r="AB481" t="s">
        <v>1569</v>
      </c>
      <c r="AC481">
        <v>0.08</v>
      </c>
      <c r="AD481">
        <v>3.5</v>
      </c>
      <c r="AE481">
        <v>4.5308000000000002</v>
      </c>
      <c r="AF481">
        <v>33</v>
      </c>
      <c r="AG481">
        <v>0</v>
      </c>
      <c r="AH481">
        <v>11</v>
      </c>
      <c r="AI481">
        <v>4</v>
      </c>
      <c r="AJ481" t="s">
        <v>5</v>
      </c>
      <c r="AL481" t="e">
        <f t="shared" ref="AL481:AL544" si="479">IF(AND(#REF!&lt;&gt;#REF!,#REF!&lt;&gt;#REF!),"Bold","")</f>
        <v>#REF!</v>
      </c>
    </row>
    <row r="482" spans="1:38">
      <c r="A482" t="s">
        <v>1614</v>
      </c>
      <c r="B482" s="1">
        <v>0.76041666666666663</v>
      </c>
      <c r="C482" t="s">
        <v>168</v>
      </c>
      <c r="D482" t="s">
        <v>281</v>
      </c>
      <c r="E482" t="s">
        <v>1407</v>
      </c>
      <c r="F482">
        <v>3881</v>
      </c>
      <c r="G482" t="s">
        <v>1576</v>
      </c>
      <c r="H482" t="s">
        <v>1577</v>
      </c>
      <c r="I482" s="3" t="s">
        <v>233</v>
      </c>
      <c r="J482" t="s">
        <v>234</v>
      </c>
      <c r="K482" t="s">
        <v>1600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1615</v>
      </c>
      <c r="Y482">
        <v>0.15379999999999999</v>
      </c>
      <c r="Z482" t="s">
        <v>1616</v>
      </c>
      <c r="AA482">
        <v>0.26100000000000001</v>
      </c>
      <c r="AB482" t="s">
        <v>1617</v>
      </c>
      <c r="AC482">
        <v>1.4514</v>
      </c>
      <c r="AD482">
        <v>3.5</v>
      </c>
      <c r="AE482">
        <v>5.3662000000000001</v>
      </c>
      <c r="AF482">
        <v>33</v>
      </c>
      <c r="AG482">
        <v>0</v>
      </c>
      <c r="AH482">
        <v>11</v>
      </c>
      <c r="AI482">
        <v>25</v>
      </c>
      <c r="AJ482" t="s">
        <v>5</v>
      </c>
      <c r="AL482" t="e">
        <f t="shared" ref="AL482:AL545" si="480">IF(AND(#REF!&lt;&gt;#REF!,#REF!&lt;&gt;#REF!),"Bold","")</f>
        <v>#REF!</v>
      </c>
    </row>
    <row r="483" spans="1:38">
      <c r="A483" t="s">
        <v>384</v>
      </c>
      <c r="B483" s="1">
        <v>0.56597222222222221</v>
      </c>
      <c r="C483" t="s">
        <v>224</v>
      </c>
      <c r="D483" t="s">
        <v>344</v>
      </c>
      <c r="F483">
        <v>10903</v>
      </c>
      <c r="G483" t="s">
        <v>345</v>
      </c>
      <c r="H483" t="s">
        <v>346</v>
      </c>
      <c r="I483" t="s">
        <v>233</v>
      </c>
      <c r="J483" t="s">
        <v>347</v>
      </c>
      <c r="K483" t="s">
        <v>348</v>
      </c>
      <c r="L483">
        <v>4</v>
      </c>
      <c r="M483">
        <v>47.366900000000001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12.731400000000001</v>
      </c>
      <c r="X483" t="s">
        <v>385</v>
      </c>
      <c r="Y483">
        <v>0.79</v>
      </c>
      <c r="Z483" t="s">
        <v>386</v>
      </c>
      <c r="AA483">
        <v>0.16500000000000001</v>
      </c>
      <c r="AB483" t="s">
        <v>387</v>
      </c>
      <c r="AC483">
        <v>1.1094999999999999</v>
      </c>
      <c r="AD483">
        <v>3.3</v>
      </c>
      <c r="AE483">
        <v>137.5078</v>
      </c>
      <c r="AF483">
        <v>25</v>
      </c>
      <c r="AG483">
        <v>0</v>
      </c>
      <c r="AH483">
        <v>11</v>
      </c>
      <c r="AI483">
        <v>25</v>
      </c>
      <c r="AJ483" t="s">
        <v>5</v>
      </c>
      <c r="AL483" t="e">
        <f t="shared" ref="AL483:AL546" si="481">IF(AND(#REF!&lt;&gt;#REF!,#REF!&lt;&gt;#REF!),"Bold","")</f>
        <v>#REF!</v>
      </c>
    </row>
    <row r="484" spans="1:38">
      <c r="A484" t="s">
        <v>1381</v>
      </c>
      <c r="B484" s="1">
        <v>0.70833333333333337</v>
      </c>
      <c r="C484" t="s">
        <v>224</v>
      </c>
      <c r="D484" t="s">
        <v>1359</v>
      </c>
      <c r="F484">
        <v>6542</v>
      </c>
      <c r="G484" t="s">
        <v>345</v>
      </c>
      <c r="H484" t="s">
        <v>346</v>
      </c>
      <c r="I484" t="s">
        <v>5</v>
      </c>
      <c r="J484" t="s">
        <v>347</v>
      </c>
      <c r="K484" t="s">
        <v>1360</v>
      </c>
      <c r="L484">
        <v>4</v>
      </c>
      <c r="M484">
        <v>63.3352</v>
      </c>
      <c r="N484">
        <v>51.3551</v>
      </c>
      <c r="O484">
        <v>21.2119</v>
      </c>
      <c r="P484">
        <v>7.9115000000000002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15.7479</v>
      </c>
      <c r="X484" t="s">
        <v>382</v>
      </c>
      <c r="Y484">
        <v>2.3169</v>
      </c>
      <c r="Z484" t="s">
        <v>1382</v>
      </c>
      <c r="AA484">
        <v>0.30990000000000001</v>
      </c>
      <c r="AB484" t="s">
        <v>365</v>
      </c>
      <c r="AC484">
        <v>1.7513000000000001</v>
      </c>
      <c r="AD484">
        <v>3.3</v>
      </c>
      <c r="AE484">
        <v>185.0873</v>
      </c>
      <c r="AF484">
        <v>16</v>
      </c>
      <c r="AG484">
        <v>95</v>
      </c>
      <c r="AH484">
        <v>11</v>
      </c>
      <c r="AI484">
        <v>18</v>
      </c>
      <c r="AJ484" t="s">
        <v>5</v>
      </c>
      <c r="AL484" t="e">
        <f t="shared" ref="AL484:AL547" si="482">IF(AND(#REF!&lt;&gt;#REF!,#REF!&lt;&gt;#REF!),"Bold","")</f>
        <v>#REF!</v>
      </c>
    </row>
    <row r="485" spans="1:38">
      <c r="A485" t="s">
        <v>1624</v>
      </c>
      <c r="B485" s="1">
        <v>0.78125</v>
      </c>
      <c r="C485" t="s">
        <v>168</v>
      </c>
      <c r="D485" t="s">
        <v>281</v>
      </c>
      <c r="E485" t="s">
        <v>1620</v>
      </c>
      <c r="F485">
        <v>3105</v>
      </c>
      <c r="G485" t="s">
        <v>1576</v>
      </c>
      <c r="H485" t="s">
        <v>1577</v>
      </c>
      <c r="I485" s="3" t="s">
        <v>5</v>
      </c>
      <c r="J485" t="s">
        <v>234</v>
      </c>
      <c r="K485" t="s">
        <v>1621</v>
      </c>
      <c r="L485">
        <v>2</v>
      </c>
      <c r="M485">
        <v>68</v>
      </c>
      <c r="N485">
        <v>35.611899999999999</v>
      </c>
      <c r="O485">
        <v>22.276399999999999</v>
      </c>
      <c r="P485">
        <v>7.3506999999999998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18.0686</v>
      </c>
      <c r="X485" t="s">
        <v>1625</v>
      </c>
      <c r="Y485">
        <v>0.99339999999999995</v>
      </c>
      <c r="Z485" t="s">
        <v>407</v>
      </c>
      <c r="AA485">
        <v>1.4317</v>
      </c>
      <c r="AB485" t="s">
        <v>528</v>
      </c>
      <c r="AC485">
        <v>2.8353999999999999</v>
      </c>
      <c r="AD485">
        <v>2.9</v>
      </c>
      <c r="AE485">
        <v>176.0847</v>
      </c>
      <c r="AF485">
        <v>4.5</v>
      </c>
      <c r="AG485">
        <v>61</v>
      </c>
      <c r="AH485">
        <v>11</v>
      </c>
      <c r="AI485">
        <v>132</v>
      </c>
      <c r="AJ485" t="s">
        <v>5</v>
      </c>
      <c r="AL485" t="e">
        <f t="shared" ref="AL485:AL548" si="483">IF(AND(#REF!&lt;&gt;#REF!,#REF!&lt;&gt;#REF!),"Bold","")</f>
        <v>#REF!</v>
      </c>
    </row>
    <row r="486" spans="1:38">
      <c r="A486" t="s">
        <v>773</v>
      </c>
      <c r="B486" s="1">
        <v>0.61111111111111105</v>
      </c>
      <c r="C486" t="s">
        <v>224</v>
      </c>
      <c r="D486" t="s">
        <v>623</v>
      </c>
      <c r="F486">
        <v>9267</v>
      </c>
      <c r="G486" t="s">
        <v>345</v>
      </c>
      <c r="H486" t="s">
        <v>346</v>
      </c>
      <c r="I486" t="s">
        <v>233</v>
      </c>
      <c r="J486" t="s">
        <v>347</v>
      </c>
      <c r="K486" t="s">
        <v>762</v>
      </c>
      <c r="L486">
        <v>5</v>
      </c>
      <c r="M486">
        <v>74.605000000000004</v>
      </c>
      <c r="N486">
        <v>41.398899999999998</v>
      </c>
      <c r="O486">
        <v>23.068000000000001</v>
      </c>
      <c r="P486">
        <v>6.2397999999999998</v>
      </c>
      <c r="Q486">
        <v>2.8081</v>
      </c>
      <c r="R486">
        <v>3.1815000000000002</v>
      </c>
      <c r="S486">
        <v>2.5345</v>
      </c>
      <c r="T486">
        <v>0</v>
      </c>
      <c r="U486">
        <v>0</v>
      </c>
      <c r="V486">
        <v>0</v>
      </c>
      <c r="W486">
        <v>18.5686</v>
      </c>
      <c r="X486" t="s">
        <v>363</v>
      </c>
      <c r="Y486">
        <v>0.64219999999999999</v>
      </c>
      <c r="Z486" t="s">
        <v>774</v>
      </c>
      <c r="AA486">
        <v>0.29399999999999998</v>
      </c>
      <c r="AB486" t="s">
        <v>579</v>
      </c>
      <c r="AC486">
        <v>0.46179999999999999</v>
      </c>
      <c r="AD486">
        <v>2.7860999999999998</v>
      </c>
      <c r="AE486">
        <v>180.90469999999999</v>
      </c>
      <c r="AF486">
        <v>16</v>
      </c>
      <c r="AG486">
        <v>0</v>
      </c>
      <c r="AH486">
        <v>11</v>
      </c>
      <c r="AI486">
        <v>121</v>
      </c>
      <c r="AJ486" t="s">
        <v>5</v>
      </c>
      <c r="AL486" t="e">
        <f t="shared" ref="AL486:AL549" si="484">IF(AND(#REF!&lt;&gt;#REF!,#REF!&lt;&gt;#REF!),"Bold","")</f>
        <v>#REF!</v>
      </c>
    </row>
    <row r="487" spans="1:38">
      <c r="A487" t="s">
        <v>1404</v>
      </c>
      <c r="B487" s="1">
        <v>0.70833333333333337</v>
      </c>
      <c r="C487" t="s">
        <v>224</v>
      </c>
      <c r="D487" t="s">
        <v>1359</v>
      </c>
      <c r="F487">
        <v>6542</v>
      </c>
      <c r="G487" t="s">
        <v>345</v>
      </c>
      <c r="H487" t="s">
        <v>346</v>
      </c>
      <c r="I487" s="3" t="s">
        <v>5</v>
      </c>
      <c r="J487" t="s">
        <v>347</v>
      </c>
      <c r="K487" t="s">
        <v>1360</v>
      </c>
      <c r="L487">
        <v>5</v>
      </c>
      <c r="M487">
        <v>46.71</v>
      </c>
      <c r="N487">
        <v>27.1037</v>
      </c>
      <c r="O487">
        <v>12.2194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7.1749999999999998</v>
      </c>
      <c r="X487" t="s">
        <v>1405</v>
      </c>
      <c r="Y487">
        <v>0.122</v>
      </c>
      <c r="Z487" t="s">
        <v>905</v>
      </c>
      <c r="AA487">
        <v>1.2193000000000001</v>
      </c>
      <c r="AB487" t="s">
        <v>1406</v>
      </c>
      <c r="AC487">
        <v>0.59470000000000001</v>
      </c>
      <c r="AD487">
        <v>2.7</v>
      </c>
      <c r="AE487">
        <v>114.1814</v>
      </c>
      <c r="AF487">
        <v>33</v>
      </c>
      <c r="AG487">
        <v>93</v>
      </c>
      <c r="AH487">
        <v>8</v>
      </c>
      <c r="AI487">
        <v>16</v>
      </c>
      <c r="AJ487" t="s">
        <v>983</v>
      </c>
      <c r="AL487" t="e">
        <f t="shared" ref="AL487:AL550" si="485">IF(AND(#REF!&lt;&gt;#REF!,#REF!&lt;&gt;#REF!),"Bold","")</f>
        <v>#REF!</v>
      </c>
    </row>
    <row r="488" spans="1:38">
      <c r="A488" t="s">
        <v>1486</v>
      </c>
      <c r="B488" s="1">
        <v>0.71527777777777779</v>
      </c>
      <c r="C488" t="s">
        <v>163</v>
      </c>
      <c r="D488" t="s">
        <v>281</v>
      </c>
      <c r="E488" t="s">
        <v>230</v>
      </c>
      <c r="F488">
        <v>5531</v>
      </c>
      <c r="G488" t="s">
        <v>231</v>
      </c>
      <c r="H488" t="s">
        <v>232</v>
      </c>
      <c r="I488" s="3" t="s">
        <v>5</v>
      </c>
      <c r="J488" t="s">
        <v>1463</v>
      </c>
      <c r="K488" t="s">
        <v>1464</v>
      </c>
      <c r="L488">
        <v>3</v>
      </c>
      <c r="M488">
        <v>51.447800000000001</v>
      </c>
      <c r="N488">
        <v>44.533999999999999</v>
      </c>
      <c r="O488">
        <v>23.258400000000002</v>
      </c>
      <c r="P488">
        <v>6.6172000000000004</v>
      </c>
      <c r="Q488">
        <v>4.7264999999999997</v>
      </c>
      <c r="R488">
        <v>2.5091999999999999</v>
      </c>
      <c r="S488">
        <v>0</v>
      </c>
      <c r="T488">
        <v>0</v>
      </c>
      <c r="U488">
        <v>0</v>
      </c>
      <c r="V488">
        <v>0</v>
      </c>
      <c r="W488">
        <v>18.4757</v>
      </c>
      <c r="X488" t="s">
        <v>803</v>
      </c>
      <c r="Y488">
        <v>0.58040000000000003</v>
      </c>
      <c r="Z488" t="s">
        <v>1487</v>
      </c>
      <c r="AA488">
        <v>0.54590000000000005</v>
      </c>
      <c r="AB488" t="s">
        <v>720</v>
      </c>
      <c r="AC488">
        <v>2.2164000000000001</v>
      </c>
      <c r="AD488">
        <v>2.7</v>
      </c>
      <c r="AE488">
        <v>164.52369999999999</v>
      </c>
      <c r="AF488">
        <v>10</v>
      </c>
      <c r="AG488">
        <v>73</v>
      </c>
      <c r="AH488">
        <v>8</v>
      </c>
      <c r="AI488">
        <v>20</v>
      </c>
      <c r="AJ488" t="s">
        <v>983</v>
      </c>
      <c r="AL488" t="e">
        <f t="shared" ref="AL488:AL551" si="486">IF(AND(#REF!&lt;&gt;#REF!,#REF!&lt;&gt;#REF!),"Bold","")</f>
        <v>#REF!</v>
      </c>
    </row>
    <row r="489" spans="1:38">
      <c r="A489" t="s">
        <v>306</v>
      </c>
      <c r="B489" s="1">
        <v>0.55902777777777779</v>
      </c>
      <c r="C489" t="s">
        <v>167</v>
      </c>
      <c r="D489" t="s">
        <v>281</v>
      </c>
      <c r="F489">
        <v>9540</v>
      </c>
      <c r="G489" t="s">
        <v>282</v>
      </c>
      <c r="H489" t="s">
        <v>232</v>
      </c>
      <c r="I489" t="s">
        <v>233</v>
      </c>
      <c r="J489" t="s">
        <v>234</v>
      </c>
      <c r="K489" t="s">
        <v>283</v>
      </c>
      <c r="L489">
        <v>2</v>
      </c>
      <c r="M489">
        <v>50.844000000000001</v>
      </c>
      <c r="N489">
        <v>36.3157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15.4321</v>
      </c>
      <c r="X489" t="s">
        <v>307</v>
      </c>
      <c r="Y489">
        <v>0.379</v>
      </c>
      <c r="Z489" t="s">
        <v>308</v>
      </c>
      <c r="AA489">
        <v>1.6085</v>
      </c>
      <c r="AB489" t="s">
        <v>309</v>
      </c>
      <c r="AC489">
        <v>1.0894999999999999</v>
      </c>
      <c r="AD489">
        <v>2.5</v>
      </c>
      <c r="AE489">
        <v>146.71250000000001</v>
      </c>
      <c r="AF489">
        <v>50</v>
      </c>
      <c r="AG489">
        <v>0</v>
      </c>
      <c r="AH489">
        <v>8</v>
      </c>
      <c r="AI489">
        <v>129</v>
      </c>
      <c r="AJ489" t="s">
        <v>983</v>
      </c>
      <c r="AL489" t="e">
        <f t="shared" ref="AL489:AL552" si="487">IF(AND(#REF!&lt;&gt;#REF!,#REF!&lt;&gt;#REF!),"Bold","")</f>
        <v>#REF!</v>
      </c>
    </row>
    <row r="490" spans="1:38">
      <c r="A490" t="s">
        <v>521</v>
      </c>
      <c r="B490" s="1">
        <v>0.57986111111111105</v>
      </c>
      <c r="C490" t="s">
        <v>167</v>
      </c>
      <c r="D490" t="s">
        <v>281</v>
      </c>
      <c r="F490">
        <v>9540</v>
      </c>
      <c r="G490" t="s">
        <v>282</v>
      </c>
      <c r="H490" t="s">
        <v>232</v>
      </c>
      <c r="I490" t="s">
        <v>233</v>
      </c>
      <c r="J490" t="s">
        <v>234</v>
      </c>
      <c r="K490" t="s">
        <v>520</v>
      </c>
      <c r="L490">
        <v>2</v>
      </c>
      <c r="M490">
        <v>88.497600000000006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19.757100000000001</v>
      </c>
      <c r="X490" t="s">
        <v>522</v>
      </c>
      <c r="Y490">
        <v>0.6119</v>
      </c>
      <c r="Z490" t="s">
        <v>523</v>
      </c>
      <c r="AA490">
        <v>0.2762</v>
      </c>
      <c r="AB490" t="s">
        <v>524</v>
      </c>
      <c r="AC490">
        <v>1.4211</v>
      </c>
      <c r="AD490">
        <v>2.5</v>
      </c>
      <c r="AE490" s="23">
        <v>247.6688</v>
      </c>
      <c r="AF490">
        <v>12</v>
      </c>
      <c r="AG490">
        <v>0</v>
      </c>
      <c r="AH490">
        <v>8</v>
      </c>
      <c r="AI490">
        <v>22</v>
      </c>
      <c r="AJ490" t="s">
        <v>983</v>
      </c>
      <c r="AL490" t="e">
        <f t="shared" ref="AL490:AL553" si="488">IF(AND(#REF!&lt;&gt;#REF!,#REF!&lt;&gt;#REF!),"Bold","")</f>
        <v>#REF!</v>
      </c>
    </row>
    <row r="491" spans="1:38">
      <c r="A491" t="s">
        <v>544</v>
      </c>
      <c r="B491" s="1">
        <v>0.57986111111111105</v>
      </c>
      <c r="C491" t="s">
        <v>167</v>
      </c>
      <c r="D491" t="s">
        <v>281</v>
      </c>
      <c r="F491">
        <v>9540</v>
      </c>
      <c r="G491" t="s">
        <v>282</v>
      </c>
      <c r="H491" t="s">
        <v>232</v>
      </c>
      <c r="I491" t="s">
        <v>233</v>
      </c>
      <c r="J491" t="s">
        <v>234</v>
      </c>
      <c r="K491" t="s">
        <v>520</v>
      </c>
      <c r="L491">
        <v>2</v>
      </c>
      <c r="M491">
        <v>45.526600000000002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11.802899999999999</v>
      </c>
      <c r="X491" t="s">
        <v>545</v>
      </c>
      <c r="Y491">
        <v>0.65110000000000001</v>
      </c>
      <c r="Z491" t="s">
        <v>546</v>
      </c>
      <c r="AA491">
        <v>0.1701</v>
      </c>
      <c r="AB491" t="s">
        <v>547</v>
      </c>
      <c r="AC491">
        <v>1.3118000000000001</v>
      </c>
      <c r="AD491">
        <v>2.5</v>
      </c>
      <c r="AE491">
        <v>131.20849999999999</v>
      </c>
      <c r="AF491">
        <v>33</v>
      </c>
      <c r="AG491">
        <v>0</v>
      </c>
      <c r="AH491">
        <v>8</v>
      </c>
      <c r="AI491">
        <v>30</v>
      </c>
      <c r="AJ491" t="s">
        <v>983</v>
      </c>
      <c r="AL491" t="e">
        <f t="shared" ref="AL491:AL554" si="489">IF(AND(#REF!&lt;&gt;#REF!,#REF!&lt;&gt;#REF!),"Bold","")</f>
        <v>#REF!</v>
      </c>
    </row>
    <row r="492" spans="1:38">
      <c r="A492" t="s">
        <v>548</v>
      </c>
      <c r="B492" s="1">
        <v>0.57986111111111105</v>
      </c>
      <c r="C492" t="s">
        <v>167</v>
      </c>
      <c r="D492" t="s">
        <v>281</v>
      </c>
      <c r="F492">
        <v>9540</v>
      </c>
      <c r="G492" t="s">
        <v>282</v>
      </c>
      <c r="H492" t="s">
        <v>232</v>
      </c>
      <c r="I492" t="s">
        <v>233</v>
      </c>
      <c r="J492" t="s">
        <v>234</v>
      </c>
      <c r="K492" t="s">
        <v>520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549</v>
      </c>
      <c r="Y492">
        <v>1.5831999999999999</v>
      </c>
      <c r="Z492" t="s">
        <v>543</v>
      </c>
      <c r="AA492">
        <v>1.4713000000000001</v>
      </c>
      <c r="AB492" t="s">
        <v>550</v>
      </c>
      <c r="AC492">
        <v>1.7233000000000001</v>
      </c>
      <c r="AD492">
        <v>2.5</v>
      </c>
      <c r="AE492">
        <v>7.2778</v>
      </c>
      <c r="AF492">
        <v>25</v>
      </c>
      <c r="AG492">
        <v>0</v>
      </c>
      <c r="AH492">
        <v>8</v>
      </c>
      <c r="AI492">
        <v>175</v>
      </c>
      <c r="AJ492" t="s">
        <v>983</v>
      </c>
      <c r="AL492" t="e">
        <f t="shared" ref="AL492:AL555" si="490">IF(AND(#REF!&lt;&gt;#REF!,#REF!&lt;&gt;#REF!),"Bold","")</f>
        <v>#REF!</v>
      </c>
    </row>
    <row r="493" spans="1:38">
      <c r="A493" t="s">
        <v>1133</v>
      </c>
      <c r="B493" s="1">
        <v>0.65972222222222221</v>
      </c>
      <c r="C493" t="s">
        <v>224</v>
      </c>
      <c r="D493" t="s">
        <v>344</v>
      </c>
      <c r="F493">
        <v>7632</v>
      </c>
      <c r="G493" t="s">
        <v>345</v>
      </c>
      <c r="H493" t="s">
        <v>346</v>
      </c>
      <c r="I493" t="s">
        <v>233</v>
      </c>
      <c r="J493" t="s">
        <v>1097</v>
      </c>
      <c r="K493" t="s">
        <v>1098</v>
      </c>
      <c r="L493">
        <v>6</v>
      </c>
      <c r="M493">
        <v>31.6069</v>
      </c>
      <c r="N493">
        <v>23.794899999999998</v>
      </c>
      <c r="O493">
        <v>10.1912</v>
      </c>
      <c r="P493">
        <v>3.3285</v>
      </c>
      <c r="Q493">
        <v>2.8778000000000001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6.8943000000000003</v>
      </c>
      <c r="X493" t="s">
        <v>1134</v>
      </c>
      <c r="Y493">
        <v>9.5200000000000007E-2</v>
      </c>
      <c r="Z493" t="s">
        <v>632</v>
      </c>
      <c r="AA493">
        <v>0.1527</v>
      </c>
      <c r="AB493" t="s">
        <v>630</v>
      </c>
      <c r="AC493">
        <v>1.4016999999999999</v>
      </c>
      <c r="AD493">
        <v>2.5</v>
      </c>
      <c r="AE493">
        <v>88.796199999999999</v>
      </c>
      <c r="AF493">
        <v>50</v>
      </c>
      <c r="AG493">
        <v>0</v>
      </c>
      <c r="AH493">
        <v>8</v>
      </c>
      <c r="AI493">
        <v>51</v>
      </c>
      <c r="AJ493" t="s">
        <v>983</v>
      </c>
      <c r="AL493" t="e">
        <f t="shared" ref="AL493:AL556" si="491">IF(AND(#REF!&lt;&gt;#REF!,#REF!&lt;&gt;#REF!),"Bold","")</f>
        <v>#REF!</v>
      </c>
    </row>
    <row r="494" spans="1:38">
      <c r="A494" t="s">
        <v>1139</v>
      </c>
      <c r="B494" s="1">
        <v>0.65972222222222221</v>
      </c>
      <c r="C494" t="s">
        <v>224</v>
      </c>
      <c r="D494" t="s">
        <v>344</v>
      </c>
      <c r="F494">
        <v>7632</v>
      </c>
      <c r="G494" t="s">
        <v>345</v>
      </c>
      <c r="H494" t="s">
        <v>346</v>
      </c>
      <c r="I494" t="s">
        <v>233</v>
      </c>
      <c r="J494" t="s">
        <v>1097</v>
      </c>
      <c r="K494" t="s">
        <v>1098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359</v>
      </c>
      <c r="Y494">
        <v>0.99660000000000004</v>
      </c>
      <c r="Z494" t="s">
        <v>1140</v>
      </c>
      <c r="AA494">
        <v>0.71809999999999996</v>
      </c>
      <c r="AB494" t="s">
        <v>1141</v>
      </c>
      <c r="AC494">
        <v>8.3400000000000002E-2</v>
      </c>
      <c r="AD494">
        <v>2.5</v>
      </c>
      <c r="AE494">
        <v>4.2980999999999998</v>
      </c>
      <c r="AF494">
        <v>33</v>
      </c>
      <c r="AG494">
        <v>0</v>
      </c>
      <c r="AH494">
        <v>8</v>
      </c>
      <c r="AI494">
        <v>9</v>
      </c>
      <c r="AJ494" t="s">
        <v>983</v>
      </c>
      <c r="AL494" t="e">
        <f t="shared" ref="AL494:AL557" si="492">IF(AND(#REF!&lt;&gt;#REF!,#REF!&lt;&gt;#REF!),"Bold","")</f>
        <v>#REF!</v>
      </c>
    </row>
    <row r="495" spans="1:38">
      <c r="A495" t="s">
        <v>1606</v>
      </c>
      <c r="B495" s="1">
        <v>0.76041666666666663</v>
      </c>
      <c r="C495" t="s">
        <v>168</v>
      </c>
      <c r="D495" t="s">
        <v>281</v>
      </c>
      <c r="E495" t="s">
        <v>1407</v>
      </c>
      <c r="F495">
        <v>3881</v>
      </c>
      <c r="G495" t="s">
        <v>1576</v>
      </c>
      <c r="H495" t="s">
        <v>1577</v>
      </c>
      <c r="I495" s="3" t="s">
        <v>233</v>
      </c>
      <c r="J495" t="s">
        <v>234</v>
      </c>
      <c r="K495" t="s">
        <v>1600</v>
      </c>
      <c r="L495">
        <v>2</v>
      </c>
      <c r="M495">
        <v>49.061500000000002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15.1143</v>
      </c>
      <c r="X495" t="s">
        <v>1607</v>
      </c>
      <c r="Y495">
        <v>0.54220000000000002</v>
      </c>
      <c r="Z495" t="s">
        <v>1608</v>
      </c>
      <c r="AA495">
        <v>0.12590000000000001</v>
      </c>
      <c r="AB495" t="s">
        <v>798</v>
      </c>
      <c r="AC495">
        <v>0.42070000000000002</v>
      </c>
      <c r="AD495">
        <v>2.5</v>
      </c>
      <c r="AE495">
        <v>142.3871</v>
      </c>
      <c r="AF495">
        <v>12</v>
      </c>
      <c r="AG495">
        <v>0</v>
      </c>
      <c r="AH495">
        <v>14</v>
      </c>
      <c r="AI495">
        <v>165</v>
      </c>
      <c r="AJ495" t="s">
        <v>1512</v>
      </c>
      <c r="AL495" t="e">
        <f t="shared" ref="AL495:AL558" si="493">IF(AND(#REF!&lt;&gt;#REF!,#REF!&lt;&gt;#REF!),"Bold","")</f>
        <v>#REF!</v>
      </c>
    </row>
    <row r="496" spans="1:38">
      <c r="A496" t="s">
        <v>1209</v>
      </c>
      <c r="B496" s="1">
        <v>0.68055555555555547</v>
      </c>
      <c r="C496" t="s">
        <v>172</v>
      </c>
      <c r="D496" t="s">
        <v>1045</v>
      </c>
      <c r="E496" t="s">
        <v>562</v>
      </c>
      <c r="F496">
        <v>9285</v>
      </c>
      <c r="G496" t="s">
        <v>282</v>
      </c>
      <c r="H496" t="s">
        <v>346</v>
      </c>
      <c r="I496" t="s">
        <v>233</v>
      </c>
      <c r="J496" t="s">
        <v>347</v>
      </c>
      <c r="K496" t="s">
        <v>1200</v>
      </c>
      <c r="L496">
        <v>6</v>
      </c>
      <c r="M496">
        <v>60.672199999999997</v>
      </c>
      <c r="N496">
        <v>42.661700000000003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17.445699999999999</v>
      </c>
      <c r="X496" t="s">
        <v>617</v>
      </c>
      <c r="Y496">
        <v>2.6448</v>
      </c>
      <c r="Z496" t="s">
        <v>618</v>
      </c>
      <c r="AA496">
        <v>1.6631</v>
      </c>
      <c r="AB496" t="s">
        <v>643</v>
      </c>
      <c r="AC496">
        <v>2.9459</v>
      </c>
      <c r="AD496">
        <v>2.4</v>
      </c>
      <c r="AE496">
        <v>176.09010000000001</v>
      </c>
      <c r="AF496">
        <v>6</v>
      </c>
      <c r="AG496">
        <v>125</v>
      </c>
      <c r="AH496">
        <v>14</v>
      </c>
      <c r="AI496">
        <v>28</v>
      </c>
      <c r="AJ496" t="s">
        <v>1512</v>
      </c>
      <c r="AL496" t="e">
        <f t="shared" ref="AL496:AL559" si="494">IF(AND(#REF!&lt;&gt;#REF!,#REF!&lt;&gt;#REF!),"Bold","")</f>
        <v>#REF!</v>
      </c>
    </row>
    <row r="497" spans="1:38">
      <c r="A497" t="s">
        <v>1210</v>
      </c>
      <c r="B497" s="1">
        <v>0.68055555555555547</v>
      </c>
      <c r="C497" t="s">
        <v>172</v>
      </c>
      <c r="D497" t="s">
        <v>1045</v>
      </c>
      <c r="E497" t="s">
        <v>562</v>
      </c>
      <c r="F497">
        <v>9285</v>
      </c>
      <c r="G497" t="s">
        <v>282</v>
      </c>
      <c r="H497" t="s">
        <v>346</v>
      </c>
      <c r="I497" t="s">
        <v>233</v>
      </c>
      <c r="J497" t="s">
        <v>347</v>
      </c>
      <c r="K497" t="s">
        <v>1200</v>
      </c>
      <c r="L497">
        <v>5</v>
      </c>
      <c r="M497">
        <v>61.975200000000001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614</v>
      </c>
      <c r="Y497">
        <v>2.9243999999999999</v>
      </c>
      <c r="Z497" t="s">
        <v>574</v>
      </c>
      <c r="AA497">
        <v>3.07</v>
      </c>
      <c r="AB497" t="s">
        <v>361</v>
      </c>
      <c r="AC497">
        <v>1.9632000000000001</v>
      </c>
      <c r="AD497">
        <v>2.4</v>
      </c>
      <c r="AE497">
        <v>166.59719999999999</v>
      </c>
      <c r="AF497">
        <v>12</v>
      </c>
      <c r="AG497">
        <v>0</v>
      </c>
      <c r="AH497">
        <v>14</v>
      </c>
      <c r="AI497">
        <v>215</v>
      </c>
      <c r="AJ497" t="s">
        <v>1512</v>
      </c>
      <c r="AL497" t="e">
        <f t="shared" ref="AL497:AL560" si="495">IF(AND(#REF!&lt;&gt;#REF!,#REF!&lt;&gt;#REF!),"Bold","")</f>
        <v>#REF!</v>
      </c>
    </row>
    <row r="498" spans="1:38">
      <c r="A498" t="s">
        <v>1211</v>
      </c>
      <c r="B498" s="1">
        <v>0.68055555555555547</v>
      </c>
      <c r="C498" t="s">
        <v>172</v>
      </c>
      <c r="D498" t="s">
        <v>1045</v>
      </c>
      <c r="E498" t="s">
        <v>562</v>
      </c>
      <c r="F498">
        <v>9285</v>
      </c>
      <c r="G498" t="s">
        <v>282</v>
      </c>
      <c r="H498" t="s">
        <v>346</v>
      </c>
      <c r="I498" t="s">
        <v>233</v>
      </c>
      <c r="J498" t="s">
        <v>347</v>
      </c>
      <c r="K498" t="s">
        <v>1200</v>
      </c>
      <c r="L498">
        <v>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569</v>
      </c>
      <c r="Y498">
        <v>1.3504</v>
      </c>
      <c r="Z498" t="s">
        <v>596</v>
      </c>
      <c r="AA498">
        <v>2.4750000000000001</v>
      </c>
      <c r="AB498" t="s">
        <v>1132</v>
      </c>
      <c r="AC498">
        <v>1.6428</v>
      </c>
      <c r="AD498">
        <v>2.4</v>
      </c>
      <c r="AE498">
        <v>7.8681999999999999</v>
      </c>
      <c r="AF498">
        <v>14</v>
      </c>
      <c r="AG498">
        <v>0</v>
      </c>
      <c r="AH498">
        <v>14</v>
      </c>
      <c r="AI498">
        <v>227</v>
      </c>
      <c r="AJ498" t="s">
        <v>1512</v>
      </c>
      <c r="AL498" t="e">
        <f t="shared" ref="AL498:AL561" si="496">IF(AND(#REF!&lt;&gt;#REF!,#REF!&lt;&gt;#REF!),"Bold","")</f>
        <v>#REF!</v>
      </c>
    </row>
    <row r="499" spans="1:38">
      <c r="A499" t="s">
        <v>1212</v>
      </c>
      <c r="B499" s="1">
        <v>0.68055555555555547</v>
      </c>
      <c r="C499" t="s">
        <v>172</v>
      </c>
      <c r="D499" t="s">
        <v>1045</v>
      </c>
      <c r="E499" t="s">
        <v>562</v>
      </c>
      <c r="F499">
        <v>9285</v>
      </c>
      <c r="G499" t="s">
        <v>282</v>
      </c>
      <c r="H499" t="s">
        <v>346</v>
      </c>
      <c r="I499" t="s">
        <v>233</v>
      </c>
      <c r="J499" t="s">
        <v>347</v>
      </c>
      <c r="K499" t="s">
        <v>1200</v>
      </c>
      <c r="L499">
        <v>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1067</v>
      </c>
      <c r="Y499">
        <v>1.3360000000000001</v>
      </c>
      <c r="Z499" t="s">
        <v>1213</v>
      </c>
      <c r="AA499">
        <v>0</v>
      </c>
      <c r="AB499" t="s">
        <v>1214</v>
      </c>
      <c r="AC499">
        <v>2.0870000000000002</v>
      </c>
      <c r="AD499">
        <v>2.4</v>
      </c>
      <c r="AE499">
        <v>5.8230000000000004</v>
      </c>
      <c r="AF499">
        <v>16</v>
      </c>
      <c r="AG499">
        <v>0</v>
      </c>
      <c r="AH499">
        <v>14</v>
      </c>
      <c r="AI499">
        <v>309</v>
      </c>
      <c r="AJ499" t="s">
        <v>1512</v>
      </c>
      <c r="AL499" t="e">
        <f t="shared" ref="AL499:AL562" si="497">IF(AND(#REF!&lt;&gt;#REF!,#REF!&lt;&gt;#REF!),"Bold","")</f>
        <v>#REF!</v>
      </c>
    </row>
    <row r="500" spans="1:38">
      <c r="A500" t="s">
        <v>362</v>
      </c>
      <c r="B500" s="1">
        <v>0.56597222222222221</v>
      </c>
      <c r="C500" t="s">
        <v>224</v>
      </c>
      <c r="D500" t="s">
        <v>344</v>
      </c>
      <c r="F500">
        <v>10903</v>
      </c>
      <c r="G500" t="s">
        <v>345</v>
      </c>
      <c r="H500" t="s">
        <v>346</v>
      </c>
      <c r="I500" t="s">
        <v>233</v>
      </c>
      <c r="J500" t="s">
        <v>347</v>
      </c>
      <c r="K500" t="s">
        <v>348</v>
      </c>
      <c r="L500">
        <v>5</v>
      </c>
      <c r="M500">
        <v>72.285700000000006</v>
      </c>
      <c r="N500">
        <v>41.573500000000003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18.921399999999998</v>
      </c>
      <c r="X500" t="s">
        <v>363</v>
      </c>
      <c r="Y500">
        <v>0.87060000000000004</v>
      </c>
      <c r="Z500" t="s">
        <v>364</v>
      </c>
      <c r="AA500">
        <v>1.6064000000000001</v>
      </c>
      <c r="AB500" t="s">
        <v>365</v>
      </c>
      <c r="AC500">
        <v>2.2090999999999998</v>
      </c>
      <c r="AD500">
        <v>2.1</v>
      </c>
      <c r="AE500">
        <v>189.32990000000001</v>
      </c>
      <c r="AF500">
        <v>25</v>
      </c>
      <c r="AG500">
        <v>0</v>
      </c>
      <c r="AH500">
        <v>14</v>
      </c>
      <c r="AI500">
        <v>299</v>
      </c>
      <c r="AJ500" t="s">
        <v>1512</v>
      </c>
      <c r="AL500" t="e">
        <f t="shared" ref="AL500:AL563" si="498">IF(AND(#REF!&lt;&gt;#REF!,#REF!&lt;&gt;#REF!),"Bold","")</f>
        <v>#REF!</v>
      </c>
    </row>
    <row r="501" spans="1:38">
      <c r="A501" t="s">
        <v>1138</v>
      </c>
      <c r="B501" s="1">
        <v>0.65972222222222221</v>
      </c>
      <c r="C501" t="s">
        <v>224</v>
      </c>
      <c r="D501" t="s">
        <v>344</v>
      </c>
      <c r="F501">
        <v>7632</v>
      </c>
      <c r="G501" t="s">
        <v>345</v>
      </c>
      <c r="H501" t="s">
        <v>346</v>
      </c>
      <c r="I501" t="s">
        <v>233</v>
      </c>
      <c r="J501" t="s">
        <v>1097</v>
      </c>
      <c r="K501" t="s">
        <v>1098</v>
      </c>
      <c r="L501">
        <v>6</v>
      </c>
      <c r="M501">
        <v>31.2776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5.7142999999999997</v>
      </c>
      <c r="X501" t="s">
        <v>641</v>
      </c>
      <c r="Y501">
        <v>0.36420000000000002</v>
      </c>
      <c r="Z501" t="s">
        <v>896</v>
      </c>
      <c r="AA501">
        <v>0.1011</v>
      </c>
      <c r="AB501" t="s">
        <v>501</v>
      </c>
      <c r="AC501">
        <v>0.129</v>
      </c>
      <c r="AD501">
        <v>2.1</v>
      </c>
      <c r="AE501">
        <v>87.259399999999999</v>
      </c>
      <c r="AF501">
        <v>50</v>
      </c>
      <c r="AG501">
        <v>0</v>
      </c>
      <c r="AH501">
        <v>14</v>
      </c>
      <c r="AI501">
        <v>38</v>
      </c>
      <c r="AJ501" t="s">
        <v>1512</v>
      </c>
      <c r="AL501" t="e">
        <f t="shared" ref="AL501:AL564" si="499">IF(AND(#REF!&lt;&gt;#REF!,#REF!&lt;&gt;#REF!),"Bold","")</f>
        <v>#REF!</v>
      </c>
    </row>
    <row r="502" spans="1:38">
      <c r="A502" t="s">
        <v>1647</v>
      </c>
      <c r="B502" s="1">
        <v>0.78125</v>
      </c>
      <c r="C502" t="s">
        <v>168</v>
      </c>
      <c r="D502" t="s">
        <v>281</v>
      </c>
      <c r="E502" t="s">
        <v>1620</v>
      </c>
      <c r="F502">
        <v>3105</v>
      </c>
      <c r="G502" t="s">
        <v>1576</v>
      </c>
      <c r="H502" t="s">
        <v>1577</v>
      </c>
      <c r="I502" s="3" t="s">
        <v>5</v>
      </c>
      <c r="J502" t="s">
        <v>234</v>
      </c>
      <c r="K502" t="s">
        <v>1621</v>
      </c>
      <c r="L502">
        <v>2</v>
      </c>
      <c r="M502">
        <v>40.727899999999998</v>
      </c>
      <c r="N502">
        <v>37.947099999999999</v>
      </c>
      <c r="O502">
        <v>16.1569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14.02</v>
      </c>
      <c r="X502" t="s">
        <v>272</v>
      </c>
      <c r="Y502">
        <v>0.75180000000000002</v>
      </c>
      <c r="Z502" t="s">
        <v>1648</v>
      </c>
      <c r="AA502">
        <v>0.2581</v>
      </c>
      <c r="AB502" t="s">
        <v>1649</v>
      </c>
      <c r="AC502">
        <v>0.4703</v>
      </c>
      <c r="AD502">
        <v>2.1</v>
      </c>
      <c r="AE502">
        <v>131.3295</v>
      </c>
      <c r="AF502">
        <v>16</v>
      </c>
      <c r="AG502">
        <v>52</v>
      </c>
      <c r="AH502">
        <v>14</v>
      </c>
      <c r="AI502">
        <v>189</v>
      </c>
      <c r="AJ502" t="s">
        <v>1512</v>
      </c>
      <c r="AL502" t="e">
        <f t="shared" ref="AL502:AL565" si="500">IF(AND(#REF!&lt;&gt;#REF!,#REF!&lt;&gt;#REF!),"Bold","")</f>
        <v>#REF!</v>
      </c>
    </row>
    <row r="503" spans="1:38">
      <c r="A503" t="s">
        <v>366</v>
      </c>
      <c r="B503" s="1">
        <v>0.56597222222222221</v>
      </c>
      <c r="C503" t="s">
        <v>224</v>
      </c>
      <c r="D503" t="s">
        <v>344</v>
      </c>
      <c r="F503">
        <v>10903</v>
      </c>
      <c r="G503" t="s">
        <v>345</v>
      </c>
      <c r="H503" t="s">
        <v>346</v>
      </c>
      <c r="I503" t="s">
        <v>233</v>
      </c>
      <c r="J503" t="s">
        <v>347</v>
      </c>
      <c r="K503" t="s">
        <v>348</v>
      </c>
      <c r="L503">
        <v>4</v>
      </c>
      <c r="M503">
        <v>57.594799999999999</v>
      </c>
      <c r="N503">
        <v>66.182199999999995</v>
      </c>
      <c r="O503">
        <v>14.5032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16.002099999999999</v>
      </c>
      <c r="X503" t="s">
        <v>367</v>
      </c>
      <c r="Y503">
        <v>0.86280000000000001</v>
      </c>
      <c r="Z503" t="s">
        <v>368</v>
      </c>
      <c r="AA503">
        <v>1.9977</v>
      </c>
      <c r="AB503" t="s">
        <v>369</v>
      </c>
      <c r="AC503">
        <v>1.2776000000000001</v>
      </c>
      <c r="AD503">
        <v>1.8</v>
      </c>
      <c r="AE503">
        <v>186.17779999999999</v>
      </c>
      <c r="AF503">
        <v>14</v>
      </c>
      <c r="AG503">
        <v>0</v>
      </c>
      <c r="AH503">
        <v>14</v>
      </c>
      <c r="AJ503" t="s">
        <v>1512</v>
      </c>
      <c r="AL503" t="e">
        <f t="shared" ref="AL503:AL566" si="501">IF(AND(#REF!&lt;&gt;#REF!,#REF!&lt;&gt;#REF!),"Bold","")</f>
        <v>#REF!</v>
      </c>
    </row>
    <row r="504" spans="1:38">
      <c r="A504" t="s">
        <v>395</v>
      </c>
      <c r="B504" s="1">
        <v>0.56597222222222221</v>
      </c>
      <c r="C504" t="s">
        <v>224</v>
      </c>
      <c r="D504" t="s">
        <v>344</v>
      </c>
      <c r="F504">
        <v>10903</v>
      </c>
      <c r="G504" t="s">
        <v>345</v>
      </c>
      <c r="H504" t="s">
        <v>346</v>
      </c>
      <c r="I504" t="s">
        <v>233</v>
      </c>
      <c r="J504" t="s">
        <v>347</v>
      </c>
      <c r="K504" t="s">
        <v>348</v>
      </c>
      <c r="L504">
        <v>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396</v>
      </c>
      <c r="Y504">
        <v>2.7801999999999998</v>
      </c>
      <c r="Z504" t="s">
        <v>397</v>
      </c>
      <c r="AA504">
        <v>0.11940000000000001</v>
      </c>
      <c r="AB504" t="s">
        <v>361</v>
      </c>
      <c r="AC504">
        <v>0.68979999999999997</v>
      </c>
      <c r="AD504">
        <v>1.8</v>
      </c>
      <c r="AE504">
        <v>5.3894000000000002</v>
      </c>
      <c r="AF504">
        <v>16</v>
      </c>
      <c r="AG504">
        <v>0</v>
      </c>
      <c r="AH504">
        <v>14</v>
      </c>
      <c r="AJ504" t="s">
        <v>1512</v>
      </c>
      <c r="AL504" t="e">
        <f t="shared" ref="AL504:AL567" si="502">IF(AND(#REF!&lt;&gt;#REF!,#REF!&lt;&gt;#REF!),"Bold","")</f>
        <v>#REF!</v>
      </c>
    </row>
    <row r="505" spans="1:38">
      <c r="A505" t="s">
        <v>249</v>
      </c>
      <c r="B505" s="1">
        <v>0.54861111111111105</v>
      </c>
      <c r="C505" t="s">
        <v>188</v>
      </c>
      <c r="D505" t="s">
        <v>229</v>
      </c>
      <c r="E505" t="s">
        <v>230</v>
      </c>
      <c r="F505">
        <v>5434</v>
      </c>
      <c r="G505" t="s">
        <v>231</v>
      </c>
      <c r="H505" t="s">
        <v>232</v>
      </c>
      <c r="I505" t="s">
        <v>233</v>
      </c>
      <c r="J505" t="s">
        <v>234</v>
      </c>
      <c r="K505" t="s">
        <v>235</v>
      </c>
      <c r="L505">
        <v>2</v>
      </c>
      <c r="M505">
        <v>43.526499999999999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14.8171</v>
      </c>
      <c r="X505" t="s">
        <v>250</v>
      </c>
      <c r="Y505">
        <v>1.7724</v>
      </c>
      <c r="Z505" t="s">
        <v>251</v>
      </c>
      <c r="AA505">
        <v>1.4897</v>
      </c>
      <c r="AB505" t="s">
        <v>252</v>
      </c>
      <c r="AC505">
        <v>1.5424</v>
      </c>
      <c r="AD505">
        <v>1.5</v>
      </c>
      <c r="AE505">
        <v>130.852</v>
      </c>
      <c r="AF505">
        <v>25</v>
      </c>
      <c r="AG505">
        <v>0</v>
      </c>
      <c r="AH505">
        <v>14</v>
      </c>
      <c r="AJ505" t="s">
        <v>1512</v>
      </c>
      <c r="AL505" t="e">
        <f t="shared" ref="AL505:AL568" si="503">IF(AND(#REF!&lt;&gt;#REF!,#REF!&lt;&gt;#REF!),"Bold","")</f>
        <v>#REF!</v>
      </c>
    </row>
    <row r="506" spans="1:38">
      <c r="A506" t="s">
        <v>289</v>
      </c>
      <c r="B506" s="1">
        <v>0.55902777777777779</v>
      </c>
      <c r="C506" t="s">
        <v>167</v>
      </c>
      <c r="D506" t="s">
        <v>281</v>
      </c>
      <c r="F506">
        <v>9540</v>
      </c>
      <c r="G506" t="s">
        <v>282</v>
      </c>
      <c r="H506" t="s">
        <v>232</v>
      </c>
      <c r="I506" t="s">
        <v>233</v>
      </c>
      <c r="J506" t="s">
        <v>234</v>
      </c>
      <c r="K506" t="s">
        <v>283</v>
      </c>
      <c r="L506">
        <v>2</v>
      </c>
      <c r="M506">
        <v>61.738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17.0943</v>
      </c>
      <c r="X506" t="s">
        <v>290</v>
      </c>
      <c r="Y506">
        <v>1.6241000000000001</v>
      </c>
      <c r="Z506" t="s">
        <v>291</v>
      </c>
      <c r="AA506">
        <v>1.0960000000000001</v>
      </c>
      <c r="AB506" t="s">
        <v>252</v>
      </c>
      <c r="AC506">
        <v>0.97199999999999998</v>
      </c>
      <c r="AD506">
        <v>1.5</v>
      </c>
      <c r="AE506">
        <v>177.92789999999999</v>
      </c>
      <c r="AF506">
        <v>10</v>
      </c>
      <c r="AG506">
        <v>0</v>
      </c>
      <c r="AH506">
        <v>14</v>
      </c>
      <c r="AJ506" t="s">
        <v>1512</v>
      </c>
      <c r="AL506" t="e">
        <f t="shared" ref="AL506:AL569" si="504">IF(AND(#REF!&lt;&gt;#REF!,#REF!&lt;&gt;#REF!),"Bold","")</f>
        <v>#REF!</v>
      </c>
    </row>
    <row r="507" spans="1:38">
      <c r="A507" t="s">
        <v>313</v>
      </c>
      <c r="B507" s="1">
        <v>0.55902777777777779</v>
      </c>
      <c r="C507" t="s">
        <v>167</v>
      </c>
      <c r="D507" t="s">
        <v>281</v>
      </c>
      <c r="F507">
        <v>9540</v>
      </c>
      <c r="G507" t="s">
        <v>282</v>
      </c>
      <c r="H507" t="s">
        <v>232</v>
      </c>
      <c r="I507" t="s">
        <v>233</v>
      </c>
      <c r="J507" t="s">
        <v>234</v>
      </c>
      <c r="K507" t="s">
        <v>283</v>
      </c>
      <c r="L507">
        <v>2</v>
      </c>
      <c r="M507">
        <v>48.490400000000001</v>
      </c>
      <c r="N507">
        <v>38.647199999999998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11.3843</v>
      </c>
      <c r="X507" t="s">
        <v>314</v>
      </c>
      <c r="Y507">
        <v>1.073</v>
      </c>
      <c r="Z507" t="s">
        <v>315</v>
      </c>
      <c r="AA507">
        <v>0.56179999999999997</v>
      </c>
      <c r="AB507" t="s">
        <v>316</v>
      </c>
      <c r="AC507">
        <v>1.8126</v>
      </c>
      <c r="AD507">
        <v>1.5</v>
      </c>
      <c r="AE507">
        <v>142.23740000000001</v>
      </c>
      <c r="AF507">
        <v>50</v>
      </c>
      <c r="AG507">
        <v>0</v>
      </c>
      <c r="AH507">
        <v>14</v>
      </c>
      <c r="AJ507" t="s">
        <v>1512</v>
      </c>
      <c r="AL507" t="e">
        <f t="shared" ref="AL507:AL570" si="505">IF(AND(#REF!&lt;&gt;#REF!,#REF!&lt;&gt;#REF!),"Bold","")</f>
        <v>#REF!</v>
      </c>
    </row>
    <row r="508" spans="1:38">
      <c r="A508" t="s">
        <v>321</v>
      </c>
      <c r="B508" s="1">
        <v>0.55902777777777779</v>
      </c>
      <c r="C508" t="s">
        <v>167</v>
      </c>
      <c r="D508" t="s">
        <v>281</v>
      </c>
      <c r="F508">
        <v>9540</v>
      </c>
      <c r="G508" t="s">
        <v>282</v>
      </c>
      <c r="H508" t="s">
        <v>232</v>
      </c>
      <c r="I508" t="s">
        <v>233</v>
      </c>
      <c r="J508" t="s">
        <v>234</v>
      </c>
      <c r="K508" t="s">
        <v>283</v>
      </c>
      <c r="L508">
        <v>2</v>
      </c>
      <c r="M508">
        <v>45.525399999999998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7.1429</v>
      </c>
      <c r="X508" t="s">
        <v>322</v>
      </c>
      <c r="Y508">
        <v>0.54079999999999995</v>
      </c>
      <c r="Z508" t="s">
        <v>323</v>
      </c>
      <c r="AA508">
        <v>4.4400000000000002E-2</v>
      </c>
      <c r="AB508" t="s">
        <v>324</v>
      </c>
      <c r="AC508">
        <v>1.3512999999999999</v>
      </c>
      <c r="AD508">
        <v>1.5</v>
      </c>
      <c r="AE508">
        <v>125.3488</v>
      </c>
      <c r="AF508">
        <v>100</v>
      </c>
      <c r="AG508">
        <v>0</v>
      </c>
      <c r="AH508">
        <v>14</v>
      </c>
      <c r="AJ508" t="s">
        <v>1512</v>
      </c>
      <c r="AL508" t="e">
        <f t="shared" ref="AL508:AL571" si="506">IF(AND(#REF!&lt;&gt;#REF!,#REF!&lt;&gt;#REF!),"Bold","")</f>
        <v>#REF!</v>
      </c>
    </row>
    <row r="509" spans="1:38">
      <c r="A509" t="s">
        <v>490</v>
      </c>
      <c r="B509" s="1">
        <v>0.57638888888888895</v>
      </c>
      <c r="C509" t="s">
        <v>171</v>
      </c>
      <c r="D509" t="s">
        <v>344</v>
      </c>
      <c r="E509" t="s">
        <v>230</v>
      </c>
      <c r="F509">
        <v>4224</v>
      </c>
      <c r="G509" t="s">
        <v>282</v>
      </c>
      <c r="H509" t="s">
        <v>346</v>
      </c>
      <c r="I509" t="s">
        <v>233</v>
      </c>
      <c r="J509" t="s">
        <v>347</v>
      </c>
      <c r="K509" t="s">
        <v>481</v>
      </c>
      <c r="L509">
        <v>6</v>
      </c>
      <c r="M509">
        <v>39.808300000000003</v>
      </c>
      <c r="N509">
        <v>36.0291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14.1721</v>
      </c>
      <c r="X509" t="s">
        <v>491</v>
      </c>
      <c r="Y509">
        <v>0.79610000000000003</v>
      </c>
      <c r="Z509" t="s">
        <v>492</v>
      </c>
      <c r="AA509">
        <v>1.7502</v>
      </c>
      <c r="AB509" t="s">
        <v>493</v>
      </c>
      <c r="AC509">
        <v>0.54100000000000004</v>
      </c>
      <c r="AD509">
        <v>1.5</v>
      </c>
      <c r="AE509">
        <v>128.5772</v>
      </c>
      <c r="AF509">
        <v>66</v>
      </c>
      <c r="AG509">
        <v>0</v>
      </c>
      <c r="AH509">
        <v>14</v>
      </c>
      <c r="AI509">
        <v>18</v>
      </c>
      <c r="AJ509" t="s">
        <v>1512</v>
      </c>
      <c r="AL509" t="e">
        <f t="shared" ref="AL509:AL572" si="507">IF(AND(#REF!&lt;&gt;#REF!,#REF!&lt;&gt;#REF!),"Bold","")</f>
        <v>#REF!</v>
      </c>
    </row>
    <row r="510" spans="1:38">
      <c r="A510" t="s">
        <v>494</v>
      </c>
      <c r="B510" s="1">
        <v>0.57638888888888895</v>
      </c>
      <c r="C510" t="s">
        <v>171</v>
      </c>
      <c r="D510" t="s">
        <v>344</v>
      </c>
      <c r="E510" t="s">
        <v>230</v>
      </c>
      <c r="F510">
        <v>4224</v>
      </c>
      <c r="G510" t="s">
        <v>282</v>
      </c>
      <c r="H510" t="s">
        <v>346</v>
      </c>
      <c r="I510" t="s">
        <v>233</v>
      </c>
      <c r="J510" t="s">
        <v>347</v>
      </c>
      <c r="K510" t="s">
        <v>481</v>
      </c>
      <c r="L510">
        <v>7</v>
      </c>
      <c r="M510">
        <v>43.857199999999999</v>
      </c>
      <c r="N510">
        <v>34.793900000000001</v>
      </c>
      <c r="O510">
        <v>19.5899</v>
      </c>
      <c r="P510">
        <v>4.0060000000000002</v>
      </c>
      <c r="Q510">
        <v>2.8108</v>
      </c>
      <c r="R510">
        <v>1.3816999999999999</v>
      </c>
      <c r="S510">
        <v>1.1978</v>
      </c>
      <c r="T510">
        <v>1.0078</v>
      </c>
      <c r="U510">
        <v>0</v>
      </c>
      <c r="V510">
        <v>0</v>
      </c>
      <c r="W510">
        <v>9.91</v>
      </c>
      <c r="X510" t="s">
        <v>495</v>
      </c>
      <c r="Y510">
        <v>1.6851</v>
      </c>
      <c r="Z510" t="s">
        <v>496</v>
      </c>
      <c r="AA510">
        <v>0.63329999999999997</v>
      </c>
      <c r="AB510" t="s">
        <v>497</v>
      </c>
      <c r="AC510">
        <v>0.72460000000000002</v>
      </c>
      <c r="AD510">
        <v>1.5</v>
      </c>
      <c r="AE510">
        <v>124.80970000000001</v>
      </c>
      <c r="AF510">
        <v>50</v>
      </c>
      <c r="AG510">
        <v>75</v>
      </c>
      <c r="AH510">
        <v>14</v>
      </c>
      <c r="AI510">
        <v>46</v>
      </c>
      <c r="AJ510" t="s">
        <v>1512</v>
      </c>
      <c r="AL510" t="e">
        <f t="shared" ref="AL510:AL573" si="508">IF(AND(#REF!&lt;&gt;#REF!,#REF!&lt;&gt;#REF!),"Bold","")</f>
        <v>#REF!</v>
      </c>
    </row>
    <row r="511" spans="1:38">
      <c r="A511" t="s">
        <v>514</v>
      </c>
      <c r="B511" s="1">
        <v>0.57638888888888895</v>
      </c>
      <c r="C511" t="s">
        <v>171</v>
      </c>
      <c r="D511" t="s">
        <v>344</v>
      </c>
      <c r="E511" t="s">
        <v>230</v>
      </c>
      <c r="F511">
        <v>4224</v>
      </c>
      <c r="G511" t="s">
        <v>282</v>
      </c>
      <c r="H511" t="s">
        <v>346</v>
      </c>
      <c r="I511" t="s">
        <v>233</v>
      </c>
      <c r="J511" t="s">
        <v>347</v>
      </c>
      <c r="K511" t="s">
        <v>481</v>
      </c>
      <c r="L511">
        <v>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515</v>
      </c>
      <c r="Y511">
        <v>0.4451</v>
      </c>
      <c r="Z511" t="s">
        <v>516</v>
      </c>
      <c r="AA511">
        <v>0.1981</v>
      </c>
      <c r="AB511" t="s">
        <v>361</v>
      </c>
      <c r="AC511">
        <v>1.4970000000000001</v>
      </c>
      <c r="AD511">
        <v>1.5</v>
      </c>
      <c r="AE511">
        <v>3.6402000000000001</v>
      </c>
      <c r="AF511">
        <v>10</v>
      </c>
      <c r="AG511">
        <v>0</v>
      </c>
      <c r="AH511">
        <v>14</v>
      </c>
      <c r="AI511">
        <v>26</v>
      </c>
      <c r="AJ511" t="s">
        <v>1512</v>
      </c>
      <c r="AL511" t="e">
        <f t="shared" ref="AL511:AL574" si="509">IF(AND(#REF!&lt;&gt;#REF!,#REF!&lt;&gt;#REF!),"Bold","")</f>
        <v>#REF!</v>
      </c>
    </row>
    <row r="512" spans="1:38">
      <c r="A512" t="s">
        <v>526</v>
      </c>
      <c r="B512" s="1">
        <v>0.57986111111111105</v>
      </c>
      <c r="C512" t="s">
        <v>167</v>
      </c>
      <c r="D512" t="s">
        <v>281</v>
      </c>
      <c r="F512">
        <v>9540</v>
      </c>
      <c r="G512" t="s">
        <v>282</v>
      </c>
      <c r="H512" t="s">
        <v>232</v>
      </c>
      <c r="I512" t="s">
        <v>233</v>
      </c>
      <c r="J512" t="s">
        <v>234</v>
      </c>
      <c r="K512" t="s">
        <v>520</v>
      </c>
      <c r="L512">
        <v>2</v>
      </c>
      <c r="M512">
        <v>75.183099999999996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19.4771</v>
      </c>
      <c r="X512" t="s">
        <v>527</v>
      </c>
      <c r="Y512">
        <v>1.1446000000000001</v>
      </c>
      <c r="Z512" t="s">
        <v>342</v>
      </c>
      <c r="AA512">
        <v>0.40949999999999998</v>
      </c>
      <c r="AB512" t="s">
        <v>528</v>
      </c>
      <c r="AC512">
        <v>2.3033999999999999</v>
      </c>
      <c r="AD512">
        <v>1.5</v>
      </c>
      <c r="AE512">
        <v>214.37110000000001</v>
      </c>
      <c r="AF512">
        <v>12</v>
      </c>
      <c r="AG512">
        <v>0</v>
      </c>
      <c r="AH512">
        <v>14</v>
      </c>
      <c r="AI512">
        <v>18</v>
      </c>
      <c r="AJ512" t="s">
        <v>1512</v>
      </c>
      <c r="AL512" t="e">
        <f t="shared" ref="AL512:AL575" si="510">IF(AND(#REF!&lt;&gt;#REF!,#REF!&lt;&gt;#REF!),"Bold","")</f>
        <v>#REF!</v>
      </c>
    </row>
    <row r="513" spans="1:38">
      <c r="A513" t="s">
        <v>541</v>
      </c>
      <c r="B513" s="1">
        <v>0.57986111111111105</v>
      </c>
      <c r="C513" t="s">
        <v>167</v>
      </c>
      <c r="D513" t="s">
        <v>281</v>
      </c>
      <c r="F513">
        <v>9540</v>
      </c>
      <c r="G513" t="s">
        <v>282</v>
      </c>
      <c r="H513" t="s">
        <v>232</v>
      </c>
      <c r="I513" t="s">
        <v>233</v>
      </c>
      <c r="J513" t="s">
        <v>234</v>
      </c>
      <c r="K513" t="s">
        <v>520</v>
      </c>
      <c r="L513">
        <v>2</v>
      </c>
      <c r="M513">
        <v>52.435600000000001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11.914300000000001</v>
      </c>
      <c r="X513" t="s">
        <v>542</v>
      </c>
      <c r="Y513">
        <v>0.55800000000000005</v>
      </c>
      <c r="Z513" t="s">
        <v>543</v>
      </c>
      <c r="AA513">
        <v>1.4713000000000001</v>
      </c>
      <c r="AB513" t="s">
        <v>294</v>
      </c>
      <c r="AC513">
        <v>1.5477000000000001</v>
      </c>
      <c r="AD513">
        <v>1.5</v>
      </c>
      <c r="AE513">
        <v>149.1815</v>
      </c>
      <c r="AF513">
        <v>33</v>
      </c>
      <c r="AG513">
        <v>0</v>
      </c>
      <c r="AH513">
        <v>14</v>
      </c>
      <c r="AI513">
        <v>197</v>
      </c>
      <c r="AJ513" t="s">
        <v>1512</v>
      </c>
      <c r="AL513" t="e">
        <f t="shared" ref="AL513:AL576" si="511">IF(AND(#REF!&lt;&gt;#REF!,#REF!&lt;&gt;#REF!),"Bold","")</f>
        <v>#REF!</v>
      </c>
    </row>
    <row r="514" spans="1:38">
      <c r="A514" t="s">
        <v>856</v>
      </c>
      <c r="B514" s="1">
        <v>0.62847222222222221</v>
      </c>
      <c r="C514" t="s">
        <v>167</v>
      </c>
      <c r="D514" t="s">
        <v>281</v>
      </c>
      <c r="E514" t="s">
        <v>447</v>
      </c>
      <c r="F514">
        <v>24540</v>
      </c>
      <c r="G514" t="s">
        <v>282</v>
      </c>
      <c r="H514" t="s">
        <v>232</v>
      </c>
      <c r="I514" t="s">
        <v>233</v>
      </c>
      <c r="J514" t="s">
        <v>662</v>
      </c>
      <c r="K514" t="s">
        <v>845</v>
      </c>
      <c r="L514">
        <v>4</v>
      </c>
      <c r="M514">
        <v>113.30800000000001</v>
      </c>
      <c r="N514">
        <v>60.276699999999998</v>
      </c>
      <c r="O514">
        <v>47.339399999999998</v>
      </c>
      <c r="P514">
        <v>19.3688</v>
      </c>
      <c r="Q514">
        <v>6.9195000000000002</v>
      </c>
      <c r="R514">
        <v>5.2885</v>
      </c>
      <c r="S514">
        <v>4.4828000000000001</v>
      </c>
      <c r="T514">
        <v>0</v>
      </c>
      <c r="U514">
        <v>0</v>
      </c>
      <c r="V514">
        <v>0</v>
      </c>
      <c r="W514">
        <v>17.487100000000002</v>
      </c>
      <c r="X514" t="s">
        <v>333</v>
      </c>
      <c r="Y514">
        <v>0.90710000000000002</v>
      </c>
      <c r="Z514" t="s">
        <v>857</v>
      </c>
      <c r="AA514">
        <v>1.7213000000000001</v>
      </c>
      <c r="AB514" t="s">
        <v>858</v>
      </c>
      <c r="AC514">
        <v>1.61</v>
      </c>
      <c r="AD514">
        <v>1.5</v>
      </c>
      <c r="AE514">
        <v>288.51670000000001</v>
      </c>
      <c r="AF514">
        <v>8</v>
      </c>
      <c r="AG514">
        <v>104</v>
      </c>
      <c r="AH514">
        <v>14</v>
      </c>
      <c r="AI514">
        <v>20</v>
      </c>
      <c r="AJ514" t="s">
        <v>1512</v>
      </c>
      <c r="AL514" t="e">
        <f t="shared" ref="AL514:AL577" si="512">IF(AND(#REF!&lt;&gt;#REF!,#REF!&lt;&gt;#REF!),"Bold","")</f>
        <v>#REF!</v>
      </c>
    </row>
    <row r="515" spans="1:38">
      <c r="A515" t="s">
        <v>1118</v>
      </c>
      <c r="B515" s="1">
        <v>0.65972222222222221</v>
      </c>
      <c r="C515" t="s">
        <v>224</v>
      </c>
      <c r="D515" t="s">
        <v>344</v>
      </c>
      <c r="F515">
        <v>7632</v>
      </c>
      <c r="G515" t="s">
        <v>345</v>
      </c>
      <c r="H515" t="s">
        <v>346</v>
      </c>
      <c r="I515" t="s">
        <v>233</v>
      </c>
      <c r="J515" t="s">
        <v>1097</v>
      </c>
      <c r="K515" t="s">
        <v>1098</v>
      </c>
      <c r="L515">
        <v>5</v>
      </c>
      <c r="M515">
        <v>48.638399999999997</v>
      </c>
      <c r="N515">
        <v>51.280900000000003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902</v>
      </c>
      <c r="Y515">
        <v>0.45839999999999997</v>
      </c>
      <c r="Z515" t="s">
        <v>1119</v>
      </c>
      <c r="AA515">
        <v>0.3886</v>
      </c>
      <c r="AB515" t="s">
        <v>1120</v>
      </c>
      <c r="AC515">
        <v>0.56089999999999995</v>
      </c>
      <c r="AD515">
        <v>1.5</v>
      </c>
      <c r="AE515">
        <v>147.9794</v>
      </c>
      <c r="AF515">
        <v>33</v>
      </c>
      <c r="AG515">
        <v>0</v>
      </c>
      <c r="AH515">
        <v>14</v>
      </c>
      <c r="AI515">
        <v>18</v>
      </c>
      <c r="AJ515" t="s">
        <v>1512</v>
      </c>
      <c r="AL515" t="e">
        <f t="shared" ref="AL515:AL578" si="513">IF(AND(#REF!&lt;&gt;#REF!,#REF!&lt;&gt;#REF!),"Bold","")</f>
        <v>#REF!</v>
      </c>
    </row>
    <row r="516" spans="1:38">
      <c r="A516" t="s">
        <v>1560</v>
      </c>
      <c r="B516" s="1">
        <v>0.73263888888888884</v>
      </c>
      <c r="C516" t="s">
        <v>224</v>
      </c>
      <c r="D516" t="s">
        <v>344</v>
      </c>
      <c r="F516">
        <v>5451</v>
      </c>
      <c r="G516" t="s">
        <v>345</v>
      </c>
      <c r="H516" t="s">
        <v>346</v>
      </c>
      <c r="I516" s="3" t="s">
        <v>233</v>
      </c>
      <c r="J516" t="s">
        <v>743</v>
      </c>
      <c r="K516" t="s">
        <v>1540</v>
      </c>
      <c r="L516">
        <v>4</v>
      </c>
      <c r="M516">
        <v>37.496200000000002</v>
      </c>
      <c r="N516">
        <v>24.207000000000001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9.6113999999999997</v>
      </c>
      <c r="X516" t="s">
        <v>1561</v>
      </c>
      <c r="Y516">
        <v>0.1</v>
      </c>
      <c r="Z516" t="s">
        <v>1109</v>
      </c>
      <c r="AA516">
        <v>1.0564</v>
      </c>
      <c r="AB516" t="s">
        <v>1562</v>
      </c>
      <c r="AC516">
        <v>1.8686</v>
      </c>
      <c r="AD516">
        <v>1.5</v>
      </c>
      <c r="AE516">
        <v>102.9755</v>
      </c>
      <c r="AF516">
        <v>33</v>
      </c>
      <c r="AG516">
        <v>0</v>
      </c>
      <c r="AH516">
        <v>14</v>
      </c>
      <c r="AI516">
        <v>186</v>
      </c>
      <c r="AJ516" t="s">
        <v>1512</v>
      </c>
      <c r="AL516" t="e">
        <f t="shared" ref="AL516:AL579" si="514">IF(AND(#REF!&lt;&gt;#REF!,#REF!&lt;&gt;#REF!),"Bold","")</f>
        <v>#REF!</v>
      </c>
    </row>
    <row r="517" spans="1:38">
      <c r="A517" t="s">
        <v>1563</v>
      </c>
      <c r="B517" s="1">
        <v>0.73263888888888884</v>
      </c>
      <c r="C517" t="s">
        <v>224</v>
      </c>
      <c r="D517" t="s">
        <v>344</v>
      </c>
      <c r="F517">
        <v>5451</v>
      </c>
      <c r="G517" t="s">
        <v>345</v>
      </c>
      <c r="H517" t="s">
        <v>346</v>
      </c>
      <c r="I517" s="3" t="s">
        <v>233</v>
      </c>
      <c r="J517" t="s">
        <v>743</v>
      </c>
      <c r="K517" t="s">
        <v>1540</v>
      </c>
      <c r="L517">
        <v>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1564</v>
      </c>
      <c r="Y517">
        <v>2.0276000000000001</v>
      </c>
      <c r="Z517" t="s">
        <v>739</v>
      </c>
      <c r="AA517">
        <v>2.4405999999999999</v>
      </c>
      <c r="AB517" t="s">
        <v>579</v>
      </c>
      <c r="AC517">
        <v>0.88959999999999995</v>
      </c>
      <c r="AD517">
        <v>1.5</v>
      </c>
      <c r="AE517">
        <v>6.8578000000000001</v>
      </c>
      <c r="AF517">
        <v>25</v>
      </c>
      <c r="AG517">
        <v>0</v>
      </c>
      <c r="AH517">
        <v>14</v>
      </c>
      <c r="AI517">
        <v>89</v>
      </c>
      <c r="AJ517" t="s">
        <v>1512</v>
      </c>
      <c r="AL517" t="e">
        <f t="shared" ref="AL517:AL580" si="515">IF(AND(#REF!&lt;&gt;#REF!,#REF!&lt;&gt;#REF!),"Bold","")</f>
        <v>#REF!</v>
      </c>
    </row>
    <row r="518" spans="1:38">
      <c r="A518" t="s">
        <v>1573</v>
      </c>
      <c r="B518" s="1">
        <v>0.73263888888888884</v>
      </c>
      <c r="C518" t="s">
        <v>224</v>
      </c>
      <c r="D518" t="s">
        <v>344</v>
      </c>
      <c r="F518">
        <v>5451</v>
      </c>
      <c r="G518" t="s">
        <v>345</v>
      </c>
      <c r="H518" t="s">
        <v>346</v>
      </c>
      <c r="I518" s="3" t="s">
        <v>233</v>
      </c>
      <c r="J518" t="s">
        <v>743</v>
      </c>
      <c r="K518" t="s">
        <v>1540</v>
      </c>
      <c r="L518">
        <v>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1574</v>
      </c>
      <c r="Y518">
        <v>0.49330000000000002</v>
      </c>
      <c r="Z518" t="s">
        <v>291</v>
      </c>
      <c r="AA518">
        <v>1.0621</v>
      </c>
      <c r="AB518" t="s">
        <v>1575</v>
      </c>
      <c r="AC518">
        <v>0.3649</v>
      </c>
      <c r="AD518">
        <v>1.5</v>
      </c>
      <c r="AE518">
        <v>3.4203000000000001</v>
      </c>
      <c r="AF518">
        <v>6.5</v>
      </c>
      <c r="AG518">
        <v>0</v>
      </c>
      <c r="AH518">
        <v>14</v>
      </c>
      <c r="AJ518" t="s">
        <v>1512</v>
      </c>
      <c r="AL518" t="e">
        <f t="shared" ref="AL518:AL581" si="516">IF(AND(#REF!&lt;&gt;#REF!,#REF!&lt;&gt;#REF!),"Bold","")</f>
        <v>#REF!</v>
      </c>
    </row>
    <row r="519" spans="1:38">
      <c r="A519" t="s">
        <v>1671</v>
      </c>
      <c r="B519" s="1">
        <v>0.80208333333333337</v>
      </c>
      <c r="C519" t="s">
        <v>168</v>
      </c>
      <c r="D519" t="s">
        <v>229</v>
      </c>
      <c r="E519" t="s">
        <v>1407</v>
      </c>
      <c r="F519">
        <v>3881</v>
      </c>
      <c r="G519" t="s">
        <v>1576</v>
      </c>
      <c r="H519" t="s">
        <v>1577</v>
      </c>
      <c r="I519" s="3" t="s">
        <v>233</v>
      </c>
      <c r="J519" t="s">
        <v>234</v>
      </c>
      <c r="K519" t="s">
        <v>1653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1672</v>
      </c>
      <c r="Y519">
        <v>1.0424</v>
      </c>
      <c r="Z519" t="s">
        <v>1619</v>
      </c>
      <c r="AA519">
        <v>0.8901</v>
      </c>
      <c r="AB519" t="s">
        <v>1673</v>
      </c>
      <c r="AC519">
        <v>0.1694</v>
      </c>
      <c r="AD519">
        <v>1.5</v>
      </c>
      <c r="AE519">
        <v>3.6019000000000001</v>
      </c>
      <c r="AF519">
        <v>16</v>
      </c>
      <c r="AG519">
        <v>0</v>
      </c>
      <c r="AH519">
        <v>14</v>
      </c>
      <c r="AJ519" t="s">
        <v>1512</v>
      </c>
      <c r="AL519" t="e">
        <f t="shared" ref="AL519:AL582" si="517">IF(AND(#REF!&lt;&gt;#REF!,#REF!&lt;&gt;#REF!),"Bold","")</f>
        <v>#REF!</v>
      </c>
    </row>
    <row r="520" spans="1:38">
      <c r="A520" t="s">
        <v>391</v>
      </c>
      <c r="B520" s="1">
        <v>0.56597222222222221</v>
      </c>
      <c r="C520" t="s">
        <v>224</v>
      </c>
      <c r="D520" t="s">
        <v>344</v>
      </c>
      <c r="F520">
        <v>10903</v>
      </c>
      <c r="G520" t="s">
        <v>345</v>
      </c>
      <c r="H520" t="s">
        <v>346</v>
      </c>
      <c r="I520" t="s">
        <v>233</v>
      </c>
      <c r="J520" t="s">
        <v>347</v>
      </c>
      <c r="K520" t="s">
        <v>348</v>
      </c>
      <c r="L520">
        <v>5</v>
      </c>
      <c r="M520">
        <v>30.4587</v>
      </c>
      <c r="N520">
        <v>30.821200000000001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17.2</v>
      </c>
      <c r="X520" t="s">
        <v>392</v>
      </c>
      <c r="Y520">
        <v>1.7593000000000001</v>
      </c>
      <c r="Z520" t="s">
        <v>393</v>
      </c>
      <c r="AA520">
        <v>0.5282</v>
      </c>
      <c r="AB520" t="s">
        <v>394</v>
      </c>
      <c r="AC520">
        <v>0.92230000000000001</v>
      </c>
      <c r="AD520">
        <v>1.2</v>
      </c>
      <c r="AE520">
        <v>110.5183</v>
      </c>
      <c r="AF520">
        <v>33</v>
      </c>
      <c r="AG520">
        <v>0</v>
      </c>
      <c r="AH520">
        <v>14</v>
      </c>
      <c r="AJ520" t="s">
        <v>1512</v>
      </c>
      <c r="AL520" t="e">
        <f t="shared" ref="AL520:AL583" si="518">IF(AND(#REF!&lt;&gt;#REF!,#REF!&lt;&gt;#REF!),"Bold","")</f>
        <v>#REF!</v>
      </c>
    </row>
    <row r="521" spans="1:38">
      <c r="A521" t="s">
        <v>705</v>
      </c>
      <c r="B521" s="1">
        <v>0.60069444444444442</v>
      </c>
      <c r="C521" t="s">
        <v>171</v>
      </c>
      <c r="D521" t="s">
        <v>688</v>
      </c>
      <c r="E521" t="s">
        <v>230</v>
      </c>
      <c r="F521">
        <v>4938</v>
      </c>
      <c r="G521" t="s">
        <v>282</v>
      </c>
      <c r="H521" t="s">
        <v>346</v>
      </c>
      <c r="I521" t="s">
        <v>5</v>
      </c>
      <c r="J521" t="s">
        <v>347</v>
      </c>
      <c r="K521" t="s">
        <v>689</v>
      </c>
      <c r="L521">
        <v>6</v>
      </c>
      <c r="M521">
        <v>56.008299999999998</v>
      </c>
      <c r="N521">
        <v>52.297800000000002</v>
      </c>
      <c r="O521">
        <v>21.843599999999999</v>
      </c>
      <c r="P521">
        <v>7.0090000000000003</v>
      </c>
      <c r="Q521">
        <v>3.8302999999999998</v>
      </c>
      <c r="R521">
        <v>4.2072000000000003</v>
      </c>
      <c r="S521">
        <v>2.1000999999999999</v>
      </c>
      <c r="T521">
        <v>1.4312</v>
      </c>
      <c r="U521">
        <v>1.8420000000000001</v>
      </c>
      <c r="V521">
        <v>1.4211</v>
      </c>
      <c r="W521">
        <v>7.1429</v>
      </c>
      <c r="X521" t="s">
        <v>706</v>
      </c>
      <c r="Y521">
        <v>0.46739999999999998</v>
      </c>
      <c r="Z521" t="s">
        <v>707</v>
      </c>
      <c r="AA521">
        <v>0.2298</v>
      </c>
      <c r="AB521" t="s">
        <v>708</v>
      </c>
      <c r="AC521">
        <v>1.5541</v>
      </c>
      <c r="AD521">
        <v>1.2</v>
      </c>
      <c r="AE521">
        <v>162.5848</v>
      </c>
      <c r="AF521">
        <v>12</v>
      </c>
      <c r="AG521">
        <v>104</v>
      </c>
      <c r="AH521">
        <v>14</v>
      </c>
      <c r="AJ521" t="s">
        <v>1512</v>
      </c>
      <c r="AL521" t="e">
        <f t="shared" ref="AL521:AL584" si="519">IF(AND(#REF!&lt;&gt;#REF!,#REF!&lt;&gt;#REF!),"Bold","")</f>
        <v>#REF!</v>
      </c>
    </row>
    <row r="522" spans="1:38">
      <c r="A522" t="s">
        <v>717</v>
      </c>
      <c r="B522" s="1">
        <v>0.60069444444444442</v>
      </c>
      <c r="C522" t="s">
        <v>171</v>
      </c>
      <c r="D522" t="s">
        <v>688</v>
      </c>
      <c r="E522" t="s">
        <v>230</v>
      </c>
      <c r="F522">
        <v>4938</v>
      </c>
      <c r="G522" t="s">
        <v>282</v>
      </c>
      <c r="H522" t="s">
        <v>346</v>
      </c>
      <c r="I522" t="s">
        <v>5</v>
      </c>
      <c r="J522" t="s">
        <v>347</v>
      </c>
      <c r="K522" t="s">
        <v>689</v>
      </c>
      <c r="L522">
        <v>6</v>
      </c>
      <c r="M522">
        <v>38.125399999999999</v>
      </c>
      <c r="N522">
        <v>25.8035</v>
      </c>
      <c r="O522">
        <v>11.349299999999999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507</v>
      </c>
      <c r="Y522">
        <v>0.84789999999999999</v>
      </c>
      <c r="Z522" t="s">
        <v>504</v>
      </c>
      <c r="AA522">
        <v>0.38229999999999997</v>
      </c>
      <c r="AB522" t="s">
        <v>383</v>
      </c>
      <c r="AC522">
        <v>1.9855</v>
      </c>
      <c r="AD522">
        <v>1.2</v>
      </c>
      <c r="AE522">
        <v>94.210599999999999</v>
      </c>
      <c r="AF522">
        <v>16</v>
      </c>
      <c r="AG522">
        <v>95</v>
      </c>
      <c r="AH522">
        <v>14</v>
      </c>
      <c r="AJ522" t="s">
        <v>1512</v>
      </c>
      <c r="AL522" t="e">
        <f t="shared" ref="AL522:AL585" si="520">IF(AND(#REF!&lt;&gt;#REF!,#REF!&lt;&gt;#REF!),"Bold","")</f>
        <v>#REF!</v>
      </c>
    </row>
    <row r="523" spans="1:38">
      <c r="A523" t="s">
        <v>1525</v>
      </c>
      <c r="B523" s="1">
        <v>0.72916666666666663</v>
      </c>
      <c r="C523" t="s">
        <v>172</v>
      </c>
      <c r="D523" t="s">
        <v>344</v>
      </c>
      <c r="E523" t="s">
        <v>562</v>
      </c>
      <c r="F523">
        <v>9285</v>
      </c>
      <c r="G523" t="s">
        <v>282</v>
      </c>
      <c r="H523" t="s">
        <v>346</v>
      </c>
      <c r="I523" s="3" t="s">
        <v>233</v>
      </c>
      <c r="J523" t="s">
        <v>1509</v>
      </c>
      <c r="K523" t="s">
        <v>1510</v>
      </c>
      <c r="L523">
        <v>4</v>
      </c>
      <c r="M523">
        <v>52.965200000000003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24.92</v>
      </c>
      <c r="X523" t="s">
        <v>1526</v>
      </c>
      <c r="Y523">
        <v>0.68179999999999996</v>
      </c>
      <c r="Z523" t="s">
        <v>1496</v>
      </c>
      <c r="AA523">
        <v>0.91020000000000001</v>
      </c>
      <c r="AB523" t="s">
        <v>917</v>
      </c>
      <c r="AC523">
        <v>2.7867000000000002</v>
      </c>
      <c r="AD523">
        <v>1.2</v>
      </c>
      <c r="AE523">
        <v>164.0239</v>
      </c>
      <c r="AF523">
        <v>33</v>
      </c>
      <c r="AG523">
        <v>0</v>
      </c>
      <c r="AH523">
        <v>10</v>
      </c>
      <c r="AI523">
        <v>25</v>
      </c>
      <c r="AJ523" t="s">
        <v>5</v>
      </c>
      <c r="AL523" t="e">
        <f t="shared" ref="AL523:AL586" si="521">IF(AND(#REF!&lt;&gt;#REF!,#REF!&lt;&gt;#REF!),"Bold","")</f>
        <v>#REF!</v>
      </c>
    </row>
    <row r="524" spans="1:38">
      <c r="A524" t="s">
        <v>1527</v>
      </c>
      <c r="B524" s="1">
        <v>0.72916666666666663</v>
      </c>
      <c r="C524" t="s">
        <v>172</v>
      </c>
      <c r="D524" t="s">
        <v>344</v>
      </c>
      <c r="E524" t="s">
        <v>562</v>
      </c>
      <c r="F524">
        <v>9285</v>
      </c>
      <c r="G524" t="s">
        <v>282</v>
      </c>
      <c r="H524" t="s">
        <v>346</v>
      </c>
      <c r="I524" s="3" t="s">
        <v>233</v>
      </c>
      <c r="J524" t="s">
        <v>1509</v>
      </c>
      <c r="K524" t="s">
        <v>1510</v>
      </c>
      <c r="L524">
        <v>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606</v>
      </c>
      <c r="Y524">
        <v>3.1478000000000002</v>
      </c>
      <c r="Z524" t="s">
        <v>607</v>
      </c>
      <c r="AA524">
        <v>2.1985000000000001</v>
      </c>
      <c r="AB524" t="s">
        <v>1528</v>
      </c>
      <c r="AC524">
        <v>5.25</v>
      </c>
      <c r="AD524">
        <v>1.2</v>
      </c>
      <c r="AE524">
        <v>11.7963</v>
      </c>
      <c r="AF524">
        <v>16</v>
      </c>
      <c r="AG524">
        <v>0</v>
      </c>
      <c r="AH524">
        <v>10</v>
      </c>
      <c r="AI524">
        <v>18</v>
      </c>
      <c r="AJ524" t="s">
        <v>5</v>
      </c>
      <c r="AL524" t="e">
        <f t="shared" ref="AL524:AL587" si="522">IF(AND(#REF!&lt;&gt;#REF!,#REF!&lt;&gt;#REF!),"Bold","")</f>
        <v>#REF!</v>
      </c>
    </row>
    <row r="525" spans="1:38">
      <c r="A525" t="s">
        <v>1529</v>
      </c>
      <c r="B525" s="1">
        <v>0.72916666666666663</v>
      </c>
      <c r="C525" t="s">
        <v>172</v>
      </c>
      <c r="D525" t="s">
        <v>344</v>
      </c>
      <c r="E525" t="s">
        <v>562</v>
      </c>
      <c r="F525">
        <v>9285</v>
      </c>
      <c r="G525" t="s">
        <v>282</v>
      </c>
      <c r="H525" t="s">
        <v>346</v>
      </c>
      <c r="I525" s="3" t="s">
        <v>233</v>
      </c>
      <c r="J525" t="s">
        <v>1509</v>
      </c>
      <c r="K525" t="s">
        <v>1510</v>
      </c>
      <c r="L525">
        <v>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587</v>
      </c>
      <c r="Y525">
        <v>3.0560999999999998</v>
      </c>
      <c r="Z525" t="s">
        <v>1530</v>
      </c>
      <c r="AA525">
        <v>2.3321000000000001</v>
      </c>
      <c r="AB525" t="s">
        <v>513</v>
      </c>
      <c r="AC525">
        <v>1.7210000000000001</v>
      </c>
      <c r="AD525">
        <v>1.2</v>
      </c>
      <c r="AE525">
        <v>8.3092000000000006</v>
      </c>
      <c r="AF525">
        <v>10</v>
      </c>
      <c r="AG525">
        <v>0</v>
      </c>
      <c r="AH525">
        <v>10</v>
      </c>
      <c r="AI525">
        <v>21</v>
      </c>
      <c r="AJ525" t="s">
        <v>5</v>
      </c>
      <c r="AL525" t="e">
        <f t="shared" ref="AL525:AL588" si="523">IF(AND(#REF!&lt;&gt;#REF!,#REF!&lt;&gt;#REF!),"Bold","")</f>
        <v>#REF!</v>
      </c>
    </row>
    <row r="526" spans="1:38">
      <c r="A526" t="s">
        <v>1531</v>
      </c>
      <c r="B526" s="1">
        <v>0.72916666666666663</v>
      </c>
      <c r="C526" t="s">
        <v>172</v>
      </c>
      <c r="D526" t="s">
        <v>344</v>
      </c>
      <c r="E526" t="s">
        <v>562</v>
      </c>
      <c r="F526">
        <v>9285</v>
      </c>
      <c r="G526" t="s">
        <v>282</v>
      </c>
      <c r="H526" t="s">
        <v>346</v>
      </c>
      <c r="I526" s="3" t="s">
        <v>233</v>
      </c>
      <c r="J526" t="s">
        <v>1509</v>
      </c>
      <c r="K526" t="s">
        <v>1510</v>
      </c>
      <c r="L526">
        <v>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1067</v>
      </c>
      <c r="Y526">
        <v>1.9732000000000001</v>
      </c>
      <c r="Z526" t="s">
        <v>1532</v>
      </c>
      <c r="AA526">
        <v>2.3136000000000001</v>
      </c>
      <c r="AB526" t="s">
        <v>1506</v>
      </c>
      <c r="AC526">
        <v>2.0106999999999999</v>
      </c>
      <c r="AD526">
        <v>1.2</v>
      </c>
      <c r="AE526">
        <v>7.4974999999999996</v>
      </c>
      <c r="AF526">
        <v>33</v>
      </c>
      <c r="AG526">
        <v>0</v>
      </c>
      <c r="AH526">
        <v>10</v>
      </c>
      <c r="AI526">
        <v>50</v>
      </c>
      <c r="AJ526" t="s">
        <v>5</v>
      </c>
      <c r="AL526" t="e">
        <f t="shared" ref="AL526:AL589" si="524">IF(AND(#REF!&lt;&gt;#REF!,#REF!&lt;&gt;#REF!),"Bold","")</f>
        <v>#REF!</v>
      </c>
    </row>
    <row r="527" spans="1:38">
      <c r="A527" t="s">
        <v>1533</v>
      </c>
      <c r="B527" s="1">
        <v>0.72916666666666663</v>
      </c>
      <c r="C527" t="s">
        <v>172</v>
      </c>
      <c r="D527" t="s">
        <v>344</v>
      </c>
      <c r="E527" t="s">
        <v>562</v>
      </c>
      <c r="F527">
        <v>9285</v>
      </c>
      <c r="G527" t="s">
        <v>282</v>
      </c>
      <c r="H527" t="s">
        <v>346</v>
      </c>
      <c r="I527" s="3" t="s">
        <v>233</v>
      </c>
      <c r="J527" t="s">
        <v>1509</v>
      </c>
      <c r="K527" t="s">
        <v>1510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1534</v>
      </c>
      <c r="Y527">
        <v>0.432</v>
      </c>
      <c r="Z527" t="s">
        <v>618</v>
      </c>
      <c r="AA527">
        <v>1.6631</v>
      </c>
      <c r="AB527" t="s">
        <v>643</v>
      </c>
      <c r="AC527">
        <v>2.9624000000000001</v>
      </c>
      <c r="AD527">
        <v>1.2</v>
      </c>
      <c r="AE527">
        <v>6.2575000000000003</v>
      </c>
      <c r="AF527">
        <v>16</v>
      </c>
      <c r="AG527">
        <v>0</v>
      </c>
      <c r="AH527">
        <v>10</v>
      </c>
      <c r="AI527">
        <v>52</v>
      </c>
      <c r="AJ527" t="s">
        <v>5</v>
      </c>
      <c r="AL527" t="e">
        <f t="shared" ref="AL527:AL590" si="525">IF(AND(#REF!&lt;&gt;#REF!,#REF!&lt;&gt;#REF!),"Bold","")</f>
        <v>#REF!</v>
      </c>
    </row>
    <row r="528" spans="1:38">
      <c r="A528" t="s">
        <v>1535</v>
      </c>
      <c r="B528" s="1">
        <v>0.72916666666666663</v>
      </c>
      <c r="C528" t="s">
        <v>172</v>
      </c>
      <c r="D528" t="s">
        <v>344</v>
      </c>
      <c r="E528" t="s">
        <v>562</v>
      </c>
      <c r="F528">
        <v>9285</v>
      </c>
      <c r="G528" t="s">
        <v>282</v>
      </c>
      <c r="H528" t="s">
        <v>346</v>
      </c>
      <c r="I528" s="3" t="s">
        <v>233</v>
      </c>
      <c r="J528" t="s">
        <v>1509</v>
      </c>
      <c r="K528" t="s">
        <v>1510</v>
      </c>
      <c r="L528">
        <v>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617</v>
      </c>
      <c r="Y528">
        <v>2.6448</v>
      </c>
      <c r="Z528" t="s">
        <v>618</v>
      </c>
      <c r="AA528">
        <v>1.6631</v>
      </c>
      <c r="AB528" t="s">
        <v>1536</v>
      </c>
      <c r="AC528">
        <v>0</v>
      </c>
      <c r="AD528">
        <v>1.2</v>
      </c>
      <c r="AE528">
        <v>5.5079000000000002</v>
      </c>
      <c r="AF528">
        <v>10</v>
      </c>
      <c r="AG528">
        <v>0</v>
      </c>
      <c r="AH528">
        <v>10</v>
      </c>
      <c r="AI528">
        <v>12</v>
      </c>
      <c r="AJ528" t="s">
        <v>5</v>
      </c>
      <c r="AL528" t="e">
        <f t="shared" ref="AL528:AL591" si="526">IF(AND(#REF!&lt;&gt;#REF!,#REF!&lt;&gt;#REF!),"Bold","")</f>
        <v>#REF!</v>
      </c>
    </row>
    <row r="529" spans="1:38">
      <c r="A529" t="s">
        <v>1537</v>
      </c>
      <c r="B529" s="1">
        <v>0.72916666666666663</v>
      </c>
      <c r="C529" t="s">
        <v>172</v>
      </c>
      <c r="D529" t="s">
        <v>344</v>
      </c>
      <c r="E529" t="s">
        <v>562</v>
      </c>
      <c r="F529">
        <v>9285</v>
      </c>
      <c r="G529" t="s">
        <v>282</v>
      </c>
      <c r="H529" t="s">
        <v>346</v>
      </c>
      <c r="I529" s="3" t="s">
        <v>233</v>
      </c>
      <c r="J529" t="s">
        <v>1509</v>
      </c>
      <c r="K529" t="s">
        <v>1510</v>
      </c>
      <c r="L529">
        <v>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1538</v>
      </c>
      <c r="Y529">
        <v>0.63680000000000003</v>
      </c>
      <c r="Z529" t="s">
        <v>1539</v>
      </c>
      <c r="AA529">
        <v>0.23069999999999999</v>
      </c>
      <c r="AB529" t="s">
        <v>1406</v>
      </c>
      <c r="AC529">
        <v>2.6381999999999999</v>
      </c>
      <c r="AD529">
        <v>1.2</v>
      </c>
      <c r="AE529">
        <v>4.7057000000000002</v>
      </c>
      <c r="AF529">
        <v>10</v>
      </c>
      <c r="AG529">
        <v>0</v>
      </c>
      <c r="AH529">
        <v>10</v>
      </c>
      <c r="AI529">
        <v>38</v>
      </c>
      <c r="AJ529" t="s">
        <v>5</v>
      </c>
      <c r="AL529" t="e">
        <f t="shared" ref="AL529:AL592" si="527">IF(AND(#REF!&lt;&gt;#REF!,#REF!&lt;&gt;#REF!),"Bold","")</f>
        <v>#REF!</v>
      </c>
    </row>
    <row r="530" spans="1:38">
      <c r="A530" t="s">
        <v>1631</v>
      </c>
      <c r="B530" s="1">
        <v>0.78125</v>
      </c>
      <c r="C530" t="s">
        <v>168</v>
      </c>
      <c r="D530" t="s">
        <v>281</v>
      </c>
      <c r="E530" t="s">
        <v>1620</v>
      </c>
      <c r="F530">
        <v>3105</v>
      </c>
      <c r="G530" t="s">
        <v>1576</v>
      </c>
      <c r="H530" t="s">
        <v>1577</v>
      </c>
      <c r="I530" s="3" t="s">
        <v>5</v>
      </c>
      <c r="J530" t="s">
        <v>234</v>
      </c>
      <c r="K530" t="s">
        <v>1621</v>
      </c>
      <c r="L530">
        <v>2</v>
      </c>
      <c r="M530">
        <v>46.18</v>
      </c>
      <c r="N530">
        <v>49.107900000000001</v>
      </c>
      <c r="O530">
        <v>22.806000000000001</v>
      </c>
      <c r="P530">
        <v>6.726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15.6707</v>
      </c>
      <c r="X530" t="s">
        <v>246</v>
      </c>
      <c r="Y530">
        <v>1.5644</v>
      </c>
      <c r="Z530" t="s">
        <v>1632</v>
      </c>
      <c r="AA530">
        <v>1.8003</v>
      </c>
      <c r="AB530" t="s">
        <v>309</v>
      </c>
      <c r="AC530">
        <v>1.4327000000000001</v>
      </c>
      <c r="AD530">
        <v>1.2</v>
      </c>
      <c r="AE530">
        <v>162.5085</v>
      </c>
      <c r="AF530">
        <v>14</v>
      </c>
      <c r="AG530">
        <v>55</v>
      </c>
      <c r="AH530">
        <v>10</v>
      </c>
      <c r="AI530">
        <v>31</v>
      </c>
      <c r="AJ530" t="s">
        <v>5</v>
      </c>
      <c r="AL530" t="e">
        <f t="shared" ref="AL530:AL593" si="528">IF(AND(#REF!&lt;&gt;#REF!,#REF!&lt;&gt;#REF!),"Bold","")</f>
        <v>#REF!</v>
      </c>
    </row>
    <row r="531" spans="1:38">
      <c r="A531" t="s">
        <v>1199</v>
      </c>
      <c r="B531" s="1">
        <v>0.67708333333333337</v>
      </c>
      <c r="C531" t="s">
        <v>167</v>
      </c>
      <c r="D531" t="s">
        <v>1187</v>
      </c>
      <c r="E531" t="s">
        <v>661</v>
      </c>
      <c r="F531">
        <v>32894</v>
      </c>
      <c r="G531" t="s">
        <v>282</v>
      </c>
      <c r="H531" t="s">
        <v>232</v>
      </c>
      <c r="I531" t="s">
        <v>233</v>
      </c>
      <c r="J531" t="s">
        <v>234</v>
      </c>
      <c r="K531" t="s">
        <v>1188</v>
      </c>
      <c r="L531">
        <v>2</v>
      </c>
      <c r="M531">
        <v>44.848700000000001</v>
      </c>
      <c r="N531">
        <v>62.009599999999999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15.097899999999999</v>
      </c>
      <c r="X531" t="s">
        <v>311</v>
      </c>
      <c r="Y531">
        <v>0.59709999999999996</v>
      </c>
      <c r="Z531" t="s">
        <v>304</v>
      </c>
      <c r="AA531">
        <v>0.89870000000000005</v>
      </c>
      <c r="AB531" t="s">
        <v>822</v>
      </c>
      <c r="AC531">
        <v>1.5648</v>
      </c>
      <c r="AD531">
        <v>0.9</v>
      </c>
      <c r="AE531">
        <v>174.9222</v>
      </c>
      <c r="AF531">
        <v>33</v>
      </c>
      <c r="AG531">
        <v>0</v>
      </c>
      <c r="AH531">
        <v>10</v>
      </c>
      <c r="AI531">
        <v>12</v>
      </c>
      <c r="AJ531" t="s">
        <v>5</v>
      </c>
      <c r="AL531" t="e">
        <f t="shared" ref="AL531:AL594" si="529">IF(AND(#REF!&lt;&gt;#REF!,#REF!&lt;&gt;#REF!),"Bold","")</f>
        <v>#REF!</v>
      </c>
    </row>
    <row r="532" spans="1:38">
      <c r="A532" t="s">
        <v>1645</v>
      </c>
      <c r="B532" s="1">
        <v>0.78125</v>
      </c>
      <c r="C532" t="s">
        <v>168</v>
      </c>
      <c r="D532" t="s">
        <v>281</v>
      </c>
      <c r="E532" t="s">
        <v>1620</v>
      </c>
      <c r="F532">
        <v>3105</v>
      </c>
      <c r="G532" t="s">
        <v>1576</v>
      </c>
      <c r="H532" t="s">
        <v>1577</v>
      </c>
      <c r="I532" s="3" t="s">
        <v>5</v>
      </c>
      <c r="J532" t="s">
        <v>234</v>
      </c>
      <c r="K532" t="s">
        <v>1621</v>
      </c>
      <c r="L532">
        <v>2</v>
      </c>
      <c r="M532">
        <v>44.69</v>
      </c>
      <c r="N532">
        <v>36.2057</v>
      </c>
      <c r="O532">
        <v>16.275200000000002</v>
      </c>
      <c r="P532">
        <v>6.1593999999999998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14.5564</v>
      </c>
      <c r="X532" t="s">
        <v>275</v>
      </c>
      <c r="Y532">
        <v>1.5823</v>
      </c>
      <c r="Z532" t="s">
        <v>443</v>
      </c>
      <c r="AA532">
        <v>1.6016999999999999</v>
      </c>
      <c r="AB532" t="s">
        <v>1646</v>
      </c>
      <c r="AC532">
        <v>0.2994</v>
      </c>
      <c r="AD532">
        <v>0.9</v>
      </c>
      <c r="AE532">
        <v>135.405</v>
      </c>
      <c r="AF532">
        <v>14</v>
      </c>
      <c r="AG532">
        <v>56</v>
      </c>
      <c r="AH532">
        <v>10</v>
      </c>
      <c r="AI532">
        <v>148</v>
      </c>
      <c r="AJ532" t="s">
        <v>5</v>
      </c>
      <c r="AL532" t="e">
        <f t="shared" ref="AL532:AL595" si="530">IF(AND(#REF!&lt;&gt;#REF!,#REF!&lt;&gt;#REF!),"Bold","")</f>
        <v>#REF!</v>
      </c>
    </row>
    <row r="533" spans="1:38">
      <c r="A533" t="s">
        <v>377</v>
      </c>
      <c r="B533" s="1">
        <v>0.56597222222222221</v>
      </c>
      <c r="C533" t="s">
        <v>224</v>
      </c>
      <c r="D533" t="s">
        <v>344</v>
      </c>
      <c r="F533">
        <v>10903</v>
      </c>
      <c r="G533" t="s">
        <v>345</v>
      </c>
      <c r="H533" t="s">
        <v>346</v>
      </c>
      <c r="I533" t="s">
        <v>233</v>
      </c>
      <c r="J533" t="s">
        <v>347</v>
      </c>
      <c r="K533" t="s">
        <v>348</v>
      </c>
      <c r="L533">
        <v>5</v>
      </c>
      <c r="M533">
        <v>40.5456</v>
      </c>
      <c r="N533">
        <v>33.4724</v>
      </c>
      <c r="O533">
        <v>27.242999999999999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16.637899999999998</v>
      </c>
      <c r="X533" t="s">
        <v>378</v>
      </c>
      <c r="Y533">
        <v>2.3389000000000002</v>
      </c>
      <c r="Z533" t="s">
        <v>379</v>
      </c>
      <c r="AA533">
        <v>1.4214</v>
      </c>
      <c r="AB533" t="s">
        <v>380</v>
      </c>
      <c r="AC533">
        <v>2.0623999999999998</v>
      </c>
      <c r="AD533">
        <v>0.6</v>
      </c>
      <c r="AE533">
        <v>146.44409999999999</v>
      </c>
      <c r="AF533">
        <v>25</v>
      </c>
      <c r="AG533">
        <v>0</v>
      </c>
      <c r="AH533">
        <v>9</v>
      </c>
      <c r="AI533">
        <v>15</v>
      </c>
      <c r="AJ533" t="s">
        <v>240</v>
      </c>
      <c r="AL533" t="e">
        <f t="shared" ref="AL533:AL596" si="531">IF(AND(#REF!&lt;&gt;#REF!,#REF!&lt;&gt;#REF!),"Bold","")</f>
        <v>#REF!</v>
      </c>
    </row>
    <row r="534" spans="1:38">
      <c r="A534" t="s">
        <v>1642</v>
      </c>
      <c r="B534" s="1">
        <v>0.78125</v>
      </c>
      <c r="C534" t="s">
        <v>168</v>
      </c>
      <c r="D534" t="s">
        <v>281</v>
      </c>
      <c r="E534" t="s">
        <v>1620</v>
      </c>
      <c r="F534">
        <v>3105</v>
      </c>
      <c r="G534" t="s">
        <v>1576</v>
      </c>
      <c r="H534" t="s">
        <v>1577</v>
      </c>
      <c r="I534" s="3" t="s">
        <v>5</v>
      </c>
      <c r="J534" t="s">
        <v>234</v>
      </c>
      <c r="K534" t="s">
        <v>1621</v>
      </c>
      <c r="L534">
        <v>2</v>
      </c>
      <c r="M534">
        <v>41.220799999999997</v>
      </c>
      <c r="N534">
        <v>46.185000000000002</v>
      </c>
      <c r="O534">
        <v>18.585999999999999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10.571400000000001</v>
      </c>
      <c r="X534" t="s">
        <v>1643</v>
      </c>
      <c r="Y534">
        <v>0.35639999999999999</v>
      </c>
      <c r="Z534" t="s">
        <v>828</v>
      </c>
      <c r="AA534">
        <v>1.478</v>
      </c>
      <c r="AB534" t="s">
        <v>1644</v>
      </c>
      <c r="AC534">
        <v>0.43569999999999998</v>
      </c>
      <c r="AD534">
        <v>0.6</v>
      </c>
      <c r="AE534">
        <v>140.80959999999999</v>
      </c>
      <c r="AF534">
        <v>16</v>
      </c>
      <c r="AG534">
        <v>57</v>
      </c>
      <c r="AH534">
        <v>9</v>
      </c>
      <c r="AI534">
        <v>17</v>
      </c>
      <c r="AJ534" t="s">
        <v>240</v>
      </c>
      <c r="AL534" t="e">
        <f t="shared" ref="AL534:AL597" si="532">IF(AND(#REF!&lt;&gt;#REF!,#REF!&lt;&gt;#REF!),"Bold","")</f>
        <v>#REF!</v>
      </c>
    </row>
    <row r="535" spans="1:38">
      <c r="A535" t="s">
        <v>1636</v>
      </c>
      <c r="B535" s="1">
        <v>0.78125</v>
      </c>
      <c r="C535" t="s">
        <v>168</v>
      </c>
      <c r="D535" t="s">
        <v>281</v>
      </c>
      <c r="E535" t="s">
        <v>1620</v>
      </c>
      <c r="F535">
        <v>3105</v>
      </c>
      <c r="G535" t="s">
        <v>1576</v>
      </c>
      <c r="H535" t="s">
        <v>1577</v>
      </c>
      <c r="I535" s="3" t="s">
        <v>5</v>
      </c>
      <c r="J535" t="s">
        <v>234</v>
      </c>
      <c r="K535" t="s">
        <v>1621</v>
      </c>
      <c r="L535">
        <v>2</v>
      </c>
      <c r="M535">
        <v>62.013100000000001</v>
      </c>
      <c r="N535">
        <v>39.313200000000002</v>
      </c>
      <c r="O535">
        <v>13.339499999999999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14.23</v>
      </c>
      <c r="X535" t="s">
        <v>417</v>
      </c>
      <c r="Y535">
        <v>2.2404000000000002</v>
      </c>
      <c r="Z535" t="s">
        <v>1637</v>
      </c>
      <c r="AA535">
        <v>2.0962000000000001</v>
      </c>
      <c r="AB535" t="s">
        <v>421</v>
      </c>
      <c r="AC535">
        <v>3.4249000000000001</v>
      </c>
      <c r="AD535">
        <v>0.3</v>
      </c>
      <c r="AE535">
        <v>158.19929999999999</v>
      </c>
      <c r="AF535">
        <v>8</v>
      </c>
      <c r="AG535">
        <v>58</v>
      </c>
      <c r="AH535">
        <v>9</v>
      </c>
      <c r="AI535">
        <v>15</v>
      </c>
      <c r="AJ535" t="s">
        <v>240</v>
      </c>
      <c r="AL535" t="e">
        <f t="shared" ref="AL535:AL598" si="533">IF(AND(#REF!&lt;&gt;#REF!,#REF!&lt;&gt;#REF!),"Bold","")</f>
        <v>#REF!</v>
      </c>
    </row>
    <row r="536" spans="1:38">
      <c r="A536" t="s">
        <v>241</v>
      </c>
      <c r="B536" s="1">
        <v>0.54861111111111105</v>
      </c>
      <c r="C536" t="s">
        <v>188</v>
      </c>
      <c r="D536" t="s">
        <v>229</v>
      </c>
      <c r="E536" t="s">
        <v>230</v>
      </c>
      <c r="F536">
        <v>5434</v>
      </c>
      <c r="G536" t="s">
        <v>231</v>
      </c>
      <c r="H536" t="s">
        <v>232</v>
      </c>
      <c r="I536" t="s">
        <v>233</v>
      </c>
      <c r="J536" t="s">
        <v>234</v>
      </c>
      <c r="K536" t="s">
        <v>235</v>
      </c>
      <c r="L536">
        <v>2</v>
      </c>
      <c r="M536">
        <v>68.218400000000003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17.357099999999999</v>
      </c>
      <c r="X536" t="s">
        <v>242</v>
      </c>
      <c r="Y536">
        <v>2.0451000000000001</v>
      </c>
      <c r="Z536" t="s">
        <v>243</v>
      </c>
      <c r="AA536">
        <v>1.0536000000000001</v>
      </c>
      <c r="AB536" t="s">
        <v>244</v>
      </c>
      <c r="AC536">
        <v>2.0198</v>
      </c>
      <c r="AD536">
        <v>0</v>
      </c>
      <c r="AE536">
        <v>194.45419999999999</v>
      </c>
      <c r="AF536">
        <v>3.5</v>
      </c>
      <c r="AG536">
        <v>0</v>
      </c>
      <c r="AH536">
        <v>9</v>
      </c>
      <c r="AI536">
        <v>19</v>
      </c>
      <c r="AJ536" t="s">
        <v>240</v>
      </c>
      <c r="AL536" t="e">
        <f t="shared" ref="AL536:AL599" si="534">IF(AND(#REF!&lt;&gt;#REF!,#REF!&lt;&gt;#REF!),"Bold","")</f>
        <v>#REF!</v>
      </c>
    </row>
    <row r="537" spans="1:38">
      <c r="A537" t="s">
        <v>245</v>
      </c>
      <c r="B537" s="1">
        <v>0.54861111111111105</v>
      </c>
      <c r="C537" t="s">
        <v>188</v>
      </c>
      <c r="D537" t="s">
        <v>229</v>
      </c>
      <c r="E537" t="s">
        <v>230</v>
      </c>
      <c r="F537">
        <v>5434</v>
      </c>
      <c r="G537" t="s">
        <v>231</v>
      </c>
      <c r="H537" t="s">
        <v>232</v>
      </c>
      <c r="I537" t="s">
        <v>233</v>
      </c>
      <c r="J537" t="s">
        <v>234</v>
      </c>
      <c r="K537" t="s">
        <v>235</v>
      </c>
      <c r="L537">
        <v>2</v>
      </c>
      <c r="M537">
        <v>62.620800000000003</v>
      </c>
      <c r="N537">
        <v>36.858400000000003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16.0564</v>
      </c>
      <c r="X537" t="s">
        <v>246</v>
      </c>
      <c r="Y537">
        <v>0.56730000000000003</v>
      </c>
      <c r="Z537" t="s">
        <v>247</v>
      </c>
      <c r="AA537">
        <v>1.3674999999999999</v>
      </c>
      <c r="AB537" t="s">
        <v>248</v>
      </c>
      <c r="AC537">
        <v>1.6818</v>
      </c>
      <c r="AD537">
        <v>0</v>
      </c>
      <c r="AE537">
        <v>162.6842</v>
      </c>
      <c r="AF537">
        <v>33</v>
      </c>
      <c r="AG537">
        <v>0</v>
      </c>
      <c r="AH537">
        <v>9</v>
      </c>
      <c r="AI537">
        <v>25</v>
      </c>
      <c r="AJ537" t="s">
        <v>240</v>
      </c>
      <c r="AL537" t="e">
        <f t="shared" ref="AL537:AL600" si="535">IF(AND(#REF!&lt;&gt;#REF!,#REF!&lt;&gt;#REF!),"Bold","")</f>
        <v>#REF!</v>
      </c>
    </row>
    <row r="538" spans="1:38">
      <c r="A538" t="s">
        <v>253</v>
      </c>
      <c r="B538" s="1">
        <v>0.54861111111111105</v>
      </c>
      <c r="C538" t="s">
        <v>188</v>
      </c>
      <c r="D538" t="s">
        <v>229</v>
      </c>
      <c r="E538" t="s">
        <v>230</v>
      </c>
      <c r="F538">
        <v>5434</v>
      </c>
      <c r="G538" t="s">
        <v>231</v>
      </c>
      <c r="H538" t="s">
        <v>232</v>
      </c>
      <c r="I538" t="s">
        <v>233</v>
      </c>
      <c r="J538" t="s">
        <v>234</v>
      </c>
      <c r="K538" t="s">
        <v>235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254</v>
      </c>
      <c r="Y538">
        <v>1.6420999999999999</v>
      </c>
      <c r="Z538" t="s">
        <v>255</v>
      </c>
      <c r="AA538">
        <v>2.3912</v>
      </c>
      <c r="AB538" t="s">
        <v>256</v>
      </c>
      <c r="AC538">
        <v>3.8780999999999999</v>
      </c>
      <c r="AD538">
        <v>0</v>
      </c>
      <c r="AE538">
        <v>7.9114000000000004</v>
      </c>
      <c r="AF538">
        <v>5</v>
      </c>
      <c r="AG538">
        <v>0</v>
      </c>
      <c r="AH538">
        <v>9</v>
      </c>
      <c r="AJ538" t="s">
        <v>240</v>
      </c>
      <c r="AL538" t="e">
        <f t="shared" ref="AL538:AL601" si="536">IF(AND(#REF!&lt;&gt;#REF!,#REF!&lt;&gt;#REF!),"Bold","")</f>
        <v>#REF!</v>
      </c>
    </row>
    <row r="539" spans="1:38">
      <c r="A539" t="s">
        <v>257</v>
      </c>
      <c r="B539" s="1">
        <v>0.54861111111111105</v>
      </c>
      <c r="C539" t="s">
        <v>188</v>
      </c>
      <c r="D539" t="s">
        <v>229</v>
      </c>
      <c r="E539" t="s">
        <v>230</v>
      </c>
      <c r="F539">
        <v>5434</v>
      </c>
      <c r="G539" t="s">
        <v>231</v>
      </c>
      <c r="H539" t="s">
        <v>232</v>
      </c>
      <c r="I539" t="s">
        <v>233</v>
      </c>
      <c r="J539" t="s">
        <v>234</v>
      </c>
      <c r="K539" t="s">
        <v>235</v>
      </c>
      <c r="L539">
        <v>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258</v>
      </c>
      <c r="Y539">
        <v>1.7788999999999999</v>
      </c>
      <c r="Z539" t="s">
        <v>259</v>
      </c>
      <c r="AA539">
        <v>1.1748000000000001</v>
      </c>
      <c r="AB539" t="s">
        <v>260</v>
      </c>
      <c r="AC539">
        <v>4.5898000000000003</v>
      </c>
      <c r="AD539">
        <v>0</v>
      </c>
      <c r="AE539">
        <v>7.5434999999999999</v>
      </c>
      <c r="AF539">
        <v>14</v>
      </c>
      <c r="AG539">
        <v>0</v>
      </c>
      <c r="AH539">
        <v>9</v>
      </c>
      <c r="AJ539" t="s">
        <v>240</v>
      </c>
      <c r="AL539" t="e">
        <f t="shared" ref="AL539:AL602" si="537">IF(AND(#REF!&lt;&gt;#REF!,#REF!&lt;&gt;#REF!),"Bold","")</f>
        <v>#REF!</v>
      </c>
    </row>
    <row r="540" spans="1:38">
      <c r="A540" t="s">
        <v>261</v>
      </c>
      <c r="B540" s="1">
        <v>0.54861111111111105</v>
      </c>
      <c r="C540" t="s">
        <v>188</v>
      </c>
      <c r="D540" t="s">
        <v>229</v>
      </c>
      <c r="E540" t="s">
        <v>230</v>
      </c>
      <c r="F540">
        <v>5434</v>
      </c>
      <c r="G540" t="s">
        <v>231</v>
      </c>
      <c r="H540" t="s">
        <v>232</v>
      </c>
      <c r="I540" t="s">
        <v>233</v>
      </c>
      <c r="J540" t="s">
        <v>234</v>
      </c>
      <c r="K540" t="s">
        <v>235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262</v>
      </c>
      <c r="Y540">
        <v>2.7259000000000002</v>
      </c>
      <c r="Z540" t="s">
        <v>263</v>
      </c>
      <c r="AA540">
        <v>3.0436000000000001</v>
      </c>
      <c r="AB540" t="s">
        <v>264</v>
      </c>
      <c r="AC540">
        <v>0.95630000000000004</v>
      </c>
      <c r="AD540">
        <v>0</v>
      </c>
      <c r="AE540">
        <v>6.7257999999999996</v>
      </c>
      <c r="AF540">
        <v>4</v>
      </c>
      <c r="AG540">
        <v>0</v>
      </c>
      <c r="AH540">
        <v>9</v>
      </c>
      <c r="AJ540" t="s">
        <v>240</v>
      </c>
      <c r="AL540" t="e">
        <f t="shared" ref="AL540:AL603" si="538">IF(AND(#REF!&lt;&gt;#REF!,#REF!&lt;&gt;#REF!),"Bold","")</f>
        <v>#REF!</v>
      </c>
    </row>
    <row r="541" spans="1:38">
      <c r="A541" t="s">
        <v>265</v>
      </c>
      <c r="B541" s="1">
        <v>0.54861111111111105</v>
      </c>
      <c r="C541" t="s">
        <v>188</v>
      </c>
      <c r="D541" t="s">
        <v>229</v>
      </c>
      <c r="E541" t="s">
        <v>230</v>
      </c>
      <c r="F541">
        <v>5434</v>
      </c>
      <c r="G541" t="s">
        <v>231</v>
      </c>
      <c r="H541" t="s">
        <v>232</v>
      </c>
      <c r="I541" t="s">
        <v>233</v>
      </c>
      <c r="J541" t="s">
        <v>234</v>
      </c>
      <c r="K541" t="s">
        <v>235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266</v>
      </c>
      <c r="Y541">
        <v>2.1375999999999999</v>
      </c>
      <c r="Z541" t="s">
        <v>263</v>
      </c>
      <c r="AA541">
        <v>3.0436000000000001</v>
      </c>
      <c r="AB541" t="s">
        <v>252</v>
      </c>
      <c r="AC541">
        <v>1.5424</v>
      </c>
      <c r="AD541">
        <v>0</v>
      </c>
      <c r="AE541">
        <v>6.7236000000000002</v>
      </c>
      <c r="AF541">
        <v>8</v>
      </c>
      <c r="AG541">
        <v>0</v>
      </c>
      <c r="AH541">
        <v>9</v>
      </c>
      <c r="AJ541" t="s">
        <v>240</v>
      </c>
      <c r="AL541" t="e">
        <f t="shared" ref="AL541:AL604" si="539">IF(AND(#REF!&lt;&gt;#REF!,#REF!&lt;&gt;#REF!),"Bold","")</f>
        <v>#REF!</v>
      </c>
    </row>
    <row r="542" spans="1:38">
      <c r="A542" t="s">
        <v>267</v>
      </c>
      <c r="B542" s="1">
        <v>0.54861111111111105</v>
      </c>
      <c r="C542" t="s">
        <v>188</v>
      </c>
      <c r="D542" t="s">
        <v>229</v>
      </c>
      <c r="E542" t="s">
        <v>230</v>
      </c>
      <c r="F542">
        <v>5434</v>
      </c>
      <c r="G542" t="s">
        <v>231</v>
      </c>
      <c r="H542" t="s">
        <v>232</v>
      </c>
      <c r="I542" t="s">
        <v>233</v>
      </c>
      <c r="J542" t="s">
        <v>234</v>
      </c>
      <c r="K542" t="s">
        <v>235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268</v>
      </c>
      <c r="Y542">
        <v>3.181</v>
      </c>
      <c r="Z542" t="s">
        <v>269</v>
      </c>
      <c r="AA542">
        <v>1.7621</v>
      </c>
      <c r="AB542" t="s">
        <v>270</v>
      </c>
      <c r="AC542">
        <v>1.3959999999999999</v>
      </c>
      <c r="AD542">
        <v>0</v>
      </c>
      <c r="AE542">
        <v>6.3391000000000002</v>
      </c>
      <c r="AF542">
        <v>20</v>
      </c>
      <c r="AG542">
        <v>0</v>
      </c>
      <c r="AH542">
        <v>14</v>
      </c>
      <c r="AI542">
        <v>15</v>
      </c>
      <c r="AJ542" t="s">
        <v>409</v>
      </c>
      <c r="AL542" t="e">
        <f t="shared" ref="AL542:AL605" si="540">IF(AND(#REF!&lt;&gt;#REF!,#REF!&lt;&gt;#REF!),"Bold","")</f>
        <v>#REF!</v>
      </c>
    </row>
    <row r="543" spans="1:38">
      <c r="A543" t="s">
        <v>271</v>
      </c>
      <c r="B543" s="1">
        <v>0.54861111111111105</v>
      </c>
      <c r="C543" t="s">
        <v>188</v>
      </c>
      <c r="D543" t="s">
        <v>229</v>
      </c>
      <c r="E543" t="s">
        <v>230</v>
      </c>
      <c r="F543">
        <v>5434</v>
      </c>
      <c r="G543" t="s">
        <v>231</v>
      </c>
      <c r="H543" t="s">
        <v>232</v>
      </c>
      <c r="I543" t="s">
        <v>233</v>
      </c>
      <c r="J543" t="s">
        <v>234</v>
      </c>
      <c r="K543" t="s">
        <v>235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272</v>
      </c>
      <c r="Y543">
        <v>1.3498000000000001</v>
      </c>
      <c r="Z543" t="s">
        <v>251</v>
      </c>
      <c r="AA543">
        <v>1.4897</v>
      </c>
      <c r="AB543" t="s">
        <v>273</v>
      </c>
      <c r="AC543">
        <v>3.0747</v>
      </c>
      <c r="AD543">
        <v>0</v>
      </c>
      <c r="AE543">
        <v>5.9142000000000001</v>
      </c>
      <c r="AF543">
        <v>12</v>
      </c>
      <c r="AG543">
        <v>0</v>
      </c>
      <c r="AH543">
        <v>14</v>
      </c>
      <c r="AI543">
        <v>12</v>
      </c>
      <c r="AJ543" t="s">
        <v>409</v>
      </c>
      <c r="AL543" t="e">
        <f t="shared" ref="AL543:AL606" si="541">IF(AND(#REF!&lt;&gt;#REF!,#REF!&lt;&gt;#REF!),"Bold","")</f>
        <v>#REF!</v>
      </c>
    </row>
    <row r="544" spans="1:38">
      <c r="A544" t="s">
        <v>274</v>
      </c>
      <c r="B544" s="1">
        <v>0.54861111111111105</v>
      </c>
      <c r="C544" t="s">
        <v>188</v>
      </c>
      <c r="D544" t="s">
        <v>229</v>
      </c>
      <c r="E544" t="s">
        <v>230</v>
      </c>
      <c r="F544">
        <v>5434</v>
      </c>
      <c r="G544" t="s">
        <v>231</v>
      </c>
      <c r="H544" t="s">
        <v>232</v>
      </c>
      <c r="I544" t="s">
        <v>233</v>
      </c>
      <c r="J544" t="s">
        <v>234</v>
      </c>
      <c r="K544" t="s">
        <v>235</v>
      </c>
      <c r="L544">
        <v>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275</v>
      </c>
      <c r="Y544">
        <v>1.5880000000000001</v>
      </c>
      <c r="Z544" t="s">
        <v>276</v>
      </c>
      <c r="AA544">
        <v>0.6673</v>
      </c>
      <c r="AB544" t="s">
        <v>277</v>
      </c>
      <c r="AC544">
        <v>1.6901999999999999</v>
      </c>
      <c r="AD544">
        <v>0</v>
      </c>
      <c r="AE544">
        <v>3.9455</v>
      </c>
      <c r="AF544">
        <v>20</v>
      </c>
      <c r="AG544">
        <v>0</v>
      </c>
      <c r="AH544">
        <v>14</v>
      </c>
      <c r="AI544">
        <v>12</v>
      </c>
      <c r="AJ544" t="s">
        <v>409</v>
      </c>
      <c r="AL544" t="e">
        <f t="shared" ref="AL544:AL607" si="542">IF(AND(#REF!&lt;&gt;#REF!,#REF!&lt;&gt;#REF!),"Bold","")</f>
        <v>#REF!</v>
      </c>
    </row>
    <row r="545" spans="1:38">
      <c r="A545" t="s">
        <v>278</v>
      </c>
      <c r="B545" s="1">
        <v>0.54861111111111105</v>
      </c>
      <c r="C545" t="s">
        <v>188</v>
      </c>
      <c r="D545" t="s">
        <v>229</v>
      </c>
      <c r="E545" t="s">
        <v>230</v>
      </c>
      <c r="F545">
        <v>5434</v>
      </c>
      <c r="G545" t="s">
        <v>231</v>
      </c>
      <c r="H545" t="s">
        <v>232</v>
      </c>
      <c r="I545" t="s">
        <v>233</v>
      </c>
      <c r="J545" t="s">
        <v>234</v>
      </c>
      <c r="K545" t="s">
        <v>235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279</v>
      </c>
      <c r="Y545">
        <v>1.3314999999999999</v>
      </c>
      <c r="Z545" t="s">
        <v>280</v>
      </c>
      <c r="AA545">
        <v>0.57369999999999999</v>
      </c>
      <c r="AB545" t="s">
        <v>264</v>
      </c>
      <c r="AC545">
        <v>0.95630000000000004</v>
      </c>
      <c r="AD545">
        <v>0</v>
      </c>
      <c r="AE545">
        <v>2.8614999999999999</v>
      </c>
      <c r="AF545">
        <v>14</v>
      </c>
      <c r="AG545">
        <v>0</v>
      </c>
      <c r="AH545">
        <v>14</v>
      </c>
      <c r="AI545">
        <v>11</v>
      </c>
      <c r="AJ545" t="s">
        <v>409</v>
      </c>
      <c r="AL545" t="e">
        <f t="shared" ref="AL545:AL608" si="543">IF(AND(#REF!&lt;&gt;#REF!,#REF!&lt;&gt;#REF!),"Bold","")</f>
        <v>#REF!</v>
      </c>
    </row>
    <row r="546" spans="1:38">
      <c r="A546" t="s">
        <v>292</v>
      </c>
      <c r="B546" s="1">
        <v>0.55902777777777779</v>
      </c>
      <c r="C546" t="s">
        <v>167</v>
      </c>
      <c r="D546" t="s">
        <v>281</v>
      </c>
      <c r="F546">
        <v>9540</v>
      </c>
      <c r="G546" t="s">
        <v>282</v>
      </c>
      <c r="H546" t="s">
        <v>232</v>
      </c>
      <c r="I546" t="s">
        <v>233</v>
      </c>
      <c r="J546" t="s">
        <v>234</v>
      </c>
      <c r="K546" t="s">
        <v>283</v>
      </c>
      <c r="L546">
        <v>2</v>
      </c>
      <c r="M546">
        <v>62.001199999999997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16.542899999999999</v>
      </c>
      <c r="X546" t="s">
        <v>293</v>
      </c>
      <c r="Y546">
        <v>1.5717000000000001</v>
      </c>
      <c r="Z546" t="s">
        <v>291</v>
      </c>
      <c r="AA546">
        <v>1.0960000000000001</v>
      </c>
      <c r="AB546" t="s">
        <v>294</v>
      </c>
      <c r="AC546">
        <v>1.5477000000000001</v>
      </c>
      <c r="AD546">
        <v>0</v>
      </c>
      <c r="AE546">
        <v>177.0633</v>
      </c>
      <c r="AF546">
        <v>7</v>
      </c>
      <c r="AG546">
        <v>0</v>
      </c>
      <c r="AH546">
        <v>14</v>
      </c>
      <c r="AI546">
        <v>40</v>
      </c>
      <c r="AJ546" t="s">
        <v>409</v>
      </c>
      <c r="AL546" t="e">
        <f t="shared" ref="AL546:AL609" si="544">IF(AND(#REF!&lt;&gt;#REF!,#REF!&lt;&gt;#REF!),"Bold","")</f>
        <v>#REF!</v>
      </c>
    </row>
    <row r="547" spans="1:38">
      <c r="A547" t="s">
        <v>295</v>
      </c>
      <c r="B547" s="1">
        <v>0.55902777777777779</v>
      </c>
      <c r="C547" t="s">
        <v>167</v>
      </c>
      <c r="D547" t="s">
        <v>281</v>
      </c>
      <c r="F547">
        <v>9540</v>
      </c>
      <c r="G547" t="s">
        <v>282</v>
      </c>
      <c r="H547" t="s">
        <v>232</v>
      </c>
      <c r="I547" t="s">
        <v>233</v>
      </c>
      <c r="J547" t="s">
        <v>234</v>
      </c>
      <c r="K547" t="s">
        <v>283</v>
      </c>
      <c r="L547">
        <v>2</v>
      </c>
      <c r="M547">
        <v>63.923000000000002</v>
      </c>
      <c r="N547">
        <v>37.718400000000003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17.8371</v>
      </c>
      <c r="X547" t="s">
        <v>296</v>
      </c>
      <c r="Y547">
        <v>0.89410000000000001</v>
      </c>
      <c r="Z547" t="s">
        <v>286</v>
      </c>
      <c r="AA547">
        <v>2.8153000000000001</v>
      </c>
      <c r="AB547" t="s">
        <v>297</v>
      </c>
      <c r="AC547">
        <v>2.5282</v>
      </c>
      <c r="AD547">
        <v>0</v>
      </c>
      <c r="AE547">
        <v>170.20009999999999</v>
      </c>
      <c r="AF547">
        <v>12</v>
      </c>
      <c r="AG547">
        <v>0</v>
      </c>
      <c r="AH547">
        <v>14</v>
      </c>
      <c r="AI547">
        <v>23</v>
      </c>
      <c r="AJ547" t="s">
        <v>409</v>
      </c>
      <c r="AL547" t="e">
        <f t="shared" ref="AL547:AL610" si="545">IF(AND(#REF!&lt;&gt;#REF!,#REF!&lt;&gt;#REF!),"Bold","")</f>
        <v>#REF!</v>
      </c>
    </row>
    <row r="548" spans="1:38">
      <c r="A548" t="s">
        <v>298</v>
      </c>
      <c r="B548" s="1">
        <v>0.55902777777777779</v>
      </c>
      <c r="C548" t="s">
        <v>167</v>
      </c>
      <c r="D548" t="s">
        <v>281</v>
      </c>
      <c r="F548">
        <v>9540</v>
      </c>
      <c r="G548" t="s">
        <v>282</v>
      </c>
      <c r="H548" t="s">
        <v>232</v>
      </c>
      <c r="I548" t="s">
        <v>233</v>
      </c>
      <c r="J548" t="s">
        <v>234</v>
      </c>
      <c r="K548" t="s">
        <v>283</v>
      </c>
      <c r="L548">
        <v>2</v>
      </c>
      <c r="M548">
        <v>48.235599999999998</v>
      </c>
      <c r="N548">
        <v>58.2729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11.6607</v>
      </c>
      <c r="X548" t="s">
        <v>299</v>
      </c>
      <c r="Y548">
        <v>0.69099999999999995</v>
      </c>
      <c r="Z548" t="s">
        <v>300</v>
      </c>
      <c r="AA548">
        <v>0.3347</v>
      </c>
      <c r="AB548" t="s">
        <v>301</v>
      </c>
      <c r="AC548">
        <v>0.63719999999999999</v>
      </c>
      <c r="AD548">
        <v>0</v>
      </c>
      <c r="AE548">
        <v>168.32339999999999</v>
      </c>
      <c r="AF548">
        <v>25</v>
      </c>
      <c r="AG548">
        <v>0</v>
      </c>
      <c r="AH548">
        <v>14</v>
      </c>
      <c r="AI548">
        <v>26</v>
      </c>
      <c r="AJ548" t="s">
        <v>409</v>
      </c>
      <c r="AL548" t="e">
        <f t="shared" ref="AL548:AL611" si="546">IF(AND(#REF!&lt;&gt;#REF!,#REF!&lt;&gt;#REF!),"Bold","")</f>
        <v>#REF!</v>
      </c>
    </row>
    <row r="549" spans="1:38">
      <c r="A549" t="s">
        <v>302</v>
      </c>
      <c r="B549" s="1">
        <v>0.55902777777777779</v>
      </c>
      <c r="C549" t="s">
        <v>167</v>
      </c>
      <c r="D549" t="s">
        <v>281</v>
      </c>
      <c r="F549">
        <v>9540</v>
      </c>
      <c r="G549" t="s">
        <v>282</v>
      </c>
      <c r="H549" t="s">
        <v>232</v>
      </c>
      <c r="I549" t="s">
        <v>233</v>
      </c>
      <c r="J549" t="s">
        <v>234</v>
      </c>
      <c r="K549" t="s">
        <v>283</v>
      </c>
      <c r="L549">
        <v>2</v>
      </c>
      <c r="M549">
        <v>48.802999999999997</v>
      </c>
      <c r="N549">
        <v>46.872799999999998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15.6729</v>
      </c>
      <c r="X549" t="s">
        <v>303</v>
      </c>
      <c r="Y549">
        <v>1.2713000000000001</v>
      </c>
      <c r="Z549" t="s">
        <v>304</v>
      </c>
      <c r="AA549">
        <v>0.89870000000000005</v>
      </c>
      <c r="AB549" t="s">
        <v>305</v>
      </c>
      <c r="AC549">
        <v>2.4283999999999999</v>
      </c>
      <c r="AD549">
        <v>0</v>
      </c>
      <c r="AE549">
        <v>158.95830000000001</v>
      </c>
      <c r="AF549">
        <v>14</v>
      </c>
      <c r="AG549">
        <v>0</v>
      </c>
      <c r="AH549">
        <v>14</v>
      </c>
      <c r="AI549">
        <v>15</v>
      </c>
      <c r="AJ549" t="s">
        <v>409</v>
      </c>
      <c r="AL549" t="e">
        <f t="shared" ref="AL549:AL612" si="547">IF(AND(#REF!&lt;&gt;#REF!,#REF!&lt;&gt;#REF!),"Bold","")</f>
        <v>#REF!</v>
      </c>
    </row>
    <row r="550" spans="1:38">
      <c r="A550" t="s">
        <v>310</v>
      </c>
      <c r="B550" s="1">
        <v>0.55902777777777779</v>
      </c>
      <c r="C550" t="s">
        <v>167</v>
      </c>
      <c r="D550" t="s">
        <v>281</v>
      </c>
      <c r="F550">
        <v>9540</v>
      </c>
      <c r="G550" t="s">
        <v>282</v>
      </c>
      <c r="H550" t="s">
        <v>232</v>
      </c>
      <c r="I550" t="s">
        <v>233</v>
      </c>
      <c r="J550" t="s">
        <v>234</v>
      </c>
      <c r="K550" t="s">
        <v>283</v>
      </c>
      <c r="L550">
        <v>2</v>
      </c>
      <c r="M550">
        <v>46.524000000000001</v>
      </c>
      <c r="N550">
        <v>39.606699999999996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15.6043</v>
      </c>
      <c r="X550" t="s">
        <v>311</v>
      </c>
      <c r="Y550">
        <v>0.59709999999999996</v>
      </c>
      <c r="Z550" t="s">
        <v>304</v>
      </c>
      <c r="AA550">
        <v>0.89870000000000005</v>
      </c>
      <c r="AB550" t="s">
        <v>312</v>
      </c>
      <c r="AC550">
        <v>0.82410000000000005</v>
      </c>
      <c r="AD550">
        <v>0</v>
      </c>
      <c r="AE550">
        <v>142.51589999999999</v>
      </c>
      <c r="AF550">
        <v>25</v>
      </c>
      <c r="AG550">
        <v>0</v>
      </c>
      <c r="AH550">
        <v>14</v>
      </c>
      <c r="AI550">
        <v>12</v>
      </c>
      <c r="AJ550" t="s">
        <v>409</v>
      </c>
      <c r="AL550" t="e">
        <f t="shared" ref="AL550:AL613" si="548">IF(AND(#REF!&lt;&gt;#REF!,#REF!&lt;&gt;#REF!),"Bold","")</f>
        <v>#REF!</v>
      </c>
    </row>
    <row r="551" spans="1:38">
      <c r="A551" t="s">
        <v>317</v>
      </c>
      <c r="B551" s="1">
        <v>0.55902777777777779</v>
      </c>
      <c r="C551" t="s">
        <v>167</v>
      </c>
      <c r="D551" t="s">
        <v>281</v>
      </c>
      <c r="F551">
        <v>9540</v>
      </c>
      <c r="G551" t="s">
        <v>282</v>
      </c>
      <c r="H551" t="s">
        <v>232</v>
      </c>
      <c r="I551" t="s">
        <v>233</v>
      </c>
      <c r="J551" t="s">
        <v>234</v>
      </c>
      <c r="K551" t="s">
        <v>283</v>
      </c>
      <c r="L551">
        <v>2</v>
      </c>
      <c r="M551">
        <v>46.007100000000001</v>
      </c>
      <c r="N551">
        <v>37.967500000000001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14.8179</v>
      </c>
      <c r="X551" t="s">
        <v>318</v>
      </c>
      <c r="Y551">
        <v>0.59550000000000003</v>
      </c>
      <c r="Z551" t="s">
        <v>319</v>
      </c>
      <c r="AA551">
        <v>1.3283</v>
      </c>
      <c r="AB551" t="s">
        <v>320</v>
      </c>
      <c r="AC551">
        <v>1.052</v>
      </c>
      <c r="AD551">
        <v>0</v>
      </c>
      <c r="AE551">
        <v>139.20160000000001</v>
      </c>
      <c r="AF551">
        <v>50</v>
      </c>
      <c r="AG551">
        <v>0</v>
      </c>
      <c r="AH551">
        <v>14</v>
      </c>
      <c r="AI551">
        <v>30</v>
      </c>
      <c r="AJ551" t="s">
        <v>409</v>
      </c>
      <c r="AL551" t="e">
        <f t="shared" ref="AL551:AL614" si="549">IF(AND(#REF!&lt;&gt;#REF!,#REF!&lt;&gt;#REF!),"Bold","")</f>
        <v>#REF!</v>
      </c>
    </row>
    <row r="552" spans="1:38">
      <c r="A552" t="s">
        <v>325</v>
      </c>
      <c r="B552" s="1">
        <v>0.55902777777777779</v>
      </c>
      <c r="C552" t="s">
        <v>167</v>
      </c>
      <c r="D552" t="s">
        <v>281</v>
      </c>
      <c r="F552">
        <v>9540</v>
      </c>
      <c r="G552" t="s">
        <v>282</v>
      </c>
      <c r="H552" t="s">
        <v>232</v>
      </c>
      <c r="I552" t="s">
        <v>233</v>
      </c>
      <c r="J552" t="s">
        <v>234</v>
      </c>
      <c r="K552" t="s">
        <v>283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326</v>
      </c>
      <c r="Y552">
        <v>2.145</v>
      </c>
      <c r="Z552" t="s">
        <v>327</v>
      </c>
      <c r="AA552">
        <v>2.0533999999999999</v>
      </c>
      <c r="AB552" t="s">
        <v>256</v>
      </c>
      <c r="AC552">
        <v>3.2134999999999998</v>
      </c>
      <c r="AD552">
        <v>0</v>
      </c>
      <c r="AE552">
        <v>7.4119000000000002</v>
      </c>
      <c r="AF552">
        <v>2.75</v>
      </c>
      <c r="AG552">
        <v>0</v>
      </c>
      <c r="AH552">
        <v>14</v>
      </c>
      <c r="AI552">
        <v>19</v>
      </c>
      <c r="AJ552" t="s">
        <v>409</v>
      </c>
      <c r="AL552" t="e">
        <f t="shared" ref="AL552:AL615" si="550">IF(AND(#REF!&lt;&gt;#REF!,#REF!&lt;&gt;#REF!),"Bold","")</f>
        <v>#REF!</v>
      </c>
    </row>
    <row r="553" spans="1:38">
      <c r="A553" t="s">
        <v>328</v>
      </c>
      <c r="B553" s="1">
        <v>0.55902777777777779</v>
      </c>
      <c r="C553" t="s">
        <v>167</v>
      </c>
      <c r="D553" t="s">
        <v>281</v>
      </c>
      <c r="F553">
        <v>9540</v>
      </c>
      <c r="G553" t="s">
        <v>282</v>
      </c>
      <c r="H553" t="s">
        <v>232</v>
      </c>
      <c r="I553" t="s">
        <v>233</v>
      </c>
      <c r="J553" t="s">
        <v>234</v>
      </c>
      <c r="K553" t="s">
        <v>283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329</v>
      </c>
      <c r="Y553">
        <v>2.1657000000000002</v>
      </c>
      <c r="Z553" t="s">
        <v>330</v>
      </c>
      <c r="AA553">
        <v>1.4014</v>
      </c>
      <c r="AB553" t="s">
        <v>331</v>
      </c>
      <c r="AC553">
        <v>1.7632000000000001</v>
      </c>
      <c r="AD553">
        <v>0</v>
      </c>
      <c r="AE553">
        <v>5.3303000000000003</v>
      </c>
      <c r="AF553">
        <v>6</v>
      </c>
      <c r="AG553">
        <v>0</v>
      </c>
      <c r="AH553">
        <v>14</v>
      </c>
      <c r="AI553">
        <v>23</v>
      </c>
      <c r="AJ553" t="s">
        <v>409</v>
      </c>
      <c r="AL553" t="e">
        <f t="shared" ref="AL553:AL616" si="551">IF(AND(#REF!&lt;&gt;#REF!,#REF!&lt;&gt;#REF!),"Bold","")</f>
        <v>#REF!</v>
      </c>
    </row>
    <row r="554" spans="1:38">
      <c r="A554" t="s">
        <v>332</v>
      </c>
      <c r="B554" s="1">
        <v>0.55902777777777779</v>
      </c>
      <c r="C554" t="s">
        <v>167</v>
      </c>
      <c r="D554" t="s">
        <v>281</v>
      </c>
      <c r="F554">
        <v>9540</v>
      </c>
      <c r="G554" t="s">
        <v>282</v>
      </c>
      <c r="H554" t="s">
        <v>232</v>
      </c>
      <c r="I554" t="s">
        <v>233</v>
      </c>
      <c r="J554" t="s">
        <v>234</v>
      </c>
      <c r="K554" t="s">
        <v>283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333</v>
      </c>
      <c r="Y554">
        <v>1.4607000000000001</v>
      </c>
      <c r="Z554" t="s">
        <v>334</v>
      </c>
      <c r="AA554">
        <v>0.4516</v>
      </c>
      <c r="AB554" t="s">
        <v>335</v>
      </c>
      <c r="AC554">
        <v>1.9036</v>
      </c>
      <c r="AD554">
        <v>0</v>
      </c>
      <c r="AE554">
        <v>3.8159000000000001</v>
      </c>
      <c r="AF554">
        <v>10</v>
      </c>
      <c r="AG554">
        <v>0</v>
      </c>
      <c r="AH554">
        <v>14</v>
      </c>
      <c r="AI554">
        <v>56</v>
      </c>
      <c r="AJ554" t="s">
        <v>409</v>
      </c>
      <c r="AL554" t="e">
        <f t="shared" ref="AL554:AL617" si="552">IF(AND(#REF!&lt;&gt;#REF!,#REF!&lt;&gt;#REF!),"Bold","")</f>
        <v>#REF!</v>
      </c>
    </row>
    <row r="555" spans="1:38">
      <c r="A555" t="s">
        <v>336</v>
      </c>
      <c r="B555" s="1">
        <v>0.55902777777777779</v>
      </c>
      <c r="C555" t="s">
        <v>167</v>
      </c>
      <c r="D555" t="s">
        <v>281</v>
      </c>
      <c r="F555">
        <v>9540</v>
      </c>
      <c r="G555" t="s">
        <v>282</v>
      </c>
      <c r="H555" t="s">
        <v>232</v>
      </c>
      <c r="I555" t="s">
        <v>233</v>
      </c>
      <c r="J555" t="s">
        <v>234</v>
      </c>
      <c r="K555" t="s">
        <v>283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337</v>
      </c>
      <c r="Y555">
        <v>0.66469999999999996</v>
      </c>
      <c r="Z555" t="s">
        <v>338</v>
      </c>
      <c r="AA555">
        <v>0.3891</v>
      </c>
      <c r="AB555" t="s">
        <v>339</v>
      </c>
      <c r="AC555">
        <v>1.5564</v>
      </c>
      <c r="AD555">
        <v>0</v>
      </c>
      <c r="AE555">
        <v>2.6101999999999999</v>
      </c>
      <c r="AF555">
        <v>16</v>
      </c>
      <c r="AG555">
        <v>0</v>
      </c>
      <c r="AH555">
        <v>14</v>
      </c>
      <c r="AI555">
        <v>54</v>
      </c>
      <c r="AJ555" t="s">
        <v>409</v>
      </c>
      <c r="AL555" t="e">
        <f t="shared" ref="AL555:AL618" si="553">IF(AND(#REF!&lt;&gt;#REF!,#REF!&lt;&gt;#REF!),"Bold","")</f>
        <v>#REF!</v>
      </c>
    </row>
    <row r="556" spans="1:38">
      <c r="A556" t="s">
        <v>340</v>
      </c>
      <c r="B556" s="1">
        <v>0.55902777777777779</v>
      </c>
      <c r="C556" t="s">
        <v>167</v>
      </c>
      <c r="D556" t="s">
        <v>281</v>
      </c>
      <c r="F556">
        <v>9540</v>
      </c>
      <c r="G556" t="s">
        <v>282</v>
      </c>
      <c r="H556" t="s">
        <v>232</v>
      </c>
      <c r="I556" t="s">
        <v>233</v>
      </c>
      <c r="J556" t="s">
        <v>234</v>
      </c>
      <c r="K556" t="s">
        <v>283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341</v>
      </c>
      <c r="Y556">
        <v>0.84670000000000001</v>
      </c>
      <c r="Z556" t="s">
        <v>342</v>
      </c>
      <c r="AA556">
        <v>0.40949999999999998</v>
      </c>
      <c r="AB556" t="s">
        <v>343</v>
      </c>
      <c r="AC556">
        <v>1.3494999999999999</v>
      </c>
      <c r="AD556">
        <v>0</v>
      </c>
      <c r="AE556">
        <v>2.6057000000000001</v>
      </c>
      <c r="AF556">
        <v>8</v>
      </c>
      <c r="AG556">
        <v>0</v>
      </c>
      <c r="AH556">
        <v>12</v>
      </c>
      <c r="AI556">
        <v>42</v>
      </c>
      <c r="AJ556" t="s">
        <v>288</v>
      </c>
      <c r="AL556" t="e">
        <f t="shared" ref="AL556:AL619" si="554">IF(AND(#REF!&lt;&gt;#REF!,#REF!&lt;&gt;#REF!),"Bold","")</f>
        <v>#REF!</v>
      </c>
    </row>
    <row r="557" spans="1:38">
      <c r="A557" t="s">
        <v>381</v>
      </c>
      <c r="B557" s="1">
        <v>0.56597222222222221</v>
      </c>
      <c r="C557" t="s">
        <v>224</v>
      </c>
      <c r="D557" t="s">
        <v>344</v>
      </c>
      <c r="F557">
        <v>10903</v>
      </c>
      <c r="G557" t="s">
        <v>345</v>
      </c>
      <c r="H557" t="s">
        <v>346</v>
      </c>
      <c r="I557" t="s">
        <v>233</v>
      </c>
      <c r="J557" t="s">
        <v>347</v>
      </c>
      <c r="K557" t="s">
        <v>348</v>
      </c>
      <c r="L557">
        <v>5</v>
      </c>
      <c r="M557">
        <v>37.986699999999999</v>
      </c>
      <c r="N557">
        <v>42.916200000000003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15.82</v>
      </c>
      <c r="X557" t="s">
        <v>382</v>
      </c>
      <c r="Y557">
        <v>2.6076999999999999</v>
      </c>
      <c r="Z557" t="s">
        <v>368</v>
      </c>
      <c r="AA557">
        <v>1.9977</v>
      </c>
      <c r="AB557" t="s">
        <v>383</v>
      </c>
      <c r="AC557">
        <v>1.6514</v>
      </c>
      <c r="AD557">
        <v>0</v>
      </c>
      <c r="AE557">
        <v>139.6782</v>
      </c>
      <c r="AF557">
        <v>12</v>
      </c>
      <c r="AG557">
        <v>0</v>
      </c>
      <c r="AH557">
        <v>12</v>
      </c>
      <c r="AI557">
        <v>28</v>
      </c>
      <c r="AJ557" t="s">
        <v>288</v>
      </c>
      <c r="AL557" t="e">
        <f t="shared" ref="AL557:AL620" si="555">IF(AND(#REF!&lt;&gt;#REF!,#REF!&lt;&gt;#REF!),"Bold","")</f>
        <v>#REF!</v>
      </c>
    </row>
    <row r="558" spans="1:38">
      <c r="A558" t="s">
        <v>398</v>
      </c>
      <c r="B558" s="1">
        <v>0.56597222222222221</v>
      </c>
      <c r="C558" t="s">
        <v>224</v>
      </c>
      <c r="D558" t="s">
        <v>344</v>
      </c>
      <c r="F558">
        <v>10903</v>
      </c>
      <c r="G558" t="s">
        <v>345</v>
      </c>
      <c r="H558" t="s">
        <v>346</v>
      </c>
      <c r="I558" t="s">
        <v>233</v>
      </c>
      <c r="J558" t="s">
        <v>347</v>
      </c>
      <c r="K558" t="s">
        <v>348</v>
      </c>
      <c r="L558">
        <v>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399</v>
      </c>
      <c r="Y558">
        <v>1.4668000000000001</v>
      </c>
      <c r="Z558" t="s">
        <v>400</v>
      </c>
      <c r="AA558">
        <v>0.5655</v>
      </c>
      <c r="AB558" t="s">
        <v>401</v>
      </c>
      <c r="AC558">
        <v>1.4166000000000001</v>
      </c>
      <c r="AD558">
        <v>0</v>
      </c>
      <c r="AE558">
        <v>3.4489000000000001</v>
      </c>
      <c r="AF558">
        <v>16</v>
      </c>
      <c r="AG558">
        <v>0</v>
      </c>
      <c r="AH558">
        <v>12</v>
      </c>
      <c r="AI558">
        <v>46</v>
      </c>
      <c r="AJ558" t="s">
        <v>288</v>
      </c>
      <c r="AL558" t="e">
        <f t="shared" ref="AL558:AL621" si="556">IF(AND(#REF!&lt;&gt;#REF!,#REF!&lt;&gt;#REF!),"Bold","")</f>
        <v>#REF!</v>
      </c>
    </row>
    <row r="559" spans="1:38">
      <c r="A559" t="s">
        <v>486</v>
      </c>
      <c r="B559" s="1">
        <v>0.57638888888888895</v>
      </c>
      <c r="C559" t="s">
        <v>171</v>
      </c>
      <c r="D559" t="s">
        <v>344</v>
      </c>
      <c r="E559" t="s">
        <v>230</v>
      </c>
      <c r="F559">
        <v>4224</v>
      </c>
      <c r="G559" t="s">
        <v>282</v>
      </c>
      <c r="H559" t="s">
        <v>346</v>
      </c>
      <c r="I559" t="s">
        <v>233</v>
      </c>
      <c r="J559" t="s">
        <v>347</v>
      </c>
      <c r="K559" t="s">
        <v>481</v>
      </c>
      <c r="L559">
        <v>5</v>
      </c>
      <c r="M559">
        <v>57.5212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15.7829</v>
      </c>
      <c r="X559" t="s">
        <v>487</v>
      </c>
      <c r="Y559">
        <v>1.125</v>
      </c>
      <c r="Z559" t="s">
        <v>488</v>
      </c>
      <c r="AA559">
        <v>0.47760000000000002</v>
      </c>
      <c r="AB559" t="s">
        <v>489</v>
      </c>
      <c r="AC559">
        <v>1.0424</v>
      </c>
      <c r="AD559">
        <v>0</v>
      </c>
      <c r="AE559">
        <v>163.43870000000001</v>
      </c>
      <c r="AF559">
        <v>25</v>
      </c>
      <c r="AG559">
        <v>0</v>
      </c>
      <c r="AH559">
        <v>12</v>
      </c>
      <c r="AI559">
        <v>18</v>
      </c>
      <c r="AJ559" t="s">
        <v>288</v>
      </c>
      <c r="AL559" t="e">
        <f t="shared" ref="AL559:AL622" si="557">IF(AND(#REF!&lt;&gt;#REF!,#REF!&lt;&gt;#REF!),"Bold","")</f>
        <v>#REF!</v>
      </c>
    </row>
    <row r="560" spans="1:38">
      <c r="A560" t="s">
        <v>506</v>
      </c>
      <c r="B560" s="1">
        <v>0.57638888888888895</v>
      </c>
      <c r="C560" t="s">
        <v>171</v>
      </c>
      <c r="D560" t="s">
        <v>344</v>
      </c>
      <c r="E560" t="s">
        <v>230</v>
      </c>
      <c r="F560">
        <v>4224</v>
      </c>
      <c r="G560" t="s">
        <v>282</v>
      </c>
      <c r="H560" t="s">
        <v>346</v>
      </c>
      <c r="I560" t="s">
        <v>233</v>
      </c>
      <c r="J560" t="s">
        <v>347</v>
      </c>
      <c r="K560" t="s">
        <v>481</v>
      </c>
      <c r="L560">
        <v>4</v>
      </c>
      <c r="M560">
        <v>31.3231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13.074299999999999</v>
      </c>
      <c r="X560" t="s">
        <v>507</v>
      </c>
      <c r="Y560">
        <v>0.50509999999999999</v>
      </c>
      <c r="Z560" t="s">
        <v>508</v>
      </c>
      <c r="AA560">
        <v>0.24</v>
      </c>
      <c r="AB560" t="s">
        <v>509</v>
      </c>
      <c r="AC560">
        <v>0</v>
      </c>
      <c r="AD560">
        <v>0</v>
      </c>
      <c r="AE560">
        <v>92.784999999999997</v>
      </c>
      <c r="AF560">
        <v>20</v>
      </c>
      <c r="AG560">
        <v>0</v>
      </c>
      <c r="AH560">
        <v>12</v>
      </c>
      <c r="AI560">
        <v>24</v>
      </c>
      <c r="AJ560" t="s">
        <v>288</v>
      </c>
      <c r="AL560" t="e">
        <f t="shared" ref="AL560:AL623" si="558">IF(AND(#REF!&lt;&gt;#REF!,#REF!&lt;&gt;#REF!),"Bold","")</f>
        <v>#REF!</v>
      </c>
    </row>
    <row r="561" spans="1:38">
      <c r="A561" t="s">
        <v>510</v>
      </c>
      <c r="B561" s="1">
        <v>0.57638888888888895</v>
      </c>
      <c r="C561" t="s">
        <v>171</v>
      </c>
      <c r="D561" t="s">
        <v>344</v>
      </c>
      <c r="E561" t="s">
        <v>230</v>
      </c>
      <c r="F561">
        <v>4224</v>
      </c>
      <c r="G561" t="s">
        <v>282</v>
      </c>
      <c r="H561" t="s">
        <v>346</v>
      </c>
      <c r="I561" t="s">
        <v>233</v>
      </c>
      <c r="J561" t="s">
        <v>347</v>
      </c>
      <c r="K561" t="s">
        <v>481</v>
      </c>
      <c r="L561">
        <v>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511</v>
      </c>
      <c r="Y561">
        <v>2.4079000000000002</v>
      </c>
      <c r="Z561" t="s">
        <v>512</v>
      </c>
      <c r="AA561">
        <v>1.4171</v>
      </c>
      <c r="AB561" t="s">
        <v>513</v>
      </c>
      <c r="AC561">
        <v>1.7210000000000001</v>
      </c>
      <c r="AD561">
        <v>0</v>
      </c>
      <c r="AE561">
        <v>5.5460000000000003</v>
      </c>
      <c r="AF561">
        <v>2.75</v>
      </c>
      <c r="AG561">
        <v>0</v>
      </c>
      <c r="AH561">
        <v>12</v>
      </c>
      <c r="AI561">
        <v>17</v>
      </c>
      <c r="AJ561" t="s">
        <v>288</v>
      </c>
      <c r="AL561" t="e">
        <f t="shared" ref="AL561:AL624" si="559">IF(AND(#REF!&lt;&gt;#REF!,#REF!&lt;&gt;#REF!),"Bold","")</f>
        <v>#REF!</v>
      </c>
    </row>
    <row r="562" spans="1:38">
      <c r="A562" t="s">
        <v>517</v>
      </c>
      <c r="B562" s="1">
        <v>0.57638888888888895</v>
      </c>
      <c r="C562" t="s">
        <v>171</v>
      </c>
      <c r="D562" t="s">
        <v>344</v>
      </c>
      <c r="E562" t="s">
        <v>230</v>
      </c>
      <c r="F562">
        <v>4224</v>
      </c>
      <c r="G562" t="s">
        <v>282</v>
      </c>
      <c r="H562" t="s">
        <v>346</v>
      </c>
      <c r="I562" t="s">
        <v>233</v>
      </c>
      <c r="J562" t="s">
        <v>347</v>
      </c>
      <c r="K562" t="s">
        <v>481</v>
      </c>
      <c r="L562">
        <v>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518</v>
      </c>
      <c r="Y562">
        <v>1.1917</v>
      </c>
      <c r="Z562" t="s">
        <v>508</v>
      </c>
      <c r="AA562">
        <v>0.24</v>
      </c>
      <c r="AB562" t="s">
        <v>519</v>
      </c>
      <c r="AC562">
        <v>1.9656</v>
      </c>
      <c r="AD562">
        <v>0</v>
      </c>
      <c r="AE562">
        <v>3.3973</v>
      </c>
      <c r="AF562">
        <v>8</v>
      </c>
      <c r="AG562">
        <v>0</v>
      </c>
      <c r="AH562">
        <v>12</v>
      </c>
      <c r="AI562">
        <v>23</v>
      </c>
      <c r="AJ562" t="s">
        <v>288</v>
      </c>
      <c r="AL562" t="e">
        <f t="shared" ref="AL562:AL625" si="560">IF(AND(#REF!&lt;&gt;#REF!,#REF!&lt;&gt;#REF!),"Bold","")</f>
        <v>#REF!</v>
      </c>
    </row>
    <row r="563" spans="1:38">
      <c r="A563" t="s">
        <v>530</v>
      </c>
      <c r="B563" s="1">
        <v>0.57986111111111105</v>
      </c>
      <c r="C563" t="s">
        <v>167</v>
      </c>
      <c r="D563" t="s">
        <v>281</v>
      </c>
      <c r="F563">
        <v>9540</v>
      </c>
      <c r="G563" t="s">
        <v>282</v>
      </c>
      <c r="H563" t="s">
        <v>232</v>
      </c>
      <c r="I563" t="s">
        <v>233</v>
      </c>
      <c r="J563" t="s">
        <v>234</v>
      </c>
      <c r="K563" t="s">
        <v>520</v>
      </c>
      <c r="L563">
        <v>2</v>
      </c>
      <c r="M563">
        <v>59.191699999999997</v>
      </c>
      <c r="N563">
        <v>57.399700000000003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16.5107</v>
      </c>
      <c r="X563" t="s">
        <v>311</v>
      </c>
      <c r="Y563">
        <v>0.59709999999999996</v>
      </c>
      <c r="Z563" t="s">
        <v>304</v>
      </c>
      <c r="AA563">
        <v>0.89870000000000005</v>
      </c>
      <c r="AB563" t="s">
        <v>531</v>
      </c>
      <c r="AC563">
        <v>1.8328</v>
      </c>
      <c r="AD563">
        <v>0</v>
      </c>
      <c r="AE563">
        <v>188.87280000000001</v>
      </c>
      <c r="AF563">
        <v>16</v>
      </c>
      <c r="AG563">
        <v>0</v>
      </c>
      <c r="AH563">
        <v>12</v>
      </c>
      <c r="AI563">
        <v>19</v>
      </c>
      <c r="AJ563" t="s">
        <v>288</v>
      </c>
      <c r="AL563" t="e">
        <f t="shared" ref="AL563:AL626" si="561">IF(AND(#REF!&lt;&gt;#REF!,#REF!&lt;&gt;#REF!),"Bold","")</f>
        <v>#REF!</v>
      </c>
    </row>
    <row r="564" spans="1:38">
      <c r="A564" t="s">
        <v>532</v>
      </c>
      <c r="B564" s="1">
        <v>0.57986111111111105</v>
      </c>
      <c r="C564" t="s">
        <v>167</v>
      </c>
      <c r="D564" t="s">
        <v>281</v>
      </c>
      <c r="F564">
        <v>9540</v>
      </c>
      <c r="G564" t="s">
        <v>282</v>
      </c>
      <c r="H564" t="s">
        <v>232</v>
      </c>
      <c r="I564" t="s">
        <v>233</v>
      </c>
      <c r="J564" t="s">
        <v>234</v>
      </c>
      <c r="K564" t="s">
        <v>520</v>
      </c>
      <c r="L564">
        <v>2</v>
      </c>
      <c r="M564">
        <v>71.910600000000002</v>
      </c>
      <c r="N564">
        <v>44.691000000000003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18.274999999999999</v>
      </c>
      <c r="X564" t="s">
        <v>299</v>
      </c>
      <c r="Y564">
        <v>0.69099999999999995</v>
      </c>
      <c r="Z564" t="s">
        <v>300</v>
      </c>
      <c r="AA564">
        <v>0.3347</v>
      </c>
      <c r="AB564" t="s">
        <v>533</v>
      </c>
      <c r="AC564">
        <v>1.1257999999999999</v>
      </c>
      <c r="AD564">
        <v>0</v>
      </c>
      <c r="AE564">
        <v>188.20169999999999</v>
      </c>
      <c r="AF564">
        <v>25</v>
      </c>
      <c r="AG564">
        <v>0</v>
      </c>
      <c r="AH564">
        <v>12</v>
      </c>
      <c r="AJ564" t="s">
        <v>288</v>
      </c>
      <c r="AL564" t="e">
        <f t="shared" ref="AL564:AL627" si="562">IF(AND(#REF!&lt;&gt;#REF!,#REF!&lt;&gt;#REF!),"Bold","")</f>
        <v>#REF!</v>
      </c>
    </row>
    <row r="565" spans="1:38">
      <c r="A565" t="s">
        <v>536</v>
      </c>
      <c r="B565" s="1">
        <v>0.57986111111111105</v>
      </c>
      <c r="C565" t="s">
        <v>167</v>
      </c>
      <c r="D565" t="s">
        <v>281</v>
      </c>
      <c r="F565">
        <v>9540</v>
      </c>
      <c r="G565" t="s">
        <v>282</v>
      </c>
      <c r="H565" t="s">
        <v>232</v>
      </c>
      <c r="I565" t="s">
        <v>233</v>
      </c>
      <c r="J565" t="s">
        <v>234</v>
      </c>
      <c r="K565" t="s">
        <v>520</v>
      </c>
      <c r="L565">
        <v>2</v>
      </c>
      <c r="M565">
        <v>62.490099999999998</v>
      </c>
      <c r="N565">
        <v>41.2667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14.3714</v>
      </c>
      <c r="X565" t="s">
        <v>296</v>
      </c>
      <c r="Y565">
        <v>0.89410000000000001</v>
      </c>
      <c r="Z565" t="s">
        <v>286</v>
      </c>
      <c r="AA565">
        <v>2.8153000000000001</v>
      </c>
      <c r="AB565" t="s">
        <v>537</v>
      </c>
      <c r="AC565">
        <v>2.2387000000000001</v>
      </c>
      <c r="AD565">
        <v>0</v>
      </c>
      <c r="AE565">
        <v>169.7628</v>
      </c>
      <c r="AF565">
        <v>14</v>
      </c>
      <c r="AG565">
        <v>0</v>
      </c>
      <c r="AH565">
        <v>12</v>
      </c>
      <c r="AJ565" t="s">
        <v>288</v>
      </c>
      <c r="AL565" t="e">
        <f t="shared" ref="AL565:AL628" si="563">IF(AND(#REF!&lt;&gt;#REF!,#REF!&lt;&gt;#REF!),"Bold","")</f>
        <v>#REF!</v>
      </c>
    </row>
    <row r="566" spans="1:38">
      <c r="A566" t="s">
        <v>538</v>
      </c>
      <c r="B566" s="1">
        <v>0.57986111111111105</v>
      </c>
      <c r="C566" t="s">
        <v>167</v>
      </c>
      <c r="D566" t="s">
        <v>281</v>
      </c>
      <c r="F566">
        <v>9540</v>
      </c>
      <c r="G566" t="s">
        <v>282</v>
      </c>
      <c r="H566" t="s">
        <v>232</v>
      </c>
      <c r="I566" t="s">
        <v>233</v>
      </c>
      <c r="J566" t="s">
        <v>234</v>
      </c>
      <c r="K566" t="s">
        <v>520</v>
      </c>
      <c r="L566">
        <v>2</v>
      </c>
      <c r="M566">
        <v>58.994799999999998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14.3629</v>
      </c>
      <c r="X566" t="s">
        <v>341</v>
      </c>
      <c r="Y566">
        <v>0.84670000000000001</v>
      </c>
      <c r="Z566" t="s">
        <v>342</v>
      </c>
      <c r="AA566">
        <v>0.40949999999999998</v>
      </c>
      <c r="AB566" t="s">
        <v>343</v>
      </c>
      <c r="AC566">
        <v>1.3494999999999999</v>
      </c>
      <c r="AD566">
        <v>0</v>
      </c>
      <c r="AE566">
        <v>165.6944</v>
      </c>
      <c r="AF566">
        <v>25</v>
      </c>
      <c r="AG566">
        <v>0</v>
      </c>
      <c r="AH566">
        <v>12</v>
      </c>
      <c r="AJ566" t="s">
        <v>288</v>
      </c>
      <c r="AL566" t="e">
        <f t="shared" ref="AL566:AL629" si="564">IF(AND(#REF!&lt;&gt;#REF!,#REF!&lt;&gt;#REF!),"Bold","")</f>
        <v>#REF!</v>
      </c>
    </row>
    <row r="567" spans="1:38">
      <c r="A567" t="s">
        <v>539</v>
      </c>
      <c r="B567" s="1">
        <v>0.57986111111111105</v>
      </c>
      <c r="C567" t="s">
        <v>167</v>
      </c>
      <c r="D567" t="s">
        <v>281</v>
      </c>
      <c r="F567">
        <v>9540</v>
      </c>
      <c r="G567" t="s">
        <v>282</v>
      </c>
      <c r="H567" t="s">
        <v>232</v>
      </c>
      <c r="I567" t="s">
        <v>233</v>
      </c>
      <c r="J567" t="s">
        <v>234</v>
      </c>
      <c r="K567" t="s">
        <v>520</v>
      </c>
      <c r="L567">
        <v>2</v>
      </c>
      <c r="M567">
        <v>53.744199999999999</v>
      </c>
      <c r="N567">
        <v>43.483800000000002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10.8371</v>
      </c>
      <c r="X567" t="s">
        <v>329</v>
      </c>
      <c r="Y567">
        <v>1.4085000000000001</v>
      </c>
      <c r="Z567" t="s">
        <v>523</v>
      </c>
      <c r="AA567">
        <v>0.2762</v>
      </c>
      <c r="AB567" t="s">
        <v>540</v>
      </c>
      <c r="AC567">
        <v>1.9313</v>
      </c>
      <c r="AD567">
        <v>0</v>
      </c>
      <c r="AE567">
        <v>154.97479999999999</v>
      </c>
      <c r="AF567">
        <v>33</v>
      </c>
      <c r="AG567">
        <v>0</v>
      </c>
      <c r="AH567">
        <v>12</v>
      </c>
      <c r="AJ567" t="s">
        <v>288</v>
      </c>
      <c r="AL567" t="e">
        <f t="shared" ref="AL567:AL630" si="565">IF(AND(#REF!&lt;&gt;#REF!,#REF!&lt;&gt;#REF!),"Bold","")</f>
        <v>#REF!</v>
      </c>
    </row>
    <row r="568" spans="1:38">
      <c r="A568" t="s">
        <v>551</v>
      </c>
      <c r="B568" s="1">
        <v>0.57986111111111105</v>
      </c>
      <c r="C568" t="s">
        <v>167</v>
      </c>
      <c r="D568" t="s">
        <v>281</v>
      </c>
      <c r="F568">
        <v>9540</v>
      </c>
      <c r="G568" t="s">
        <v>282</v>
      </c>
      <c r="H568" t="s">
        <v>232</v>
      </c>
      <c r="I568" t="s">
        <v>233</v>
      </c>
      <c r="J568" t="s">
        <v>234</v>
      </c>
      <c r="K568" t="s">
        <v>520</v>
      </c>
      <c r="L568">
        <v>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326</v>
      </c>
      <c r="Y568">
        <v>2.145</v>
      </c>
      <c r="Z568" t="s">
        <v>327</v>
      </c>
      <c r="AA568">
        <v>2.0533999999999999</v>
      </c>
      <c r="AB568" t="s">
        <v>552</v>
      </c>
      <c r="AC568">
        <v>1.9132</v>
      </c>
      <c r="AD568">
        <v>0</v>
      </c>
      <c r="AE568">
        <v>6.1116000000000001</v>
      </c>
      <c r="AF568">
        <v>5</v>
      </c>
      <c r="AG568">
        <v>0</v>
      </c>
      <c r="AH568">
        <v>14</v>
      </c>
      <c r="AI568">
        <v>49</v>
      </c>
      <c r="AJ568" t="s">
        <v>5</v>
      </c>
      <c r="AL568" t="e">
        <f t="shared" ref="AL568:AL631" si="566">IF(AND(#REF!&lt;&gt;#REF!,#REF!&lt;&gt;#REF!),"Bold","")</f>
        <v>#REF!</v>
      </c>
    </row>
    <row r="569" spans="1:38">
      <c r="A569" t="s">
        <v>553</v>
      </c>
      <c r="B569" s="1">
        <v>0.57986111111111105</v>
      </c>
      <c r="C569" t="s">
        <v>167</v>
      </c>
      <c r="D569" t="s">
        <v>281</v>
      </c>
      <c r="F569">
        <v>9540</v>
      </c>
      <c r="G569" t="s">
        <v>282</v>
      </c>
      <c r="H569" t="s">
        <v>232</v>
      </c>
      <c r="I569" t="s">
        <v>233</v>
      </c>
      <c r="J569" t="s">
        <v>234</v>
      </c>
      <c r="K569" t="s">
        <v>520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318</v>
      </c>
      <c r="Y569">
        <v>0.59550000000000003</v>
      </c>
      <c r="Z569" t="s">
        <v>286</v>
      </c>
      <c r="AA569">
        <v>2.8153000000000001</v>
      </c>
      <c r="AB569" t="s">
        <v>297</v>
      </c>
      <c r="AC569">
        <v>2.5282</v>
      </c>
      <c r="AD569">
        <v>0</v>
      </c>
      <c r="AE569">
        <v>5.9390000000000001</v>
      </c>
      <c r="AF569">
        <v>14</v>
      </c>
      <c r="AG569">
        <v>0</v>
      </c>
      <c r="AH569">
        <v>14</v>
      </c>
      <c r="AI569">
        <v>19</v>
      </c>
      <c r="AJ569" t="s">
        <v>5</v>
      </c>
      <c r="AL569" t="e">
        <f t="shared" ref="AL569:AL632" si="567">IF(AND(#REF!&lt;&gt;#REF!,#REF!&lt;&gt;#REF!),"Bold","")</f>
        <v>#REF!</v>
      </c>
    </row>
    <row r="570" spans="1:38">
      <c r="A570" t="s">
        <v>554</v>
      </c>
      <c r="B570" s="1">
        <v>0.57986111111111105</v>
      </c>
      <c r="C570" t="s">
        <v>167</v>
      </c>
      <c r="D570" t="s">
        <v>281</v>
      </c>
      <c r="F570">
        <v>9540</v>
      </c>
      <c r="G570" t="s">
        <v>282</v>
      </c>
      <c r="H570" t="s">
        <v>232</v>
      </c>
      <c r="I570" t="s">
        <v>233</v>
      </c>
      <c r="J570" t="s">
        <v>234</v>
      </c>
      <c r="K570" t="s">
        <v>520</v>
      </c>
      <c r="L570">
        <v>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293</v>
      </c>
      <c r="Y570">
        <v>1.6529</v>
      </c>
      <c r="Z570" t="s">
        <v>555</v>
      </c>
      <c r="AA570">
        <v>1.5896999999999999</v>
      </c>
      <c r="AB570" t="s">
        <v>458</v>
      </c>
      <c r="AC570">
        <v>2.0171000000000001</v>
      </c>
      <c r="AD570">
        <v>0</v>
      </c>
      <c r="AE570">
        <v>5.2596999999999996</v>
      </c>
      <c r="AF570">
        <v>12</v>
      </c>
      <c r="AG570">
        <v>0</v>
      </c>
      <c r="AH570">
        <v>14</v>
      </c>
      <c r="AI570">
        <v>38</v>
      </c>
      <c r="AJ570" t="s">
        <v>5</v>
      </c>
      <c r="AL570" t="e">
        <f t="shared" ref="AL570:AL633" si="568">IF(AND(#REF!&lt;&gt;#REF!,#REF!&lt;&gt;#REF!),"Bold","")</f>
        <v>#REF!</v>
      </c>
    </row>
    <row r="571" spans="1:38">
      <c r="A571" t="s">
        <v>556</v>
      </c>
      <c r="B571" s="1">
        <v>0.57986111111111105</v>
      </c>
      <c r="C571" t="s">
        <v>167</v>
      </c>
      <c r="D571" t="s">
        <v>281</v>
      </c>
      <c r="F571">
        <v>9540</v>
      </c>
      <c r="G571" t="s">
        <v>282</v>
      </c>
      <c r="H571" t="s">
        <v>232</v>
      </c>
      <c r="I571" t="s">
        <v>233</v>
      </c>
      <c r="J571" t="s">
        <v>234</v>
      </c>
      <c r="K571" t="s">
        <v>520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333</v>
      </c>
      <c r="Y571">
        <v>1.1831</v>
      </c>
      <c r="Z571" t="s">
        <v>557</v>
      </c>
      <c r="AA571">
        <v>0.98180000000000001</v>
      </c>
      <c r="AB571" t="s">
        <v>558</v>
      </c>
      <c r="AC571">
        <v>2.0596999999999999</v>
      </c>
      <c r="AD571">
        <v>0</v>
      </c>
      <c r="AE571">
        <v>4.2245999999999997</v>
      </c>
      <c r="AF571">
        <v>33</v>
      </c>
      <c r="AG571">
        <v>0</v>
      </c>
      <c r="AH571">
        <v>14</v>
      </c>
      <c r="AI571">
        <v>40</v>
      </c>
      <c r="AJ571" t="s">
        <v>5</v>
      </c>
      <c r="AL571" t="e">
        <f t="shared" ref="AL571:AL634" si="569">IF(AND(#REF!&lt;&gt;#REF!,#REF!&lt;&gt;#REF!),"Bold","")</f>
        <v>#REF!</v>
      </c>
    </row>
    <row r="572" spans="1:38">
      <c r="A572" t="s">
        <v>559</v>
      </c>
      <c r="B572" s="1">
        <v>0.57986111111111105</v>
      </c>
      <c r="C572" t="s">
        <v>167</v>
      </c>
      <c r="D572" t="s">
        <v>281</v>
      </c>
      <c r="F572">
        <v>9540</v>
      </c>
      <c r="G572" t="s">
        <v>282</v>
      </c>
      <c r="H572" t="s">
        <v>232</v>
      </c>
      <c r="I572" t="s">
        <v>233</v>
      </c>
      <c r="J572" t="s">
        <v>234</v>
      </c>
      <c r="K572" t="s">
        <v>520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303</v>
      </c>
      <c r="Y572">
        <v>1.2713000000000001</v>
      </c>
      <c r="Z572" t="s">
        <v>304</v>
      </c>
      <c r="AA572">
        <v>0.89870000000000005</v>
      </c>
      <c r="AB572" t="s">
        <v>560</v>
      </c>
      <c r="AC572">
        <v>1.9784999999999999</v>
      </c>
      <c r="AD572">
        <v>0</v>
      </c>
      <c r="AE572">
        <v>4.1485000000000003</v>
      </c>
      <c r="AF572">
        <v>7</v>
      </c>
      <c r="AG572">
        <v>0</v>
      </c>
      <c r="AH572">
        <v>14</v>
      </c>
      <c r="AI572">
        <v>22</v>
      </c>
      <c r="AJ572" t="s">
        <v>5</v>
      </c>
      <c r="AL572" t="e">
        <f t="shared" ref="AL572:AL635" si="570">IF(AND(#REF!&lt;&gt;#REF!,#REF!&lt;&gt;#REF!),"Bold","")</f>
        <v>#REF!</v>
      </c>
    </row>
    <row r="573" spans="1:38">
      <c r="A573" t="s">
        <v>910</v>
      </c>
      <c r="B573" s="1">
        <v>0.63888888888888895</v>
      </c>
      <c r="C573" t="s">
        <v>188</v>
      </c>
      <c r="D573" t="s">
        <v>229</v>
      </c>
      <c r="E573" t="s">
        <v>230</v>
      </c>
      <c r="F573">
        <v>5434</v>
      </c>
      <c r="G573" t="s">
        <v>231</v>
      </c>
      <c r="H573" t="s">
        <v>232</v>
      </c>
      <c r="I573" t="s">
        <v>233</v>
      </c>
      <c r="J573" t="s">
        <v>234</v>
      </c>
      <c r="K573" t="s">
        <v>907</v>
      </c>
      <c r="L573">
        <v>2</v>
      </c>
      <c r="M573">
        <v>48.276400000000002</v>
      </c>
      <c r="N573">
        <v>42.400799999999997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16.392900000000001</v>
      </c>
      <c r="X573" t="s">
        <v>436</v>
      </c>
      <c r="Y573">
        <v>0.9466</v>
      </c>
      <c r="Z573" t="s">
        <v>754</v>
      </c>
      <c r="AA573">
        <v>1.1951000000000001</v>
      </c>
      <c r="AB573" t="s">
        <v>911</v>
      </c>
      <c r="AC573">
        <v>1.4901</v>
      </c>
      <c r="AD573">
        <v>0</v>
      </c>
      <c r="AE573">
        <v>151.26349999999999</v>
      </c>
      <c r="AF573">
        <v>25</v>
      </c>
      <c r="AG573">
        <v>0</v>
      </c>
      <c r="AH573">
        <v>14</v>
      </c>
      <c r="AI573">
        <v>11</v>
      </c>
      <c r="AJ573" t="s">
        <v>5</v>
      </c>
      <c r="AL573" t="e">
        <f t="shared" ref="AL573:AL636" si="571">IF(AND(#REF!&lt;&gt;#REF!,#REF!&lt;&gt;#REF!),"Bold","")</f>
        <v>#REF!</v>
      </c>
    </row>
    <row r="574" spans="1:38">
      <c r="A574" t="s">
        <v>912</v>
      </c>
      <c r="B574" s="1">
        <v>0.63888888888888895</v>
      </c>
      <c r="C574" t="s">
        <v>188</v>
      </c>
      <c r="D574" t="s">
        <v>229</v>
      </c>
      <c r="E574" t="s">
        <v>230</v>
      </c>
      <c r="F574">
        <v>5434</v>
      </c>
      <c r="G574" t="s">
        <v>231</v>
      </c>
      <c r="H574" t="s">
        <v>232</v>
      </c>
      <c r="I574" t="s">
        <v>233</v>
      </c>
      <c r="J574" t="s">
        <v>234</v>
      </c>
      <c r="K574" t="s">
        <v>907</v>
      </c>
      <c r="L574">
        <v>2</v>
      </c>
      <c r="M574">
        <v>46.934699999999999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12.957100000000001</v>
      </c>
      <c r="X574" t="s">
        <v>417</v>
      </c>
      <c r="Y574">
        <v>1.7827</v>
      </c>
      <c r="Z574" t="s">
        <v>407</v>
      </c>
      <c r="AA574">
        <v>1.4249000000000001</v>
      </c>
      <c r="AB574" t="s">
        <v>778</v>
      </c>
      <c r="AC574">
        <v>1.0894999999999999</v>
      </c>
      <c r="AD574">
        <v>0</v>
      </c>
      <c r="AE574">
        <v>135.57650000000001</v>
      </c>
      <c r="AF574">
        <v>25</v>
      </c>
      <c r="AG574">
        <v>0</v>
      </c>
      <c r="AH574">
        <v>14</v>
      </c>
      <c r="AI574">
        <v>23</v>
      </c>
      <c r="AJ574" t="s">
        <v>5</v>
      </c>
      <c r="AL574" t="e">
        <f t="shared" ref="AL574:AL637" si="572">IF(AND(#REF!&lt;&gt;#REF!,#REF!&lt;&gt;#REF!),"Bold","")</f>
        <v>#REF!</v>
      </c>
    </row>
    <row r="575" spans="1:38">
      <c r="A575" t="s">
        <v>913</v>
      </c>
      <c r="B575" s="1">
        <v>0.63888888888888895</v>
      </c>
      <c r="C575" t="s">
        <v>188</v>
      </c>
      <c r="D575" t="s">
        <v>229</v>
      </c>
      <c r="E575" t="s">
        <v>230</v>
      </c>
      <c r="F575">
        <v>5434</v>
      </c>
      <c r="G575" t="s">
        <v>231</v>
      </c>
      <c r="H575" t="s">
        <v>232</v>
      </c>
      <c r="I575" t="s">
        <v>233</v>
      </c>
      <c r="J575" t="s">
        <v>234</v>
      </c>
      <c r="K575" t="s">
        <v>907</v>
      </c>
      <c r="L575">
        <v>2</v>
      </c>
      <c r="M575">
        <v>44.968200000000003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13.322900000000001</v>
      </c>
      <c r="X575" t="s">
        <v>242</v>
      </c>
      <c r="Y575">
        <v>2.0451000000000001</v>
      </c>
      <c r="Z575" t="s">
        <v>243</v>
      </c>
      <c r="AA575">
        <v>1.0536000000000001</v>
      </c>
      <c r="AB575" t="s">
        <v>914</v>
      </c>
      <c r="AC575">
        <v>1.7406999999999999</v>
      </c>
      <c r="AD575">
        <v>0</v>
      </c>
      <c r="AE575">
        <v>131.52719999999999</v>
      </c>
      <c r="AF575">
        <v>25</v>
      </c>
      <c r="AG575">
        <v>0</v>
      </c>
      <c r="AH575">
        <v>14</v>
      </c>
      <c r="AI575">
        <v>52</v>
      </c>
      <c r="AJ575" t="s">
        <v>5</v>
      </c>
      <c r="AL575" t="e">
        <f t="shared" ref="AL575:AL638" si="573">IF(AND(#REF!&lt;&gt;#REF!,#REF!&lt;&gt;#REF!),"Bold","")</f>
        <v>#REF!</v>
      </c>
    </row>
    <row r="576" spans="1:38">
      <c r="A576" t="s">
        <v>915</v>
      </c>
      <c r="B576" s="1">
        <v>0.63888888888888895</v>
      </c>
      <c r="C576" t="s">
        <v>188</v>
      </c>
      <c r="D576" t="s">
        <v>229</v>
      </c>
      <c r="E576" t="s">
        <v>230</v>
      </c>
      <c r="F576">
        <v>5434</v>
      </c>
      <c r="G576" t="s">
        <v>231</v>
      </c>
      <c r="H576" t="s">
        <v>232</v>
      </c>
      <c r="I576" t="s">
        <v>233</v>
      </c>
      <c r="J576" t="s">
        <v>234</v>
      </c>
      <c r="K576" t="s">
        <v>907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262</v>
      </c>
      <c r="Y576">
        <v>2.7259000000000002</v>
      </c>
      <c r="Z576" t="s">
        <v>263</v>
      </c>
      <c r="AA576">
        <v>3.0436000000000001</v>
      </c>
      <c r="AB576" t="s">
        <v>331</v>
      </c>
      <c r="AC576">
        <v>1.9374</v>
      </c>
      <c r="AD576">
        <v>0</v>
      </c>
      <c r="AE576">
        <v>7.7069000000000001</v>
      </c>
      <c r="AF576">
        <v>3.5</v>
      </c>
      <c r="AG576">
        <v>0</v>
      </c>
      <c r="AH576">
        <v>14</v>
      </c>
      <c r="AI576">
        <v>88</v>
      </c>
      <c r="AJ576" t="s">
        <v>5</v>
      </c>
      <c r="AL576" t="e">
        <f t="shared" ref="AL576:AL639" si="574">IF(AND(#REF!&lt;&gt;#REF!,#REF!&lt;&gt;#REF!),"Bold","")</f>
        <v>#REF!</v>
      </c>
    </row>
    <row r="577" spans="1:38">
      <c r="A577" t="s">
        <v>916</v>
      </c>
      <c r="B577" s="1">
        <v>0.63888888888888895</v>
      </c>
      <c r="C577" t="s">
        <v>188</v>
      </c>
      <c r="D577" t="s">
        <v>229</v>
      </c>
      <c r="E577" t="s">
        <v>230</v>
      </c>
      <c r="F577">
        <v>5434</v>
      </c>
      <c r="G577" t="s">
        <v>231</v>
      </c>
      <c r="H577" t="s">
        <v>232</v>
      </c>
      <c r="I577" t="s">
        <v>233</v>
      </c>
      <c r="J577" t="s">
        <v>234</v>
      </c>
      <c r="K577" t="s">
        <v>907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671</v>
      </c>
      <c r="Y577">
        <v>1.8627</v>
      </c>
      <c r="Z577" t="s">
        <v>269</v>
      </c>
      <c r="AA577">
        <v>1.7621</v>
      </c>
      <c r="AB577" t="s">
        <v>917</v>
      </c>
      <c r="AC577">
        <v>1.9972000000000001</v>
      </c>
      <c r="AD577">
        <v>0</v>
      </c>
      <c r="AE577">
        <v>5.6219999999999999</v>
      </c>
      <c r="AF577">
        <v>16</v>
      </c>
      <c r="AG577">
        <v>0</v>
      </c>
      <c r="AH577">
        <v>14</v>
      </c>
      <c r="AI577">
        <v>13</v>
      </c>
      <c r="AJ577" t="s">
        <v>5</v>
      </c>
      <c r="AL577" t="e">
        <f t="shared" ref="AL577:AL640" si="575">IF(AND(#REF!&lt;&gt;#REF!,#REF!&lt;&gt;#REF!),"Bold","")</f>
        <v>#REF!</v>
      </c>
    </row>
    <row r="578" spans="1:38">
      <c r="A578" t="s">
        <v>918</v>
      </c>
      <c r="B578" s="1">
        <v>0.63888888888888895</v>
      </c>
      <c r="C578" t="s">
        <v>188</v>
      </c>
      <c r="D578" t="s">
        <v>229</v>
      </c>
      <c r="E578" t="s">
        <v>230</v>
      </c>
      <c r="F578">
        <v>5434</v>
      </c>
      <c r="G578" t="s">
        <v>231</v>
      </c>
      <c r="H578" t="s">
        <v>232</v>
      </c>
      <c r="I578" t="s">
        <v>233</v>
      </c>
      <c r="J578" t="s">
        <v>234</v>
      </c>
      <c r="K578" t="s">
        <v>907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258</v>
      </c>
      <c r="Y578">
        <v>1.8973</v>
      </c>
      <c r="Z578" t="s">
        <v>247</v>
      </c>
      <c r="AA578">
        <v>1.3674999999999999</v>
      </c>
      <c r="AB578" t="s">
        <v>917</v>
      </c>
      <c r="AC578">
        <v>1.9972000000000001</v>
      </c>
      <c r="AD578">
        <v>0</v>
      </c>
      <c r="AE578">
        <v>5.2619999999999996</v>
      </c>
      <c r="AF578">
        <v>16</v>
      </c>
      <c r="AG578">
        <v>0</v>
      </c>
      <c r="AH578">
        <v>14</v>
      </c>
      <c r="AI578">
        <v>29</v>
      </c>
      <c r="AJ578" t="s">
        <v>5</v>
      </c>
      <c r="AL578" t="e">
        <f t="shared" ref="AL578:AL605" si="576">IF(AND(#REF!&lt;&gt;#REF!,#REF!&lt;&gt;#REF!),"Bold","")</f>
        <v>#REF!</v>
      </c>
    </row>
    <row r="579" spans="1:38">
      <c r="A579" t="s">
        <v>919</v>
      </c>
      <c r="B579" s="1">
        <v>0.63888888888888895</v>
      </c>
      <c r="C579" t="s">
        <v>188</v>
      </c>
      <c r="D579" t="s">
        <v>229</v>
      </c>
      <c r="E579" t="s">
        <v>230</v>
      </c>
      <c r="F579">
        <v>5434</v>
      </c>
      <c r="G579" t="s">
        <v>231</v>
      </c>
      <c r="H579" t="s">
        <v>232</v>
      </c>
      <c r="I579" t="s">
        <v>233</v>
      </c>
      <c r="J579" t="s">
        <v>234</v>
      </c>
      <c r="K579" t="s">
        <v>907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920</v>
      </c>
      <c r="Y579">
        <v>2.1412</v>
      </c>
      <c r="Z579" t="s">
        <v>921</v>
      </c>
      <c r="AA579">
        <v>1.2141999999999999</v>
      </c>
      <c r="AB579" t="s">
        <v>252</v>
      </c>
      <c r="AC579">
        <v>1.5424</v>
      </c>
      <c r="AD579">
        <v>0</v>
      </c>
      <c r="AE579">
        <v>4.8978000000000002</v>
      </c>
      <c r="AF579">
        <v>5.5</v>
      </c>
      <c r="AG579">
        <v>0</v>
      </c>
      <c r="AH579">
        <v>14</v>
      </c>
      <c r="AI579">
        <v>22</v>
      </c>
      <c r="AJ579" t="s">
        <v>5</v>
      </c>
      <c r="AL579" t="e">
        <f t="shared" ref="AL579:AL606" si="577">IF(AND(#REF!&lt;&gt;#REF!,#REF!&lt;&gt;#REF!),"Bold","")</f>
        <v>#REF!</v>
      </c>
    </row>
    <row r="580" spans="1:38">
      <c r="A580" t="s">
        <v>922</v>
      </c>
      <c r="B580" s="1">
        <v>0.63888888888888895</v>
      </c>
      <c r="C580" t="s">
        <v>188</v>
      </c>
      <c r="D580" t="s">
        <v>229</v>
      </c>
      <c r="E580" t="s">
        <v>230</v>
      </c>
      <c r="F580">
        <v>5434</v>
      </c>
      <c r="G580" t="s">
        <v>231</v>
      </c>
      <c r="H580" t="s">
        <v>232</v>
      </c>
      <c r="I580" t="s">
        <v>233</v>
      </c>
      <c r="J580" t="s">
        <v>234</v>
      </c>
      <c r="K580" t="s">
        <v>907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442</v>
      </c>
      <c r="Y580">
        <v>1.6671</v>
      </c>
      <c r="Z580" t="s">
        <v>443</v>
      </c>
      <c r="AA580">
        <v>1.5782</v>
      </c>
      <c r="AB580" t="s">
        <v>462</v>
      </c>
      <c r="AC580">
        <v>1.6094999999999999</v>
      </c>
      <c r="AD580">
        <v>0</v>
      </c>
      <c r="AE580">
        <v>4.8548</v>
      </c>
      <c r="AF580">
        <v>10</v>
      </c>
      <c r="AG580">
        <v>0</v>
      </c>
      <c r="AH580">
        <v>14</v>
      </c>
      <c r="AI580">
        <v>19</v>
      </c>
      <c r="AJ580" t="s">
        <v>5</v>
      </c>
      <c r="AL580" t="e">
        <f t="shared" ref="AL580:AL607" si="578">IF(AND(#REF!&lt;&gt;#REF!,#REF!&lt;&gt;#REF!),"Bold","")</f>
        <v>#REF!</v>
      </c>
    </row>
    <row r="581" spans="1:38">
      <c r="A581" t="s">
        <v>923</v>
      </c>
      <c r="B581" s="1">
        <v>0.63888888888888895</v>
      </c>
      <c r="C581" t="s">
        <v>188</v>
      </c>
      <c r="D581" t="s">
        <v>229</v>
      </c>
      <c r="E581" t="s">
        <v>230</v>
      </c>
      <c r="F581">
        <v>5434</v>
      </c>
      <c r="G581" t="s">
        <v>231</v>
      </c>
      <c r="H581" t="s">
        <v>232</v>
      </c>
      <c r="I581" t="s">
        <v>233</v>
      </c>
      <c r="J581" t="s">
        <v>234</v>
      </c>
      <c r="K581" t="s">
        <v>907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272</v>
      </c>
      <c r="Y581">
        <v>1.3498000000000001</v>
      </c>
      <c r="Z581" t="s">
        <v>251</v>
      </c>
      <c r="AA581">
        <v>1.4897</v>
      </c>
      <c r="AB581" t="s">
        <v>252</v>
      </c>
      <c r="AC581">
        <v>1.5424</v>
      </c>
      <c r="AD581">
        <v>0</v>
      </c>
      <c r="AE581">
        <v>4.3818999999999999</v>
      </c>
      <c r="AF581">
        <v>8</v>
      </c>
      <c r="AG581">
        <v>0</v>
      </c>
      <c r="AH581">
        <v>14</v>
      </c>
      <c r="AI581">
        <v>43</v>
      </c>
      <c r="AJ581" t="s">
        <v>5</v>
      </c>
      <c r="AL581" t="e">
        <f t="shared" ref="AL581:AL608" si="579">IF(AND(#REF!&lt;&gt;#REF!,#REF!&lt;&gt;#REF!),"Bold","")</f>
        <v>#REF!</v>
      </c>
    </row>
    <row r="582" spans="1:38">
      <c r="A582" t="s">
        <v>924</v>
      </c>
      <c r="B582" s="1">
        <v>0.63888888888888895</v>
      </c>
      <c r="C582" t="s">
        <v>188</v>
      </c>
      <c r="D582" t="s">
        <v>229</v>
      </c>
      <c r="E582" t="s">
        <v>230</v>
      </c>
      <c r="F582">
        <v>5434</v>
      </c>
      <c r="G582" t="s">
        <v>231</v>
      </c>
      <c r="H582" t="s">
        <v>232</v>
      </c>
      <c r="I582" t="s">
        <v>233</v>
      </c>
      <c r="J582" t="s">
        <v>234</v>
      </c>
      <c r="K582" t="s">
        <v>907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246</v>
      </c>
      <c r="Y582">
        <v>0.56730000000000003</v>
      </c>
      <c r="Z582" t="s">
        <v>280</v>
      </c>
      <c r="AA582">
        <v>0.57369999999999999</v>
      </c>
      <c r="AB582" t="s">
        <v>248</v>
      </c>
      <c r="AC582">
        <v>1.6818</v>
      </c>
      <c r="AD582">
        <v>0</v>
      </c>
      <c r="AE582">
        <v>2.8228</v>
      </c>
      <c r="AF582">
        <v>8</v>
      </c>
      <c r="AG582">
        <v>0</v>
      </c>
      <c r="AH582">
        <v>11</v>
      </c>
      <c r="AI582">
        <v>4</v>
      </c>
      <c r="AJ582" t="s">
        <v>5</v>
      </c>
      <c r="AL582" t="e">
        <f t="shared" ref="AL582:AL609" si="580">IF(AND(#REF!&lt;&gt;#REF!,#REF!&lt;&gt;#REF!),"Bold","")</f>
        <v>#REF!</v>
      </c>
    </row>
    <row r="583" spans="1:38">
      <c r="A583" t="s">
        <v>1112</v>
      </c>
      <c r="B583" s="1">
        <v>0.65972222222222221</v>
      </c>
      <c r="C583" t="s">
        <v>224</v>
      </c>
      <c r="D583" t="s">
        <v>344</v>
      </c>
      <c r="F583">
        <v>7632</v>
      </c>
      <c r="G583" t="s">
        <v>345</v>
      </c>
      <c r="H583" t="s">
        <v>346</v>
      </c>
      <c r="I583" t="s">
        <v>233</v>
      </c>
      <c r="J583" t="s">
        <v>1097</v>
      </c>
      <c r="K583" t="s">
        <v>1098</v>
      </c>
      <c r="L583">
        <v>5</v>
      </c>
      <c r="M583">
        <v>61.023000000000003</v>
      </c>
      <c r="N583">
        <v>44.655700000000003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16.5229</v>
      </c>
      <c r="X583" t="s">
        <v>889</v>
      </c>
      <c r="Y583">
        <v>1.3536999999999999</v>
      </c>
      <c r="Z583" t="s">
        <v>1113</v>
      </c>
      <c r="AA583">
        <v>0</v>
      </c>
      <c r="AB583" t="s">
        <v>505</v>
      </c>
      <c r="AC583">
        <v>2.3879999999999999</v>
      </c>
      <c r="AD583">
        <v>0</v>
      </c>
      <c r="AE583">
        <v>172.73869999999999</v>
      </c>
      <c r="AF583">
        <v>33</v>
      </c>
      <c r="AG583">
        <v>0</v>
      </c>
      <c r="AH583">
        <v>11</v>
      </c>
      <c r="AI583">
        <v>24</v>
      </c>
      <c r="AJ583" t="s">
        <v>5</v>
      </c>
      <c r="AL583" t="e">
        <f t="shared" ref="AL583:AL610" si="581">IF(AND(#REF!&lt;&gt;#REF!,#REF!&lt;&gt;#REF!),"Bold","")</f>
        <v>#REF!</v>
      </c>
    </row>
    <row r="584" spans="1:38">
      <c r="A584" t="s">
        <v>1122</v>
      </c>
      <c r="B584" s="1">
        <v>0.65972222222222221</v>
      </c>
      <c r="C584" t="s">
        <v>224</v>
      </c>
      <c r="D584" t="s">
        <v>344</v>
      </c>
      <c r="F584">
        <v>7632</v>
      </c>
      <c r="G584" t="s">
        <v>345</v>
      </c>
      <c r="H584" t="s">
        <v>346</v>
      </c>
      <c r="I584" t="s">
        <v>233</v>
      </c>
      <c r="J584" t="s">
        <v>1097</v>
      </c>
      <c r="K584" t="s">
        <v>1098</v>
      </c>
      <c r="L584">
        <v>6</v>
      </c>
      <c r="M584">
        <v>57.080500000000001</v>
      </c>
      <c r="N584">
        <v>30.2042</v>
      </c>
      <c r="O584">
        <v>17.4603</v>
      </c>
      <c r="P584">
        <v>4.6712999999999996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15.1929</v>
      </c>
      <c r="X584" t="s">
        <v>1123</v>
      </c>
      <c r="Y584">
        <v>0.79630000000000001</v>
      </c>
      <c r="Z584" t="s">
        <v>1124</v>
      </c>
      <c r="AA584">
        <v>4.5499999999999999E-2</v>
      </c>
      <c r="AB584" t="s">
        <v>1125</v>
      </c>
      <c r="AC584">
        <v>0.78139999999999998</v>
      </c>
      <c r="AD584">
        <v>0</v>
      </c>
      <c r="AE584">
        <v>139.209</v>
      </c>
      <c r="AF584">
        <v>20</v>
      </c>
      <c r="AG584">
        <v>0</v>
      </c>
      <c r="AH584">
        <v>11</v>
      </c>
      <c r="AI584">
        <v>21</v>
      </c>
      <c r="AJ584" t="s">
        <v>5</v>
      </c>
      <c r="AL584" t="e">
        <f t="shared" ref="AL584:AL611" si="582">IF(AND(#REF!&lt;&gt;#REF!,#REF!&lt;&gt;#REF!),"Bold","")</f>
        <v>#REF!</v>
      </c>
    </row>
    <row r="585" spans="1:38">
      <c r="A585" t="s">
        <v>1126</v>
      </c>
      <c r="B585" s="1">
        <v>0.65972222222222221</v>
      </c>
      <c r="C585" t="s">
        <v>224</v>
      </c>
      <c r="D585" t="s">
        <v>344</v>
      </c>
      <c r="F585">
        <v>7632</v>
      </c>
      <c r="G585" t="s">
        <v>345</v>
      </c>
      <c r="H585" t="s">
        <v>346</v>
      </c>
      <c r="I585" t="s">
        <v>233</v>
      </c>
      <c r="J585" t="s">
        <v>1097</v>
      </c>
      <c r="K585" t="s">
        <v>1098</v>
      </c>
      <c r="L585">
        <v>5</v>
      </c>
      <c r="M585">
        <v>51.382100000000001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374</v>
      </c>
      <c r="Y585">
        <v>0.34939999999999999</v>
      </c>
      <c r="Z585" t="s">
        <v>1127</v>
      </c>
      <c r="AA585">
        <v>0.372</v>
      </c>
      <c r="AB585" t="s">
        <v>1128</v>
      </c>
      <c r="AC585">
        <v>1.0174000000000001</v>
      </c>
      <c r="AD585">
        <v>0</v>
      </c>
      <c r="AE585">
        <v>131.273</v>
      </c>
      <c r="AF585">
        <v>25</v>
      </c>
      <c r="AG585">
        <v>0</v>
      </c>
      <c r="AH585">
        <v>11</v>
      </c>
      <c r="AI585">
        <v>12</v>
      </c>
      <c r="AJ585" t="s">
        <v>5</v>
      </c>
      <c r="AL585" t="e">
        <f t="shared" ref="AL585:AL612" si="583">IF(AND(#REF!&lt;&gt;#REF!,#REF!&lt;&gt;#REF!),"Bold","")</f>
        <v>#REF!</v>
      </c>
    </row>
    <row r="586" spans="1:38">
      <c r="A586" t="s">
        <v>1129</v>
      </c>
      <c r="B586" s="1">
        <v>0.65972222222222221</v>
      </c>
      <c r="C586" t="s">
        <v>224</v>
      </c>
      <c r="D586" t="s">
        <v>344</v>
      </c>
      <c r="F586">
        <v>7632</v>
      </c>
      <c r="G586" t="s">
        <v>345</v>
      </c>
      <c r="H586" t="s">
        <v>346</v>
      </c>
      <c r="I586" t="s">
        <v>233</v>
      </c>
      <c r="J586" t="s">
        <v>1097</v>
      </c>
      <c r="K586" t="s">
        <v>1098</v>
      </c>
      <c r="L586">
        <v>6</v>
      </c>
      <c r="M586">
        <v>48.610199999999999</v>
      </c>
      <c r="N586">
        <v>39.369399999999999</v>
      </c>
      <c r="O586">
        <v>13.6113</v>
      </c>
      <c r="P586">
        <v>4.7827000000000002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9.8842999999999996</v>
      </c>
      <c r="X586" t="s">
        <v>367</v>
      </c>
      <c r="Y586">
        <v>0.42559999999999998</v>
      </c>
      <c r="Z586" t="s">
        <v>632</v>
      </c>
      <c r="AA586">
        <v>0.1527</v>
      </c>
      <c r="AB586" t="s">
        <v>997</v>
      </c>
      <c r="AC586">
        <v>0.6573</v>
      </c>
      <c r="AD586">
        <v>0</v>
      </c>
      <c r="AE586">
        <v>130.01929999999999</v>
      </c>
      <c r="AF586">
        <v>66</v>
      </c>
      <c r="AG586">
        <v>0</v>
      </c>
      <c r="AH586">
        <v>11</v>
      </c>
      <c r="AI586">
        <v>21</v>
      </c>
      <c r="AJ586" t="s">
        <v>5</v>
      </c>
      <c r="AL586" t="e">
        <f t="shared" ref="AL586:AL613" si="584">IF(AND(#REF!&lt;&gt;#REF!,#REF!&lt;&gt;#REF!),"Bold","")</f>
        <v>#REF!</v>
      </c>
    </row>
    <row r="587" spans="1:38">
      <c r="A587" t="s">
        <v>1130</v>
      </c>
      <c r="B587" s="1">
        <v>0.65972222222222221</v>
      </c>
      <c r="C587" t="s">
        <v>224</v>
      </c>
      <c r="D587" t="s">
        <v>344</v>
      </c>
      <c r="F587">
        <v>7632</v>
      </c>
      <c r="G587" t="s">
        <v>345</v>
      </c>
      <c r="H587" t="s">
        <v>346</v>
      </c>
      <c r="I587" t="s">
        <v>233</v>
      </c>
      <c r="J587" t="s">
        <v>1097</v>
      </c>
      <c r="K587" t="s">
        <v>1098</v>
      </c>
      <c r="L587">
        <v>5</v>
      </c>
      <c r="M587">
        <v>48.206400000000002</v>
      </c>
      <c r="N587">
        <v>27.219200000000001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5.7142999999999997</v>
      </c>
      <c r="X587" t="s">
        <v>392</v>
      </c>
      <c r="Y587">
        <v>2.8424999999999998</v>
      </c>
      <c r="Z587" t="s">
        <v>1131</v>
      </c>
      <c r="AA587">
        <v>8.5099999999999995E-2</v>
      </c>
      <c r="AB587" t="s">
        <v>1132</v>
      </c>
      <c r="AC587">
        <v>0.8548</v>
      </c>
      <c r="AD587">
        <v>0</v>
      </c>
      <c r="AE587">
        <v>117.85550000000001</v>
      </c>
      <c r="AF587">
        <v>33</v>
      </c>
      <c r="AG587">
        <v>0</v>
      </c>
      <c r="AH587">
        <v>11</v>
      </c>
      <c r="AI587">
        <v>24</v>
      </c>
      <c r="AJ587" t="s">
        <v>5</v>
      </c>
      <c r="AL587" t="e">
        <f t="shared" ref="AL587:AL614" si="585">IF(AND(#REF!&lt;&gt;#REF!,#REF!&lt;&gt;#REF!),"Bold","")</f>
        <v>#REF!</v>
      </c>
    </row>
    <row r="588" spans="1:38">
      <c r="A588" t="s">
        <v>1402</v>
      </c>
      <c r="B588" s="1">
        <v>0.70833333333333337</v>
      </c>
      <c r="C588" t="s">
        <v>224</v>
      </c>
      <c r="D588" t="s">
        <v>1359</v>
      </c>
      <c r="F588">
        <v>6542</v>
      </c>
      <c r="G588" t="s">
        <v>345</v>
      </c>
      <c r="H588" t="s">
        <v>346</v>
      </c>
      <c r="I588" s="3" t="s">
        <v>5</v>
      </c>
      <c r="J588" t="s">
        <v>347</v>
      </c>
      <c r="K588" t="s">
        <v>1360</v>
      </c>
      <c r="L588">
        <v>5</v>
      </c>
      <c r="M588">
        <v>52.741199999999999</v>
      </c>
      <c r="N588">
        <v>40.330199999999998</v>
      </c>
      <c r="O588">
        <v>14.1976</v>
      </c>
      <c r="P588">
        <v>4.7836999999999996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5.7142999999999997</v>
      </c>
      <c r="X588" t="s">
        <v>641</v>
      </c>
      <c r="Y588">
        <v>0.36420000000000002</v>
      </c>
      <c r="Z588" t="s">
        <v>896</v>
      </c>
      <c r="AA588">
        <v>0.1011</v>
      </c>
      <c r="AB588" t="s">
        <v>1403</v>
      </c>
      <c r="AC588">
        <v>0.58199999999999996</v>
      </c>
      <c r="AD588">
        <v>0</v>
      </c>
      <c r="AE588">
        <v>131.8605</v>
      </c>
      <c r="AF588">
        <v>16</v>
      </c>
      <c r="AG588">
        <v>102</v>
      </c>
      <c r="AH588">
        <v>11</v>
      </c>
      <c r="AI588">
        <v>22</v>
      </c>
      <c r="AJ588" t="s">
        <v>5</v>
      </c>
      <c r="AL588" t="e">
        <f t="shared" ref="AL588:AL615" si="586">IF(AND(#REF!&lt;&gt;#REF!,#REF!&lt;&gt;#REF!),"Bold","")</f>
        <v>#REF!</v>
      </c>
    </row>
    <row r="589" spans="1:38">
      <c r="A589" t="s">
        <v>1570</v>
      </c>
      <c r="B589" s="1">
        <v>0.73263888888888884</v>
      </c>
      <c r="C589" t="s">
        <v>224</v>
      </c>
      <c r="D589" t="s">
        <v>344</v>
      </c>
      <c r="F589">
        <v>5451</v>
      </c>
      <c r="G589" t="s">
        <v>345</v>
      </c>
      <c r="H589" t="s">
        <v>346</v>
      </c>
      <c r="I589" s="3" t="s">
        <v>233</v>
      </c>
      <c r="J589" t="s">
        <v>743</v>
      </c>
      <c r="K589" t="s">
        <v>1540</v>
      </c>
      <c r="L589">
        <v>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1571</v>
      </c>
      <c r="Y589">
        <v>1.1612</v>
      </c>
      <c r="Z589" t="s">
        <v>351</v>
      </c>
      <c r="AA589">
        <v>2.6246</v>
      </c>
      <c r="AB589" t="s">
        <v>1572</v>
      </c>
      <c r="AC589">
        <v>0.375</v>
      </c>
      <c r="AD589">
        <v>0</v>
      </c>
      <c r="AE589">
        <v>4.1608000000000001</v>
      </c>
      <c r="AF589">
        <v>6</v>
      </c>
      <c r="AG589">
        <v>0</v>
      </c>
      <c r="AH589">
        <v>11</v>
      </c>
      <c r="AI589">
        <v>37</v>
      </c>
      <c r="AJ589" t="s">
        <v>5</v>
      </c>
      <c r="AL589" t="e">
        <f t="shared" ref="AL589:AL616" si="587">IF(AND(#REF!&lt;&gt;#REF!,#REF!&lt;&gt;#REF!),"Bold","")</f>
        <v>#REF!</v>
      </c>
    </row>
    <row r="590" spans="1:38">
      <c r="A590" t="s">
        <v>1603</v>
      </c>
      <c r="B590" s="1">
        <v>0.76041666666666663</v>
      </c>
      <c r="C590" t="s">
        <v>168</v>
      </c>
      <c r="D590" t="s">
        <v>281</v>
      </c>
      <c r="E590" t="s">
        <v>1407</v>
      </c>
      <c r="F590">
        <v>3881</v>
      </c>
      <c r="G590" t="s">
        <v>1576</v>
      </c>
      <c r="H590" t="s">
        <v>1577</v>
      </c>
      <c r="I590" s="3" t="s">
        <v>233</v>
      </c>
      <c r="J590" t="s">
        <v>234</v>
      </c>
      <c r="K590" t="s">
        <v>1600</v>
      </c>
      <c r="L590">
        <v>2</v>
      </c>
      <c r="M590">
        <v>59.983699999999999</v>
      </c>
      <c r="N590">
        <v>40.975299999999997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16.891400000000001</v>
      </c>
      <c r="X590" t="s">
        <v>1589</v>
      </c>
      <c r="Y590">
        <v>1.4233</v>
      </c>
      <c r="Z590" t="s">
        <v>1604</v>
      </c>
      <c r="AA590">
        <v>0.83240000000000003</v>
      </c>
      <c r="AB590" t="s">
        <v>965</v>
      </c>
      <c r="AC590">
        <v>0.22439999999999999</v>
      </c>
      <c r="AD590">
        <v>0</v>
      </c>
      <c r="AE590">
        <v>164.8673</v>
      </c>
      <c r="AF590">
        <v>10</v>
      </c>
      <c r="AG590">
        <v>0</v>
      </c>
      <c r="AH590">
        <v>11</v>
      </c>
      <c r="AI590">
        <v>13</v>
      </c>
      <c r="AJ590" t="s">
        <v>5</v>
      </c>
      <c r="AL590" t="e">
        <f t="shared" ref="AL590:AL617" si="588">IF(AND(#REF!&lt;&gt;#REF!,#REF!&lt;&gt;#REF!),"Bold","")</f>
        <v>#REF!</v>
      </c>
    </row>
    <row r="591" spans="1:38">
      <c r="A591" t="s">
        <v>1605</v>
      </c>
      <c r="B591" s="1">
        <v>0.76041666666666663</v>
      </c>
      <c r="C591" t="s">
        <v>168</v>
      </c>
      <c r="D591" t="s">
        <v>281</v>
      </c>
      <c r="E591" t="s">
        <v>1407</v>
      </c>
      <c r="F591">
        <v>3881</v>
      </c>
      <c r="G591" t="s">
        <v>1576</v>
      </c>
      <c r="H591" t="s">
        <v>1577</v>
      </c>
      <c r="I591" s="3" t="s">
        <v>233</v>
      </c>
      <c r="J591" t="s">
        <v>234</v>
      </c>
      <c r="K591" t="s">
        <v>1600</v>
      </c>
      <c r="L591">
        <v>2</v>
      </c>
      <c r="M591">
        <v>52.485799999999998</v>
      </c>
      <c r="N591">
        <v>45.709400000000002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16.395700000000001</v>
      </c>
      <c r="X591" t="s">
        <v>254</v>
      </c>
      <c r="Y591">
        <v>1.4063000000000001</v>
      </c>
      <c r="Z591" t="s">
        <v>255</v>
      </c>
      <c r="AA591">
        <v>2.4710999999999999</v>
      </c>
      <c r="AB591" t="s">
        <v>331</v>
      </c>
      <c r="AC591">
        <v>1.6408</v>
      </c>
      <c r="AD591">
        <v>0</v>
      </c>
      <c r="AE591">
        <v>164.0129</v>
      </c>
      <c r="AF591">
        <v>8</v>
      </c>
      <c r="AG591">
        <v>0</v>
      </c>
      <c r="AH591">
        <v>11</v>
      </c>
      <c r="AI591">
        <v>8</v>
      </c>
      <c r="AJ591" t="s">
        <v>5</v>
      </c>
      <c r="AL591" t="e">
        <f t="shared" ref="AL591:AL618" si="589">IF(AND(#REF!&lt;&gt;#REF!,#REF!&lt;&gt;#REF!),"Bold","")</f>
        <v>#REF!</v>
      </c>
    </row>
    <row r="592" spans="1:38">
      <c r="A592" t="s">
        <v>1609</v>
      </c>
      <c r="B592" s="1">
        <v>0.76041666666666663</v>
      </c>
      <c r="C592" t="s">
        <v>168</v>
      </c>
      <c r="D592" t="s">
        <v>281</v>
      </c>
      <c r="E592" t="s">
        <v>1407</v>
      </c>
      <c r="F592">
        <v>3881</v>
      </c>
      <c r="G592" t="s">
        <v>1576</v>
      </c>
      <c r="H592" t="s">
        <v>1577</v>
      </c>
      <c r="I592" s="3" t="s">
        <v>233</v>
      </c>
      <c r="J592" t="s">
        <v>234</v>
      </c>
      <c r="K592" t="s">
        <v>1600</v>
      </c>
      <c r="L592">
        <v>2</v>
      </c>
      <c r="M592">
        <v>30.905899999999999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12.768599999999999</v>
      </c>
      <c r="X592" t="s">
        <v>246</v>
      </c>
      <c r="Y592">
        <v>1.1644000000000001</v>
      </c>
      <c r="Z592" t="s">
        <v>1610</v>
      </c>
      <c r="AA592">
        <v>0.27029999999999998</v>
      </c>
      <c r="AB592" t="s">
        <v>778</v>
      </c>
      <c r="AC592">
        <v>1.9871000000000001</v>
      </c>
      <c r="AD592">
        <v>0</v>
      </c>
      <c r="AE592">
        <v>94.104200000000006</v>
      </c>
      <c r="AF592">
        <v>33</v>
      </c>
      <c r="AG592">
        <v>0</v>
      </c>
      <c r="AH592">
        <v>11</v>
      </c>
      <c r="AI592">
        <v>36</v>
      </c>
      <c r="AJ592" t="s">
        <v>5</v>
      </c>
      <c r="AL592" t="e">
        <f t="shared" ref="AL592:AL619" si="590">IF(AND(#REF!&lt;&gt;#REF!,#REF!&lt;&gt;#REF!),"Bold","")</f>
        <v>#REF!</v>
      </c>
    </row>
    <row r="593" spans="1:38">
      <c r="A593" t="s">
        <v>1611</v>
      </c>
      <c r="B593" s="1">
        <v>0.76041666666666663</v>
      </c>
      <c r="C593" t="s">
        <v>168</v>
      </c>
      <c r="D593" t="s">
        <v>281</v>
      </c>
      <c r="E593" t="s">
        <v>1407</v>
      </c>
      <c r="F593">
        <v>3881</v>
      </c>
      <c r="G593" t="s">
        <v>1576</v>
      </c>
      <c r="H593" t="s">
        <v>1577</v>
      </c>
      <c r="I593" s="3" t="s">
        <v>233</v>
      </c>
      <c r="J593" t="s">
        <v>234</v>
      </c>
      <c r="K593" t="s">
        <v>1600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272</v>
      </c>
      <c r="Y593">
        <v>1.9825999999999999</v>
      </c>
      <c r="Z593" t="s">
        <v>1612</v>
      </c>
      <c r="AA593">
        <v>1.9256</v>
      </c>
      <c r="AB593" t="s">
        <v>955</v>
      </c>
      <c r="AC593">
        <v>1.8619000000000001</v>
      </c>
      <c r="AD593">
        <v>0</v>
      </c>
      <c r="AE593">
        <v>5.7701000000000002</v>
      </c>
      <c r="AF593">
        <v>2.5</v>
      </c>
      <c r="AG593">
        <v>0</v>
      </c>
      <c r="AH593">
        <v>13</v>
      </c>
      <c r="AI593">
        <v>19</v>
      </c>
      <c r="AJ593" t="s">
        <v>5</v>
      </c>
      <c r="AL593" t="e">
        <f t="shared" ref="AL593:AL620" si="591">IF(AND(#REF!&lt;&gt;#REF!,#REF!&lt;&gt;#REF!),"Bold","")</f>
        <v>#REF!</v>
      </c>
    </row>
    <row r="594" spans="1:38">
      <c r="A594" t="s">
        <v>1613</v>
      </c>
      <c r="B594" s="1">
        <v>0.76041666666666663</v>
      </c>
      <c r="C594" t="s">
        <v>168</v>
      </c>
      <c r="D594" t="s">
        <v>281</v>
      </c>
      <c r="E594" t="s">
        <v>1407</v>
      </c>
      <c r="F594">
        <v>3881</v>
      </c>
      <c r="G594" t="s">
        <v>1576</v>
      </c>
      <c r="H594" t="s">
        <v>1577</v>
      </c>
      <c r="I594" s="3" t="s">
        <v>233</v>
      </c>
      <c r="J594" t="s">
        <v>234</v>
      </c>
      <c r="K594" t="s">
        <v>1600</v>
      </c>
      <c r="L594">
        <v>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687</v>
      </c>
      <c r="Y594">
        <v>2.2326999999999999</v>
      </c>
      <c r="Z594" t="s">
        <v>470</v>
      </c>
      <c r="AA594">
        <v>2.0369999999999999</v>
      </c>
      <c r="AB594" t="s">
        <v>652</v>
      </c>
      <c r="AC594">
        <v>1.2025999999999999</v>
      </c>
      <c r="AD594">
        <v>0</v>
      </c>
      <c r="AE594">
        <v>5.4722999999999997</v>
      </c>
      <c r="AF594">
        <v>4</v>
      </c>
      <c r="AG594">
        <v>0</v>
      </c>
      <c r="AH594">
        <v>13</v>
      </c>
      <c r="AI594">
        <v>51</v>
      </c>
      <c r="AJ594" t="s">
        <v>5</v>
      </c>
      <c r="AL594" t="e">
        <f t="shared" ref="AL594:AL621" si="592">IF(AND(#REF!&lt;&gt;#REF!,#REF!&lt;&gt;#REF!),"Bold","")</f>
        <v>#REF!</v>
      </c>
    </row>
    <row r="595" spans="1:38">
      <c r="A595" t="s">
        <v>1618</v>
      </c>
      <c r="B595" s="1">
        <v>0.76041666666666663</v>
      </c>
      <c r="C595" t="s">
        <v>168</v>
      </c>
      <c r="D595" t="s">
        <v>281</v>
      </c>
      <c r="E595" t="s">
        <v>1407</v>
      </c>
      <c r="F595">
        <v>3881</v>
      </c>
      <c r="G595" t="s">
        <v>1576</v>
      </c>
      <c r="H595" t="s">
        <v>1577</v>
      </c>
      <c r="I595" s="3" t="s">
        <v>233</v>
      </c>
      <c r="J595" t="s">
        <v>234</v>
      </c>
      <c r="K595" t="s">
        <v>1600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671</v>
      </c>
      <c r="Y595">
        <v>1.8188</v>
      </c>
      <c r="Z595" t="s">
        <v>1619</v>
      </c>
      <c r="AA595">
        <v>0.8901</v>
      </c>
      <c r="AB595" t="s">
        <v>343</v>
      </c>
      <c r="AC595">
        <v>2.1551</v>
      </c>
      <c r="AD595">
        <v>0</v>
      </c>
      <c r="AE595">
        <v>4.8639999999999999</v>
      </c>
      <c r="AF595">
        <v>7</v>
      </c>
      <c r="AG595">
        <v>0</v>
      </c>
      <c r="AH595">
        <v>13</v>
      </c>
      <c r="AI595">
        <v>28</v>
      </c>
      <c r="AJ595" t="s">
        <v>5</v>
      </c>
      <c r="AL595" t="e">
        <f t="shared" ref="AL595:AL622" si="593">IF(AND(#REF!&lt;&gt;#REF!,#REF!&lt;&gt;#REF!),"Bold","")</f>
        <v>#REF!</v>
      </c>
    </row>
    <row r="596" spans="1:38">
      <c r="A596" t="s">
        <v>1640</v>
      </c>
      <c r="B596" s="1">
        <v>0.78125</v>
      </c>
      <c r="C596" t="s">
        <v>168</v>
      </c>
      <c r="D596" t="s">
        <v>281</v>
      </c>
      <c r="E596" t="s">
        <v>1620</v>
      </c>
      <c r="F596">
        <v>3105</v>
      </c>
      <c r="G596" t="s">
        <v>1576</v>
      </c>
      <c r="H596" t="s">
        <v>1577</v>
      </c>
      <c r="I596" s="3" t="s">
        <v>5</v>
      </c>
      <c r="J596" t="s">
        <v>234</v>
      </c>
      <c r="K596" t="s">
        <v>1621</v>
      </c>
      <c r="L596">
        <v>2</v>
      </c>
      <c r="M596">
        <v>39.36</v>
      </c>
      <c r="N596">
        <v>45.005200000000002</v>
      </c>
      <c r="O596">
        <v>19.618200000000002</v>
      </c>
      <c r="P596">
        <v>6.7893999999999997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14.7707</v>
      </c>
      <c r="X596" t="s">
        <v>671</v>
      </c>
      <c r="Y596">
        <v>1.6484000000000001</v>
      </c>
      <c r="Z596" t="s">
        <v>476</v>
      </c>
      <c r="AA596">
        <v>1.7879</v>
      </c>
      <c r="AB596" t="s">
        <v>1641</v>
      </c>
      <c r="AC596">
        <v>2.2000000000000002</v>
      </c>
      <c r="AD596">
        <v>0</v>
      </c>
      <c r="AE596">
        <v>145.70910000000001</v>
      </c>
      <c r="AF596">
        <v>16</v>
      </c>
      <c r="AG596">
        <v>59</v>
      </c>
      <c r="AH596">
        <v>13</v>
      </c>
      <c r="AI596">
        <v>17</v>
      </c>
      <c r="AJ596" t="s">
        <v>5</v>
      </c>
      <c r="AL596" t="e">
        <f t="shared" ref="AL596:AL623" si="594">IF(AND(#REF!&lt;&gt;#REF!,#REF!&lt;&gt;#REF!),"Bold","")</f>
        <v>#REF!</v>
      </c>
    </row>
    <row r="597" spans="1:38">
      <c r="A597" t="s">
        <v>1656</v>
      </c>
      <c r="B597" s="1">
        <v>0.80208333333333337</v>
      </c>
      <c r="C597" t="s">
        <v>168</v>
      </c>
      <c r="D597" t="s">
        <v>229</v>
      </c>
      <c r="E597" t="s">
        <v>1407</v>
      </c>
      <c r="F597">
        <v>3881</v>
      </c>
      <c r="G597" t="s">
        <v>1576</v>
      </c>
      <c r="H597" t="s">
        <v>1577</v>
      </c>
      <c r="I597" s="3" t="s">
        <v>233</v>
      </c>
      <c r="J597" t="s">
        <v>234</v>
      </c>
      <c r="K597" t="s">
        <v>1653</v>
      </c>
      <c r="L597">
        <v>2</v>
      </c>
      <c r="M597">
        <v>59.832900000000002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18.2486</v>
      </c>
      <c r="X597" t="s">
        <v>1657</v>
      </c>
      <c r="Y597">
        <v>2.1349999999999998</v>
      </c>
      <c r="Z597" t="s">
        <v>1658</v>
      </c>
      <c r="AA597">
        <v>1.7062999999999999</v>
      </c>
      <c r="AB597" t="s">
        <v>652</v>
      </c>
      <c r="AC597">
        <v>1.0361</v>
      </c>
      <c r="AD597">
        <v>0</v>
      </c>
      <c r="AE597">
        <v>173.96469999999999</v>
      </c>
      <c r="AF597">
        <v>20</v>
      </c>
      <c r="AG597">
        <v>0</v>
      </c>
      <c r="AH597">
        <v>13</v>
      </c>
      <c r="AI597">
        <v>17</v>
      </c>
      <c r="AJ597" t="s">
        <v>5</v>
      </c>
      <c r="AL597" t="e">
        <f t="shared" ref="AL597:AL624" si="595">IF(AND(#REF!&lt;&gt;#REF!,#REF!&lt;&gt;#REF!),"Bold","")</f>
        <v>#REF!</v>
      </c>
    </row>
    <row r="598" spans="1:38">
      <c r="A598" t="s">
        <v>1659</v>
      </c>
      <c r="B598" s="1">
        <v>0.80208333333333337</v>
      </c>
      <c r="C598" t="s">
        <v>168</v>
      </c>
      <c r="D598" t="s">
        <v>229</v>
      </c>
      <c r="E598" t="s">
        <v>1407</v>
      </c>
      <c r="F598">
        <v>3881</v>
      </c>
      <c r="G598" t="s">
        <v>1576</v>
      </c>
      <c r="H598" t="s">
        <v>1577</v>
      </c>
      <c r="I598" s="3" t="s">
        <v>233</v>
      </c>
      <c r="J598" t="s">
        <v>234</v>
      </c>
      <c r="K598" t="s">
        <v>1653</v>
      </c>
      <c r="L598">
        <v>2</v>
      </c>
      <c r="M598">
        <v>52.314999999999998</v>
      </c>
      <c r="N598">
        <v>50.026600000000002</v>
      </c>
      <c r="O598">
        <v>22.9725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14.491400000000001</v>
      </c>
      <c r="X598" t="s">
        <v>417</v>
      </c>
      <c r="Y598">
        <v>1.4783999999999999</v>
      </c>
      <c r="Z598" t="s">
        <v>1660</v>
      </c>
      <c r="AA598">
        <v>0.97089999999999999</v>
      </c>
      <c r="AB598" t="s">
        <v>909</v>
      </c>
      <c r="AC598">
        <v>1.4630000000000001</v>
      </c>
      <c r="AD598">
        <v>0</v>
      </c>
      <c r="AE598">
        <v>169.04300000000001</v>
      </c>
      <c r="AF598">
        <v>14</v>
      </c>
      <c r="AG598">
        <v>0</v>
      </c>
      <c r="AH598">
        <v>13</v>
      </c>
      <c r="AI598">
        <v>35</v>
      </c>
      <c r="AJ598" t="s">
        <v>5</v>
      </c>
      <c r="AL598" t="e">
        <f t="shared" ref="AL598:AL625" si="596">IF(AND(#REF!&lt;&gt;#REF!,#REF!&lt;&gt;#REF!),"Bold","")</f>
        <v>#REF!</v>
      </c>
    </row>
    <row r="599" spans="1:38">
      <c r="A599" t="s">
        <v>1661</v>
      </c>
      <c r="B599" s="1">
        <v>0.80208333333333337</v>
      </c>
      <c r="C599" t="s">
        <v>168</v>
      </c>
      <c r="D599" t="s">
        <v>229</v>
      </c>
      <c r="E599" t="s">
        <v>1407</v>
      </c>
      <c r="F599">
        <v>3881</v>
      </c>
      <c r="G599" t="s">
        <v>1576</v>
      </c>
      <c r="H599" t="s">
        <v>1577</v>
      </c>
      <c r="I599" s="3" t="s">
        <v>233</v>
      </c>
      <c r="J599" t="s">
        <v>234</v>
      </c>
      <c r="K599" t="s">
        <v>1653</v>
      </c>
      <c r="L599">
        <v>2</v>
      </c>
      <c r="M599">
        <v>56.086599999999997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18.525700000000001</v>
      </c>
      <c r="X599" t="s">
        <v>406</v>
      </c>
      <c r="Y599">
        <v>1.8855999999999999</v>
      </c>
      <c r="Z599" t="s">
        <v>1144</v>
      </c>
      <c r="AA599">
        <v>1.9456</v>
      </c>
      <c r="AB599" t="s">
        <v>277</v>
      </c>
      <c r="AC599">
        <v>1.363</v>
      </c>
      <c r="AD599">
        <v>0</v>
      </c>
      <c r="AE599">
        <v>165.11420000000001</v>
      </c>
      <c r="AF599">
        <v>16</v>
      </c>
      <c r="AG599">
        <v>0</v>
      </c>
      <c r="AH599">
        <v>13</v>
      </c>
      <c r="AI599">
        <v>17</v>
      </c>
      <c r="AJ599" t="s">
        <v>5</v>
      </c>
      <c r="AL599" t="e">
        <f t="shared" ref="AL599:AL626" si="597">IF(AND(#REF!&lt;&gt;#REF!,#REF!&lt;&gt;#REF!),"Bold","")</f>
        <v>#REF!</v>
      </c>
    </row>
    <row r="600" spans="1:38">
      <c r="A600" t="s">
        <v>1662</v>
      </c>
      <c r="B600" s="1">
        <v>0.80208333333333337</v>
      </c>
      <c r="C600" t="s">
        <v>168</v>
      </c>
      <c r="D600" t="s">
        <v>229</v>
      </c>
      <c r="E600" t="s">
        <v>1407</v>
      </c>
      <c r="F600">
        <v>3881</v>
      </c>
      <c r="G600" t="s">
        <v>1576</v>
      </c>
      <c r="H600" t="s">
        <v>1577</v>
      </c>
      <c r="I600" s="3" t="s">
        <v>233</v>
      </c>
      <c r="J600" t="s">
        <v>234</v>
      </c>
      <c r="K600" t="s">
        <v>1653</v>
      </c>
      <c r="L600">
        <v>2</v>
      </c>
      <c r="M600">
        <v>52.921100000000003</v>
      </c>
      <c r="N600">
        <v>36.6967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16.506399999999999</v>
      </c>
      <c r="X600" t="s">
        <v>1602</v>
      </c>
      <c r="Y600">
        <v>1.5625</v>
      </c>
      <c r="Z600" t="s">
        <v>238</v>
      </c>
      <c r="AA600">
        <v>3.3216000000000001</v>
      </c>
      <c r="AB600" t="s">
        <v>1663</v>
      </c>
      <c r="AC600">
        <v>2.7665999999999999</v>
      </c>
      <c r="AD600">
        <v>0</v>
      </c>
      <c r="AE600">
        <v>153.34110000000001</v>
      </c>
      <c r="AF600">
        <v>8</v>
      </c>
      <c r="AG600">
        <v>0</v>
      </c>
      <c r="AH600">
        <v>13</v>
      </c>
      <c r="AI600">
        <v>88</v>
      </c>
      <c r="AJ600" t="s">
        <v>5</v>
      </c>
      <c r="AL600" t="e">
        <f t="shared" ref="AL600:AL627" si="598">IF(AND(#REF!&lt;&gt;#REF!,#REF!&lt;&gt;#REF!),"Bold","")</f>
        <v>#REF!</v>
      </c>
    </row>
    <row r="601" spans="1:38">
      <c r="A601" t="s">
        <v>1664</v>
      </c>
      <c r="B601" s="1">
        <v>0.80208333333333337</v>
      </c>
      <c r="C601" t="s">
        <v>168</v>
      </c>
      <c r="D601" t="s">
        <v>229</v>
      </c>
      <c r="E601" t="s">
        <v>1407</v>
      </c>
      <c r="F601">
        <v>3881</v>
      </c>
      <c r="G601" t="s">
        <v>1576</v>
      </c>
      <c r="H601" t="s">
        <v>1577</v>
      </c>
      <c r="I601" s="3" t="s">
        <v>233</v>
      </c>
      <c r="J601" t="s">
        <v>234</v>
      </c>
      <c r="K601" t="s">
        <v>1653</v>
      </c>
      <c r="L601">
        <v>2</v>
      </c>
      <c r="M601">
        <v>45.8917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7.1429</v>
      </c>
      <c r="X601" t="s">
        <v>1580</v>
      </c>
      <c r="Y601">
        <v>1.9839</v>
      </c>
      <c r="Z601" t="s">
        <v>1665</v>
      </c>
      <c r="AA601">
        <v>1.8180000000000001</v>
      </c>
      <c r="AB601" t="s">
        <v>297</v>
      </c>
      <c r="AC601">
        <v>2.7029999999999998</v>
      </c>
      <c r="AD601">
        <v>0</v>
      </c>
      <c r="AE601">
        <v>129.3407</v>
      </c>
      <c r="AF601">
        <v>50</v>
      </c>
      <c r="AG601">
        <v>0</v>
      </c>
      <c r="AH601">
        <v>13</v>
      </c>
      <c r="AI601">
        <v>17</v>
      </c>
      <c r="AJ601" t="s">
        <v>5</v>
      </c>
      <c r="AL601" t="e">
        <f t="shared" ref="AL601:AL628" si="599">IF(AND(#REF!&lt;&gt;#REF!,#REF!&lt;&gt;#REF!),"Bold","")</f>
        <v>#REF!</v>
      </c>
    </row>
    <row r="602" spans="1:38">
      <c r="A602" t="s">
        <v>1666</v>
      </c>
      <c r="B602" s="1">
        <v>0.80208333333333337</v>
      </c>
      <c r="C602" t="s">
        <v>168</v>
      </c>
      <c r="D602" t="s">
        <v>229</v>
      </c>
      <c r="E602" t="s">
        <v>1407</v>
      </c>
      <c r="F602">
        <v>3881</v>
      </c>
      <c r="G602" t="s">
        <v>1576</v>
      </c>
      <c r="H602" t="s">
        <v>1577</v>
      </c>
      <c r="I602" s="3" t="s">
        <v>233</v>
      </c>
      <c r="J602" t="s">
        <v>234</v>
      </c>
      <c r="K602" t="s">
        <v>1653</v>
      </c>
      <c r="L602">
        <v>2</v>
      </c>
      <c r="M602">
        <v>38.2834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13.4343</v>
      </c>
      <c r="X602" t="s">
        <v>279</v>
      </c>
      <c r="Y602">
        <v>1.9402999999999999</v>
      </c>
      <c r="Z602" t="s">
        <v>1667</v>
      </c>
      <c r="AA602">
        <v>0.53200000000000003</v>
      </c>
      <c r="AB602" t="s">
        <v>1275</v>
      </c>
      <c r="AC602">
        <v>1.2565</v>
      </c>
      <c r="AD602">
        <v>0</v>
      </c>
      <c r="AE602">
        <v>113.6756</v>
      </c>
      <c r="AF602">
        <v>66</v>
      </c>
      <c r="AG602">
        <v>0</v>
      </c>
      <c r="AH602">
        <v>13</v>
      </c>
      <c r="AI602">
        <v>10</v>
      </c>
      <c r="AJ602" t="s">
        <v>5</v>
      </c>
      <c r="AL602" t="e">
        <f t="shared" ref="AL602:AL629" si="600">IF(AND(#REF!&lt;&gt;#REF!,#REF!&lt;&gt;#REF!),"Bold","")</f>
        <v>#REF!</v>
      </c>
    </row>
    <row r="603" spans="1:38">
      <c r="A603" t="s">
        <v>1668</v>
      </c>
      <c r="B603" s="1">
        <v>0.80208333333333337</v>
      </c>
      <c r="C603" t="s">
        <v>168</v>
      </c>
      <c r="D603" t="s">
        <v>229</v>
      </c>
      <c r="E603" t="s">
        <v>1407</v>
      </c>
      <c r="F603">
        <v>3881</v>
      </c>
      <c r="G603" t="s">
        <v>1576</v>
      </c>
      <c r="H603" t="s">
        <v>1577</v>
      </c>
      <c r="I603" s="3" t="s">
        <v>233</v>
      </c>
      <c r="J603" t="s">
        <v>234</v>
      </c>
      <c r="K603" t="s">
        <v>1653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237</v>
      </c>
      <c r="Y603">
        <v>3.6903999999999999</v>
      </c>
      <c r="Z603" t="s">
        <v>1149</v>
      </c>
      <c r="AA603">
        <v>3.0735999999999999</v>
      </c>
      <c r="AB603" t="s">
        <v>1031</v>
      </c>
      <c r="AC603">
        <v>2.407</v>
      </c>
      <c r="AD603">
        <v>0</v>
      </c>
      <c r="AE603">
        <v>9.1709999999999994</v>
      </c>
      <c r="AF603">
        <v>2.75</v>
      </c>
      <c r="AG603">
        <v>0</v>
      </c>
      <c r="AH603">
        <v>13</v>
      </c>
      <c r="AI603">
        <v>21</v>
      </c>
      <c r="AJ603" t="s">
        <v>5</v>
      </c>
      <c r="AL603" t="e">
        <f t="shared" ref="AL603:AL630" si="601">IF(AND(#REF!&lt;&gt;#REF!,#REF!&lt;&gt;#REF!),"Bold","")</f>
        <v>#REF!</v>
      </c>
    </row>
    <row r="604" spans="1:38">
      <c r="A604" t="s">
        <v>1669</v>
      </c>
      <c r="B604" s="1">
        <v>0.80208333333333337</v>
      </c>
      <c r="C604" t="s">
        <v>168</v>
      </c>
      <c r="D604" t="s">
        <v>229</v>
      </c>
      <c r="E604" t="s">
        <v>1407</v>
      </c>
      <c r="F604">
        <v>3881</v>
      </c>
      <c r="G604" t="s">
        <v>1576</v>
      </c>
      <c r="H604" t="s">
        <v>1577</v>
      </c>
      <c r="I604" s="3" t="s">
        <v>233</v>
      </c>
      <c r="J604" t="s">
        <v>234</v>
      </c>
      <c r="K604" t="s">
        <v>1653</v>
      </c>
      <c r="L604">
        <v>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254</v>
      </c>
      <c r="Y604">
        <v>1.4063000000000001</v>
      </c>
      <c r="Z604" t="s">
        <v>255</v>
      </c>
      <c r="AA604">
        <v>2.4710999999999999</v>
      </c>
      <c r="AB604" t="s">
        <v>252</v>
      </c>
      <c r="AC604">
        <v>2.1423999999999999</v>
      </c>
      <c r="AD604">
        <v>0</v>
      </c>
      <c r="AE604">
        <v>6.0198</v>
      </c>
      <c r="AF604">
        <v>7</v>
      </c>
      <c r="AG604">
        <v>0</v>
      </c>
      <c r="AH604">
        <v>13</v>
      </c>
      <c r="AI604">
        <v>15</v>
      </c>
      <c r="AJ604" t="s">
        <v>5</v>
      </c>
      <c r="AL604" t="e">
        <f t="shared" ref="AL604:AL631" si="602">IF(AND(#REF!&lt;&gt;#REF!,#REF!&lt;&gt;#REF!),"Bold","")</f>
        <v>#REF!</v>
      </c>
    </row>
    <row r="605" spans="1:38">
      <c r="A605" t="s">
        <v>1670</v>
      </c>
      <c r="B605" s="1">
        <v>0.80208333333333337</v>
      </c>
      <c r="C605" t="s">
        <v>168</v>
      </c>
      <c r="D605" t="s">
        <v>229</v>
      </c>
      <c r="E605" t="s">
        <v>1407</v>
      </c>
      <c r="F605">
        <v>3881</v>
      </c>
      <c r="G605" t="s">
        <v>1576</v>
      </c>
      <c r="H605" t="s">
        <v>1577</v>
      </c>
      <c r="I605" s="3" t="s">
        <v>233</v>
      </c>
      <c r="J605" t="s">
        <v>234</v>
      </c>
      <c r="K605" t="s">
        <v>1653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268</v>
      </c>
      <c r="Y605">
        <v>1.8088</v>
      </c>
      <c r="Z605" t="s">
        <v>255</v>
      </c>
      <c r="AA605">
        <v>2.4710999999999999</v>
      </c>
      <c r="AB605" t="s">
        <v>914</v>
      </c>
      <c r="AC605">
        <v>1.3199000000000001</v>
      </c>
      <c r="AD605">
        <v>0</v>
      </c>
      <c r="AE605">
        <v>5.5998000000000001</v>
      </c>
      <c r="AF605">
        <v>10</v>
      </c>
      <c r="AG605">
        <v>0</v>
      </c>
      <c r="AH605">
        <v>13</v>
      </c>
      <c r="AI605">
        <v>15</v>
      </c>
      <c r="AJ605" t="s">
        <v>5</v>
      </c>
      <c r="AL605" t="e">
        <f t="shared" ref="AL605:AL632" si="603">IF(AND(#REF!&lt;&gt;#REF!,#REF!&lt;&gt;#REF!),"Bold","")</f>
        <v>#REF!</v>
      </c>
    </row>
  </sheetData>
  <autoFilter ref="A1:AK1"/>
  <sortState ref="A2:AG606">
    <sortCondition descending="1" ref="AD2"/>
  </sortState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60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60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60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6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6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6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0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0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0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0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60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60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60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60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60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60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60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6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4.42578125" bestFit="1" customWidth="1"/>
    <col min="2" max="2" width="8.140625" bestFit="1" customWidth="1"/>
    <col min="3" max="3" width="13.7109375" bestFit="1" customWidth="1"/>
    <col min="4" max="4" width="9.28515625" bestFit="1" customWidth="1"/>
    <col min="5" max="5" width="10.85546875" bestFit="1" customWidth="1"/>
    <col min="6" max="6" width="7" bestFit="1" customWidth="1"/>
    <col min="7" max="7" width="16.28515625" bestFit="1" customWidth="1"/>
    <col min="8" max="8" width="11.5703125" bestFit="1" customWidth="1"/>
    <col min="9" max="9" width="13.42578125" bestFit="1" customWidth="1"/>
    <col min="10" max="10" width="16.28515625" bestFit="1" customWidth="1"/>
    <col min="11" max="11" width="67.7109375" bestFit="1" customWidth="1"/>
    <col min="12" max="12" width="4.7109375" bestFit="1" customWidth="1"/>
    <col min="13" max="13" width="9.5703125" bestFit="1" customWidth="1"/>
    <col min="14" max="14" width="9" bestFit="1" customWidth="1"/>
    <col min="15" max="21" width="8.28515625" bestFit="1" customWidth="1"/>
    <col min="22" max="22" width="9.42578125" bestFit="1" customWidth="1"/>
    <col min="23" max="23" width="8" bestFit="1" customWidth="1"/>
    <col min="24" max="24" width="17.42578125" bestFit="1" customWidth="1"/>
    <col min="25" max="25" width="14.42578125" bestFit="1" customWidth="1"/>
    <col min="26" max="26" width="24.2851562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8" bestFit="1" customWidth="1"/>
    <col min="31" max="31" width="9" bestFit="1" customWidth="1"/>
    <col min="32" max="32" width="6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722</v>
      </c>
      <c r="B2" s="1">
        <v>0.60416666666666663</v>
      </c>
      <c r="C2" t="s">
        <v>167</v>
      </c>
      <c r="D2" t="s">
        <v>281</v>
      </c>
      <c r="F2">
        <v>17688</v>
      </c>
      <c r="G2" t="s">
        <v>282</v>
      </c>
      <c r="H2" t="s">
        <v>232</v>
      </c>
      <c r="I2" t="s">
        <v>5</v>
      </c>
      <c r="J2" t="s">
        <v>234</v>
      </c>
      <c r="K2" t="s">
        <v>718</v>
      </c>
      <c r="L2">
        <v>2</v>
      </c>
      <c r="M2">
        <v>72.62</v>
      </c>
      <c r="N2">
        <v>83.44</v>
      </c>
      <c r="O2">
        <v>36.561599999999999</v>
      </c>
      <c r="P2">
        <v>7.7112999999999996</v>
      </c>
      <c r="Q2">
        <v>4.6308999999999996</v>
      </c>
      <c r="R2">
        <v>3.4243999999999999</v>
      </c>
      <c r="S2">
        <v>2.9285999999999999</v>
      </c>
      <c r="T2">
        <v>0</v>
      </c>
      <c r="U2">
        <v>0</v>
      </c>
      <c r="V2">
        <v>0</v>
      </c>
      <c r="W2">
        <v>17.692900000000002</v>
      </c>
      <c r="X2" t="s">
        <v>723</v>
      </c>
      <c r="Y2">
        <v>2.0573999999999999</v>
      </c>
      <c r="Z2" t="s">
        <v>724</v>
      </c>
      <c r="AA2">
        <v>1.5880000000000001</v>
      </c>
      <c r="AB2" t="s">
        <v>725</v>
      </c>
      <c r="AC2">
        <v>5.7384000000000004</v>
      </c>
      <c r="AD2">
        <v>33.604300000000002</v>
      </c>
      <c r="AE2">
        <v>277.88189999999997</v>
      </c>
      <c r="AF2">
        <v>7</v>
      </c>
      <c r="AG2">
        <v>72</v>
      </c>
    </row>
    <row r="3" spans="1:33">
      <c r="A3" t="s">
        <v>257</v>
      </c>
      <c r="B3" s="1">
        <v>0.54861111111111105</v>
      </c>
      <c r="C3" t="s">
        <v>188</v>
      </c>
      <c r="D3" t="s">
        <v>229</v>
      </c>
      <c r="E3" t="s">
        <v>230</v>
      </c>
      <c r="F3">
        <v>5434</v>
      </c>
      <c r="G3" t="s">
        <v>231</v>
      </c>
      <c r="H3" t="s">
        <v>232</v>
      </c>
      <c r="I3" t="s">
        <v>233</v>
      </c>
      <c r="J3" t="s">
        <v>234</v>
      </c>
      <c r="K3" t="s">
        <v>235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258</v>
      </c>
      <c r="Y3">
        <v>1.7788999999999999</v>
      </c>
      <c r="Z3" t="s">
        <v>259</v>
      </c>
      <c r="AA3">
        <v>1.1748000000000001</v>
      </c>
      <c r="AB3" t="s">
        <v>260</v>
      </c>
      <c r="AC3">
        <v>4.5898000000000003</v>
      </c>
      <c r="AD3">
        <v>0</v>
      </c>
      <c r="AE3">
        <v>7.5434999999999999</v>
      </c>
      <c r="AF3">
        <v>14</v>
      </c>
      <c r="AG3">
        <v>0</v>
      </c>
    </row>
    <row r="4" spans="1:33">
      <c r="A4" t="s">
        <v>253</v>
      </c>
      <c r="B4" s="1">
        <v>0.54861111111111105</v>
      </c>
      <c r="C4" t="s">
        <v>188</v>
      </c>
      <c r="D4" t="s">
        <v>229</v>
      </c>
      <c r="E4" t="s">
        <v>230</v>
      </c>
      <c r="F4">
        <v>5434</v>
      </c>
      <c r="G4" t="s">
        <v>231</v>
      </c>
      <c r="H4" t="s">
        <v>232</v>
      </c>
      <c r="I4" t="s">
        <v>233</v>
      </c>
      <c r="J4" t="s">
        <v>234</v>
      </c>
      <c r="K4" t="s">
        <v>235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254</v>
      </c>
      <c r="Y4">
        <v>1.6420999999999999</v>
      </c>
      <c r="Z4" t="s">
        <v>255</v>
      </c>
      <c r="AA4">
        <v>2.3912</v>
      </c>
      <c r="AB4" t="s">
        <v>256</v>
      </c>
      <c r="AC4">
        <v>3.8780999999999999</v>
      </c>
      <c r="AD4">
        <v>0</v>
      </c>
      <c r="AE4">
        <v>7.9114000000000004</v>
      </c>
      <c r="AF4">
        <v>5</v>
      </c>
      <c r="AG4">
        <v>0</v>
      </c>
    </row>
    <row r="5" spans="1:33">
      <c r="A5" t="s">
        <v>1161</v>
      </c>
      <c r="B5" s="1">
        <v>0.67013888888888884</v>
      </c>
      <c r="C5" t="s">
        <v>163</v>
      </c>
      <c r="D5" t="s">
        <v>229</v>
      </c>
      <c r="E5" t="s">
        <v>1158</v>
      </c>
      <c r="F5">
        <v>131000</v>
      </c>
      <c r="G5" t="s">
        <v>231</v>
      </c>
      <c r="H5" t="s">
        <v>232</v>
      </c>
      <c r="I5" t="s">
        <v>233</v>
      </c>
      <c r="J5" t="s">
        <v>234</v>
      </c>
      <c r="K5" t="s">
        <v>1159</v>
      </c>
      <c r="L5">
        <v>2</v>
      </c>
      <c r="M5">
        <v>124.657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21.474299999999999</v>
      </c>
      <c r="X5" t="s">
        <v>467</v>
      </c>
      <c r="Y5">
        <v>3.1606999999999998</v>
      </c>
      <c r="Z5" t="s">
        <v>243</v>
      </c>
      <c r="AA5">
        <v>1.1143000000000001</v>
      </c>
      <c r="AB5" t="s">
        <v>256</v>
      </c>
      <c r="AC5">
        <v>3.8780999999999999</v>
      </c>
      <c r="AD5">
        <v>59</v>
      </c>
      <c r="AE5">
        <v>402.88760000000002</v>
      </c>
      <c r="AF5">
        <v>14</v>
      </c>
      <c r="AG5">
        <v>0</v>
      </c>
    </row>
    <row r="6" spans="1:33">
      <c r="A6" t="s">
        <v>534</v>
      </c>
      <c r="B6" s="1">
        <v>0.57986111111111105</v>
      </c>
      <c r="C6" t="s">
        <v>167</v>
      </c>
      <c r="D6" t="s">
        <v>281</v>
      </c>
      <c r="F6">
        <v>9540</v>
      </c>
      <c r="G6" t="s">
        <v>282</v>
      </c>
      <c r="H6" t="s">
        <v>232</v>
      </c>
      <c r="I6" t="s">
        <v>233</v>
      </c>
      <c r="J6" t="s">
        <v>234</v>
      </c>
      <c r="K6" t="s">
        <v>520</v>
      </c>
      <c r="L6">
        <v>2</v>
      </c>
      <c r="M6">
        <v>56.9251</v>
      </c>
      <c r="N6">
        <v>51.522100000000002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16.381399999999999</v>
      </c>
      <c r="X6" t="s">
        <v>535</v>
      </c>
      <c r="Y6">
        <v>0.7944</v>
      </c>
      <c r="Z6" t="s">
        <v>368</v>
      </c>
      <c r="AA6">
        <v>1.9778</v>
      </c>
      <c r="AB6" t="s">
        <v>260</v>
      </c>
      <c r="AC6">
        <v>3.7690999999999999</v>
      </c>
      <c r="AD6">
        <v>3.5</v>
      </c>
      <c r="AE6">
        <v>183.46180000000001</v>
      </c>
      <c r="AF6">
        <v>25</v>
      </c>
      <c r="AG6">
        <v>0</v>
      </c>
    </row>
    <row r="7" spans="1:33">
      <c r="A7" t="s">
        <v>1636</v>
      </c>
      <c r="B7" s="1">
        <v>0.78125</v>
      </c>
      <c r="C7" t="s">
        <v>168</v>
      </c>
      <c r="D7" t="s">
        <v>281</v>
      </c>
      <c r="E7" t="s">
        <v>1620</v>
      </c>
      <c r="F7">
        <v>3105</v>
      </c>
      <c r="G7" t="s">
        <v>1576</v>
      </c>
      <c r="H7" t="s">
        <v>1577</v>
      </c>
      <c r="I7" s="3" t="s">
        <v>5</v>
      </c>
      <c r="J7" t="s">
        <v>234</v>
      </c>
      <c r="K7" t="s">
        <v>1621</v>
      </c>
      <c r="L7">
        <v>2</v>
      </c>
      <c r="M7">
        <v>62.013100000000001</v>
      </c>
      <c r="N7">
        <v>39.313200000000002</v>
      </c>
      <c r="O7">
        <v>13.339499999999999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14.23</v>
      </c>
      <c r="X7" t="s">
        <v>417</v>
      </c>
      <c r="Y7">
        <v>2.2404000000000002</v>
      </c>
      <c r="Z7" t="s">
        <v>1637</v>
      </c>
      <c r="AA7">
        <v>2.0962000000000001</v>
      </c>
      <c r="AB7" t="s">
        <v>421</v>
      </c>
      <c r="AC7">
        <v>3.4249000000000001</v>
      </c>
      <c r="AD7">
        <v>0.3</v>
      </c>
      <c r="AE7">
        <v>158.19929999999999</v>
      </c>
      <c r="AF7">
        <v>8</v>
      </c>
      <c r="AG7">
        <v>58</v>
      </c>
    </row>
    <row r="8" spans="1:33">
      <c r="A8" t="s">
        <v>419</v>
      </c>
      <c r="B8" s="1">
        <v>0.56944444444444442</v>
      </c>
      <c r="C8" t="s">
        <v>188</v>
      </c>
      <c r="D8" t="s">
        <v>402</v>
      </c>
      <c r="E8" t="s">
        <v>403</v>
      </c>
      <c r="F8">
        <v>6469</v>
      </c>
      <c r="G8" t="s">
        <v>231</v>
      </c>
      <c r="H8" t="s">
        <v>232</v>
      </c>
      <c r="I8" t="s">
        <v>5</v>
      </c>
      <c r="J8" t="s">
        <v>234</v>
      </c>
      <c r="K8" t="s">
        <v>404</v>
      </c>
      <c r="L8">
        <v>2</v>
      </c>
      <c r="M8">
        <v>77.437700000000007</v>
      </c>
      <c r="N8">
        <v>78.659199999999998</v>
      </c>
      <c r="O8">
        <v>23.788499999999999</v>
      </c>
      <c r="P8">
        <v>9.4295000000000009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16.362100000000002</v>
      </c>
      <c r="X8" t="s">
        <v>242</v>
      </c>
      <c r="Y8">
        <v>1.9646999999999999</v>
      </c>
      <c r="Z8" t="s">
        <v>420</v>
      </c>
      <c r="AA8">
        <v>0.66759999999999997</v>
      </c>
      <c r="AB8" t="s">
        <v>421</v>
      </c>
      <c r="AC8">
        <v>3.2317</v>
      </c>
      <c r="AD8">
        <v>55.166600000000003</v>
      </c>
      <c r="AE8">
        <v>289.51209999999998</v>
      </c>
      <c r="AF8">
        <v>12</v>
      </c>
      <c r="AG8">
        <v>79</v>
      </c>
    </row>
    <row r="9" spans="1:33">
      <c r="A9" t="s">
        <v>325</v>
      </c>
      <c r="B9" s="1">
        <v>0.55902777777777779</v>
      </c>
      <c r="C9" t="s">
        <v>167</v>
      </c>
      <c r="D9" t="s">
        <v>281</v>
      </c>
      <c r="F9">
        <v>9540</v>
      </c>
      <c r="G9" t="s">
        <v>282</v>
      </c>
      <c r="H9" t="s">
        <v>232</v>
      </c>
      <c r="I9" t="s">
        <v>233</v>
      </c>
      <c r="J9" t="s">
        <v>234</v>
      </c>
      <c r="K9" t="s">
        <v>283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326</v>
      </c>
      <c r="Y9">
        <v>2.145</v>
      </c>
      <c r="Z9" t="s">
        <v>327</v>
      </c>
      <c r="AA9">
        <v>2.0533999999999999</v>
      </c>
      <c r="AB9" t="s">
        <v>256</v>
      </c>
      <c r="AC9">
        <v>3.2134999999999998</v>
      </c>
      <c r="AD9">
        <v>0</v>
      </c>
      <c r="AE9">
        <v>7.4119000000000002</v>
      </c>
      <c r="AF9">
        <v>2.75</v>
      </c>
      <c r="AG9">
        <v>0</v>
      </c>
    </row>
    <row r="10" spans="1:33">
      <c r="A10" t="s">
        <v>1167</v>
      </c>
      <c r="B10" s="1">
        <v>0.67013888888888884</v>
      </c>
      <c r="C10" t="s">
        <v>163</v>
      </c>
      <c r="D10" t="s">
        <v>229</v>
      </c>
      <c r="E10" t="s">
        <v>1158</v>
      </c>
      <c r="F10">
        <v>131000</v>
      </c>
      <c r="G10" t="s">
        <v>231</v>
      </c>
      <c r="H10" t="s">
        <v>232</v>
      </c>
      <c r="I10" t="s">
        <v>233</v>
      </c>
      <c r="J10" t="s">
        <v>234</v>
      </c>
      <c r="K10" t="s">
        <v>1159</v>
      </c>
      <c r="L10">
        <v>2</v>
      </c>
      <c r="M10">
        <v>99.522000000000006</v>
      </c>
      <c r="N10">
        <v>78.453599999999994</v>
      </c>
      <c r="O10">
        <v>36.250700000000002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18.504999999999999</v>
      </c>
      <c r="X10" t="s">
        <v>460</v>
      </c>
      <c r="Y10">
        <v>5.2228000000000003</v>
      </c>
      <c r="Z10" t="s">
        <v>238</v>
      </c>
      <c r="AA10">
        <v>3.1208999999999998</v>
      </c>
      <c r="AB10" t="s">
        <v>1031</v>
      </c>
      <c r="AC10">
        <v>3.1949999999999998</v>
      </c>
      <c r="AD10">
        <v>56.100900000000003</v>
      </c>
      <c r="AE10">
        <v>342.73869999999999</v>
      </c>
      <c r="AF10">
        <v>4</v>
      </c>
      <c r="AG10">
        <v>101</v>
      </c>
    </row>
    <row r="11" spans="1:33">
      <c r="A11" t="s">
        <v>1628</v>
      </c>
      <c r="B11" s="1">
        <v>0.78125</v>
      </c>
      <c r="C11" t="s">
        <v>168</v>
      </c>
      <c r="D11" t="s">
        <v>281</v>
      </c>
      <c r="E11" t="s">
        <v>1620</v>
      </c>
      <c r="F11">
        <v>3105</v>
      </c>
      <c r="G11" t="s">
        <v>1576</v>
      </c>
      <c r="H11" t="s">
        <v>1577</v>
      </c>
      <c r="I11" s="3" t="s">
        <v>5</v>
      </c>
      <c r="J11" t="s">
        <v>234</v>
      </c>
      <c r="K11" t="s">
        <v>1621</v>
      </c>
      <c r="L11">
        <v>2</v>
      </c>
      <c r="M11">
        <v>56.68</v>
      </c>
      <c r="N11">
        <v>37.4026</v>
      </c>
      <c r="O11">
        <v>20.25</v>
      </c>
      <c r="P11">
        <v>6.2710999999999997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13.323600000000001</v>
      </c>
      <c r="X11" t="s">
        <v>429</v>
      </c>
      <c r="Y11">
        <v>1.4790000000000001</v>
      </c>
      <c r="Z11" t="s">
        <v>430</v>
      </c>
      <c r="AA11">
        <v>1.9202999999999999</v>
      </c>
      <c r="AB11" t="s">
        <v>790</v>
      </c>
      <c r="AC11">
        <v>3.0798000000000001</v>
      </c>
      <c r="AD11">
        <v>10.55</v>
      </c>
      <c r="AE11">
        <v>165.9401</v>
      </c>
      <c r="AF11">
        <v>8</v>
      </c>
      <c r="AG11">
        <v>58</v>
      </c>
    </row>
    <row r="12" spans="1:33">
      <c r="A12" t="s">
        <v>271</v>
      </c>
      <c r="B12" s="1">
        <v>0.54861111111111105</v>
      </c>
      <c r="C12" t="s">
        <v>188</v>
      </c>
      <c r="D12" t="s">
        <v>229</v>
      </c>
      <c r="E12" t="s">
        <v>230</v>
      </c>
      <c r="F12">
        <v>5434</v>
      </c>
      <c r="G12" t="s">
        <v>231</v>
      </c>
      <c r="H12" t="s">
        <v>232</v>
      </c>
      <c r="I12" t="s">
        <v>233</v>
      </c>
      <c r="J12" t="s">
        <v>234</v>
      </c>
      <c r="K12" t="s">
        <v>235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272</v>
      </c>
      <c r="Y12">
        <v>1.3498000000000001</v>
      </c>
      <c r="Z12" t="s">
        <v>251</v>
      </c>
      <c r="AA12">
        <v>1.4897</v>
      </c>
      <c r="AB12" t="s">
        <v>273</v>
      </c>
      <c r="AC12">
        <v>3.0747</v>
      </c>
      <c r="AD12">
        <v>0</v>
      </c>
      <c r="AE12">
        <v>5.9142000000000001</v>
      </c>
      <c r="AF12">
        <v>12</v>
      </c>
      <c r="AG12">
        <v>0</v>
      </c>
    </row>
    <row r="13" spans="1:33">
      <c r="A13" t="s">
        <v>472</v>
      </c>
      <c r="B13" s="1">
        <v>0.57291666666666663</v>
      </c>
      <c r="C13" t="s">
        <v>163</v>
      </c>
      <c r="D13" t="s">
        <v>402</v>
      </c>
      <c r="E13" t="s">
        <v>447</v>
      </c>
      <c r="F13">
        <v>17013</v>
      </c>
      <c r="G13" t="s">
        <v>231</v>
      </c>
      <c r="H13" t="s">
        <v>232</v>
      </c>
      <c r="I13" t="s">
        <v>233</v>
      </c>
      <c r="J13" t="s">
        <v>234</v>
      </c>
      <c r="K13" t="s">
        <v>448</v>
      </c>
      <c r="L13">
        <v>2</v>
      </c>
      <c r="M13">
        <v>72.472999999999999</v>
      </c>
      <c r="N13">
        <v>82.7239</v>
      </c>
      <c r="O13">
        <v>29.746500000000001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18.967099999999999</v>
      </c>
      <c r="X13" t="s">
        <v>473</v>
      </c>
      <c r="Y13">
        <v>1.3452999999999999</v>
      </c>
      <c r="Z13" t="s">
        <v>470</v>
      </c>
      <c r="AA13">
        <v>2.0813000000000001</v>
      </c>
      <c r="AB13" t="s">
        <v>305</v>
      </c>
      <c r="AC13">
        <v>3.0718999999999999</v>
      </c>
      <c r="AD13">
        <v>32.999699999999997</v>
      </c>
      <c r="AE13">
        <v>280.19470000000001</v>
      </c>
      <c r="AF13">
        <v>33</v>
      </c>
      <c r="AG13">
        <v>76</v>
      </c>
    </row>
    <row r="14" spans="1:33">
      <c r="A14" t="s">
        <v>1624</v>
      </c>
      <c r="B14" s="1">
        <v>0.78125</v>
      </c>
      <c r="C14" t="s">
        <v>168</v>
      </c>
      <c r="D14" t="s">
        <v>281</v>
      </c>
      <c r="E14" t="s">
        <v>1620</v>
      </c>
      <c r="F14">
        <v>3105</v>
      </c>
      <c r="G14" t="s">
        <v>1576</v>
      </c>
      <c r="H14" t="s">
        <v>1577</v>
      </c>
      <c r="I14" s="3" t="s">
        <v>5</v>
      </c>
      <c r="J14" t="s">
        <v>234</v>
      </c>
      <c r="K14" t="s">
        <v>1621</v>
      </c>
      <c r="L14">
        <v>2</v>
      </c>
      <c r="M14">
        <v>68</v>
      </c>
      <c r="N14">
        <v>35.611899999999999</v>
      </c>
      <c r="O14">
        <v>22.276399999999999</v>
      </c>
      <c r="P14">
        <v>7.3506999999999998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18.0686</v>
      </c>
      <c r="X14" t="s">
        <v>1625</v>
      </c>
      <c r="Y14">
        <v>0.99339999999999995</v>
      </c>
      <c r="Z14" t="s">
        <v>407</v>
      </c>
      <c r="AA14">
        <v>1.4317</v>
      </c>
      <c r="AB14" t="s">
        <v>528</v>
      </c>
      <c r="AC14">
        <v>2.8353999999999999</v>
      </c>
      <c r="AD14">
        <v>2.9</v>
      </c>
      <c r="AE14">
        <v>176.0847</v>
      </c>
      <c r="AF14">
        <v>4.5</v>
      </c>
      <c r="AG14">
        <v>61</v>
      </c>
    </row>
    <row r="15" spans="1:33">
      <c r="A15" t="s">
        <v>1662</v>
      </c>
      <c r="B15" s="1">
        <v>0.80208333333333337</v>
      </c>
      <c r="C15" t="s">
        <v>168</v>
      </c>
      <c r="D15" t="s">
        <v>229</v>
      </c>
      <c r="E15" t="s">
        <v>1407</v>
      </c>
      <c r="F15">
        <v>3881</v>
      </c>
      <c r="G15" t="s">
        <v>1576</v>
      </c>
      <c r="H15" t="s">
        <v>1577</v>
      </c>
      <c r="I15" s="3" t="s">
        <v>233</v>
      </c>
      <c r="J15" t="s">
        <v>234</v>
      </c>
      <c r="K15" t="s">
        <v>1653</v>
      </c>
      <c r="L15">
        <v>2</v>
      </c>
      <c r="M15">
        <v>52.921100000000003</v>
      </c>
      <c r="N15">
        <v>36.6967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16.506399999999999</v>
      </c>
      <c r="X15" t="s">
        <v>1602</v>
      </c>
      <c r="Y15">
        <v>1.5625</v>
      </c>
      <c r="Z15" t="s">
        <v>238</v>
      </c>
      <c r="AA15">
        <v>3.3216000000000001</v>
      </c>
      <c r="AB15" t="s">
        <v>1663</v>
      </c>
      <c r="AC15">
        <v>2.7665999999999999</v>
      </c>
      <c r="AD15">
        <v>0</v>
      </c>
      <c r="AE15">
        <v>153.34110000000001</v>
      </c>
      <c r="AF15">
        <v>8</v>
      </c>
      <c r="AG15">
        <v>0</v>
      </c>
    </row>
    <row r="16" spans="1:33">
      <c r="A16" t="s">
        <v>474</v>
      </c>
      <c r="B16" s="1">
        <v>0.57291666666666663</v>
      </c>
      <c r="C16" t="s">
        <v>163</v>
      </c>
      <c r="D16" t="s">
        <v>402</v>
      </c>
      <c r="E16" t="s">
        <v>447</v>
      </c>
      <c r="F16">
        <v>17013</v>
      </c>
      <c r="G16" t="s">
        <v>231</v>
      </c>
      <c r="H16" t="s">
        <v>232</v>
      </c>
      <c r="I16" t="s">
        <v>233</v>
      </c>
      <c r="J16" t="s">
        <v>234</v>
      </c>
      <c r="K16" t="s">
        <v>448</v>
      </c>
      <c r="L16">
        <v>2</v>
      </c>
      <c r="M16">
        <v>97.383200000000002</v>
      </c>
      <c r="N16">
        <v>42.959800000000001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17.738600000000002</v>
      </c>
      <c r="X16" t="s">
        <v>475</v>
      </c>
      <c r="Y16">
        <v>2.9376000000000002</v>
      </c>
      <c r="Z16" t="s">
        <v>476</v>
      </c>
      <c r="AA16">
        <v>1.7703</v>
      </c>
      <c r="AB16" t="s">
        <v>477</v>
      </c>
      <c r="AC16">
        <v>2.7309999999999999</v>
      </c>
      <c r="AD16">
        <v>37.9</v>
      </c>
      <c r="AE16">
        <v>263.92910000000001</v>
      </c>
      <c r="AF16">
        <v>5</v>
      </c>
      <c r="AG16">
        <v>0</v>
      </c>
    </row>
    <row r="17" spans="1:33">
      <c r="A17" t="s">
        <v>1664</v>
      </c>
      <c r="B17" s="1">
        <v>0.80208333333333337</v>
      </c>
      <c r="C17" t="s">
        <v>168</v>
      </c>
      <c r="D17" t="s">
        <v>229</v>
      </c>
      <c r="E17" t="s">
        <v>1407</v>
      </c>
      <c r="F17">
        <v>3881</v>
      </c>
      <c r="G17" t="s">
        <v>1576</v>
      </c>
      <c r="H17" t="s">
        <v>1577</v>
      </c>
      <c r="I17" s="3" t="s">
        <v>233</v>
      </c>
      <c r="J17" t="s">
        <v>234</v>
      </c>
      <c r="K17" t="s">
        <v>1653</v>
      </c>
      <c r="L17">
        <v>2</v>
      </c>
      <c r="M17">
        <v>45.8917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7.1429</v>
      </c>
      <c r="X17" t="s">
        <v>1580</v>
      </c>
      <c r="Y17">
        <v>1.9839</v>
      </c>
      <c r="Z17" t="s">
        <v>1665</v>
      </c>
      <c r="AA17">
        <v>1.8180000000000001</v>
      </c>
      <c r="AB17" t="s">
        <v>297</v>
      </c>
      <c r="AC17">
        <v>2.7029999999999998</v>
      </c>
      <c r="AD17">
        <v>0</v>
      </c>
      <c r="AE17">
        <v>129.3407</v>
      </c>
      <c r="AF17">
        <v>50</v>
      </c>
      <c r="AG17">
        <v>0</v>
      </c>
    </row>
    <row r="18" spans="1:33">
      <c r="A18" t="s">
        <v>1192</v>
      </c>
      <c r="B18" s="1">
        <v>0.67708333333333337</v>
      </c>
      <c r="C18" t="s">
        <v>167</v>
      </c>
      <c r="D18" t="s">
        <v>1187</v>
      </c>
      <c r="E18" t="s">
        <v>661</v>
      </c>
      <c r="F18">
        <v>32894</v>
      </c>
      <c r="G18" t="s">
        <v>282</v>
      </c>
      <c r="H18" t="s">
        <v>232</v>
      </c>
      <c r="I18" t="s">
        <v>233</v>
      </c>
      <c r="J18" t="s">
        <v>234</v>
      </c>
      <c r="K18" t="s">
        <v>1188</v>
      </c>
      <c r="L18">
        <v>2</v>
      </c>
      <c r="M18">
        <v>130.31190000000001</v>
      </c>
      <c r="N18">
        <v>77.153800000000004</v>
      </c>
      <c r="O18">
        <v>29.579899999999999</v>
      </c>
      <c r="P18">
        <v>6.8266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22.840699999999998</v>
      </c>
      <c r="X18" t="s">
        <v>341</v>
      </c>
      <c r="Y18">
        <v>0.61829999999999996</v>
      </c>
      <c r="Z18" t="s">
        <v>286</v>
      </c>
      <c r="AA18">
        <v>2.8153000000000001</v>
      </c>
      <c r="AB18" t="s">
        <v>297</v>
      </c>
      <c r="AC18">
        <v>2.6133999999999999</v>
      </c>
      <c r="AD18">
        <v>20.75</v>
      </c>
      <c r="AE18">
        <v>319.99529999999999</v>
      </c>
      <c r="AF18">
        <v>3</v>
      </c>
      <c r="AG18">
        <v>100</v>
      </c>
    </row>
    <row r="19" spans="1:33">
      <c r="A19" t="s">
        <v>295</v>
      </c>
      <c r="B19" s="1">
        <v>0.55902777777777779</v>
      </c>
      <c r="C19" t="s">
        <v>167</v>
      </c>
      <c r="D19" t="s">
        <v>281</v>
      </c>
      <c r="F19">
        <v>9540</v>
      </c>
      <c r="G19" t="s">
        <v>282</v>
      </c>
      <c r="H19" t="s">
        <v>232</v>
      </c>
      <c r="I19" t="s">
        <v>233</v>
      </c>
      <c r="J19" t="s">
        <v>234</v>
      </c>
      <c r="K19" t="s">
        <v>283</v>
      </c>
      <c r="L19">
        <v>2</v>
      </c>
      <c r="M19">
        <v>63.923000000000002</v>
      </c>
      <c r="N19">
        <v>37.718400000000003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17.8371</v>
      </c>
      <c r="X19" t="s">
        <v>296</v>
      </c>
      <c r="Y19">
        <v>0.89410000000000001</v>
      </c>
      <c r="Z19" t="s">
        <v>286</v>
      </c>
      <c r="AA19">
        <v>2.8153000000000001</v>
      </c>
      <c r="AB19" t="s">
        <v>297</v>
      </c>
      <c r="AC19">
        <v>2.5282</v>
      </c>
      <c r="AD19">
        <v>0</v>
      </c>
      <c r="AE19">
        <v>170.20009999999999</v>
      </c>
      <c r="AF19">
        <v>12</v>
      </c>
      <c r="AG19">
        <v>0</v>
      </c>
    </row>
    <row r="20" spans="1:33">
      <c r="A20" t="s">
        <v>525</v>
      </c>
      <c r="B20" s="1">
        <v>0.57986111111111105</v>
      </c>
      <c r="C20" t="s">
        <v>167</v>
      </c>
      <c r="D20" t="s">
        <v>281</v>
      </c>
      <c r="F20">
        <v>9540</v>
      </c>
      <c r="G20" t="s">
        <v>282</v>
      </c>
      <c r="H20" t="s">
        <v>232</v>
      </c>
      <c r="I20" t="s">
        <v>233</v>
      </c>
      <c r="J20" t="s">
        <v>234</v>
      </c>
      <c r="K20" t="s">
        <v>520</v>
      </c>
      <c r="L20">
        <v>2</v>
      </c>
      <c r="M20">
        <v>75.684799999999996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17.9514</v>
      </c>
      <c r="X20" t="s">
        <v>285</v>
      </c>
      <c r="Y20">
        <v>1.8412999999999999</v>
      </c>
      <c r="Z20" t="s">
        <v>286</v>
      </c>
      <c r="AA20">
        <v>2.8153000000000001</v>
      </c>
      <c r="AB20" t="s">
        <v>297</v>
      </c>
      <c r="AC20">
        <v>2.5282</v>
      </c>
      <c r="AD20">
        <v>3.5</v>
      </c>
      <c r="AE20">
        <v>219.4376</v>
      </c>
      <c r="AF20">
        <v>6.5</v>
      </c>
      <c r="AG20">
        <v>0</v>
      </c>
    </row>
    <row r="21" spans="1:33">
      <c r="A21" t="s">
        <v>553</v>
      </c>
      <c r="B21" s="1">
        <v>0.57986111111111105</v>
      </c>
      <c r="C21" t="s">
        <v>167</v>
      </c>
      <c r="D21" t="s">
        <v>281</v>
      </c>
      <c r="F21">
        <v>9540</v>
      </c>
      <c r="G21" t="s">
        <v>282</v>
      </c>
      <c r="H21" t="s">
        <v>232</v>
      </c>
      <c r="I21" t="s">
        <v>233</v>
      </c>
      <c r="J21" t="s">
        <v>234</v>
      </c>
      <c r="K21" t="s">
        <v>520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318</v>
      </c>
      <c r="Y21">
        <v>0.59550000000000003</v>
      </c>
      <c r="Z21" t="s">
        <v>286</v>
      </c>
      <c r="AA21">
        <v>2.8153000000000001</v>
      </c>
      <c r="AB21" t="s">
        <v>297</v>
      </c>
      <c r="AC21">
        <v>2.5282</v>
      </c>
      <c r="AD21">
        <v>0</v>
      </c>
      <c r="AE21">
        <v>5.9390000000000001</v>
      </c>
      <c r="AF21">
        <v>14</v>
      </c>
      <c r="AG21">
        <v>0</v>
      </c>
    </row>
    <row r="22" spans="1:33">
      <c r="A22" t="s">
        <v>466</v>
      </c>
      <c r="B22" s="1">
        <v>0.57291666666666663</v>
      </c>
      <c r="C22" t="s">
        <v>163</v>
      </c>
      <c r="D22" t="s">
        <v>402</v>
      </c>
      <c r="E22" t="s">
        <v>447</v>
      </c>
      <c r="F22">
        <v>17013</v>
      </c>
      <c r="G22" t="s">
        <v>231</v>
      </c>
      <c r="H22" t="s">
        <v>232</v>
      </c>
      <c r="I22" t="s">
        <v>233</v>
      </c>
      <c r="J22" t="s">
        <v>234</v>
      </c>
      <c r="K22" t="s">
        <v>448</v>
      </c>
      <c r="L22">
        <v>2</v>
      </c>
      <c r="M22">
        <v>97.290999999999997</v>
      </c>
      <c r="N22">
        <v>84.671199999999999</v>
      </c>
      <c r="O22">
        <v>25.538399999999999</v>
      </c>
      <c r="P22">
        <v>11.5235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20.185700000000001</v>
      </c>
      <c r="X22" t="s">
        <v>467</v>
      </c>
      <c r="Y22">
        <v>3.7212999999999998</v>
      </c>
      <c r="Z22" t="s">
        <v>255</v>
      </c>
      <c r="AA22">
        <v>2.4988000000000001</v>
      </c>
      <c r="AB22" t="s">
        <v>239</v>
      </c>
      <c r="AC22">
        <v>2.5186999999999999</v>
      </c>
      <c r="AD22">
        <v>44</v>
      </c>
      <c r="AE22">
        <v>318.24930000000001</v>
      </c>
      <c r="AF22">
        <v>2.5</v>
      </c>
      <c r="AG22">
        <v>96</v>
      </c>
    </row>
    <row r="23" spans="1:33">
      <c r="A23" t="s">
        <v>1162</v>
      </c>
      <c r="B23" s="1">
        <v>0.67013888888888884</v>
      </c>
      <c r="C23" t="s">
        <v>163</v>
      </c>
      <c r="D23" t="s">
        <v>229</v>
      </c>
      <c r="E23" t="s">
        <v>1158</v>
      </c>
      <c r="F23">
        <v>131000</v>
      </c>
      <c r="G23" t="s">
        <v>231</v>
      </c>
      <c r="H23" t="s">
        <v>232</v>
      </c>
      <c r="I23" t="s">
        <v>233</v>
      </c>
      <c r="J23" t="s">
        <v>234</v>
      </c>
      <c r="K23" t="s">
        <v>1159</v>
      </c>
      <c r="L23">
        <v>2</v>
      </c>
      <c r="M23">
        <v>120.327</v>
      </c>
      <c r="N23">
        <v>112.3811</v>
      </c>
      <c r="O23">
        <v>33.661299999999997</v>
      </c>
      <c r="P23">
        <v>7.2530000000000001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22.4693</v>
      </c>
      <c r="X23" t="s">
        <v>457</v>
      </c>
      <c r="Y23">
        <v>2.5468000000000002</v>
      </c>
      <c r="Z23" t="s">
        <v>407</v>
      </c>
      <c r="AA23">
        <v>1.4309000000000001</v>
      </c>
      <c r="AB23" t="s">
        <v>1163</v>
      </c>
      <c r="AC23">
        <v>2.5177999999999998</v>
      </c>
      <c r="AD23">
        <v>48.9</v>
      </c>
      <c r="AE23">
        <v>381.5754</v>
      </c>
      <c r="AF23">
        <v>25</v>
      </c>
      <c r="AG23">
        <v>104</v>
      </c>
    </row>
    <row r="24" spans="1:33">
      <c r="A24" t="s">
        <v>302</v>
      </c>
      <c r="B24" s="1">
        <v>0.55902777777777779</v>
      </c>
      <c r="C24" t="s">
        <v>167</v>
      </c>
      <c r="D24" t="s">
        <v>281</v>
      </c>
      <c r="F24">
        <v>9540</v>
      </c>
      <c r="G24" t="s">
        <v>282</v>
      </c>
      <c r="H24" t="s">
        <v>232</v>
      </c>
      <c r="I24" t="s">
        <v>233</v>
      </c>
      <c r="J24" t="s">
        <v>234</v>
      </c>
      <c r="K24" t="s">
        <v>283</v>
      </c>
      <c r="L24">
        <v>2</v>
      </c>
      <c r="M24">
        <v>48.802999999999997</v>
      </c>
      <c r="N24">
        <v>46.872799999999998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15.6729</v>
      </c>
      <c r="X24" t="s">
        <v>303</v>
      </c>
      <c r="Y24">
        <v>1.2713000000000001</v>
      </c>
      <c r="Z24" t="s">
        <v>304</v>
      </c>
      <c r="AA24">
        <v>0.89870000000000005</v>
      </c>
      <c r="AB24" t="s">
        <v>305</v>
      </c>
      <c r="AC24">
        <v>2.4283999999999999</v>
      </c>
      <c r="AD24">
        <v>0</v>
      </c>
      <c r="AE24">
        <v>158.95830000000001</v>
      </c>
      <c r="AF24">
        <v>14</v>
      </c>
      <c r="AG24">
        <v>0</v>
      </c>
    </row>
    <row r="25" spans="1:33">
      <c r="A25" t="s">
        <v>1668</v>
      </c>
      <c r="B25" s="1">
        <v>0.80208333333333337</v>
      </c>
      <c r="C25" t="s">
        <v>168</v>
      </c>
      <c r="D25" t="s">
        <v>229</v>
      </c>
      <c r="E25" t="s">
        <v>1407</v>
      </c>
      <c r="F25">
        <v>3881</v>
      </c>
      <c r="G25" t="s">
        <v>1576</v>
      </c>
      <c r="H25" t="s">
        <v>1577</v>
      </c>
      <c r="I25" s="3" t="s">
        <v>233</v>
      </c>
      <c r="J25" t="s">
        <v>234</v>
      </c>
      <c r="K25" t="s">
        <v>1653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237</v>
      </c>
      <c r="Y25">
        <v>3.6903999999999999</v>
      </c>
      <c r="Z25" t="s">
        <v>1149</v>
      </c>
      <c r="AA25">
        <v>3.0735999999999999</v>
      </c>
      <c r="AB25" t="s">
        <v>1031</v>
      </c>
      <c r="AC25">
        <v>2.407</v>
      </c>
      <c r="AD25">
        <v>0</v>
      </c>
      <c r="AE25">
        <v>9.1709999999999994</v>
      </c>
      <c r="AF25">
        <v>2.75</v>
      </c>
      <c r="AG25">
        <v>0</v>
      </c>
    </row>
    <row r="26" spans="1:33">
      <c r="A26" t="s">
        <v>236</v>
      </c>
      <c r="B26" s="1">
        <v>0.54861111111111105</v>
      </c>
      <c r="C26" t="s">
        <v>188</v>
      </c>
      <c r="D26" t="s">
        <v>229</v>
      </c>
      <c r="E26" t="s">
        <v>230</v>
      </c>
      <c r="F26">
        <v>5434</v>
      </c>
      <c r="G26" t="s">
        <v>231</v>
      </c>
      <c r="H26" t="s">
        <v>232</v>
      </c>
      <c r="I26" t="s">
        <v>233</v>
      </c>
      <c r="J26" t="s">
        <v>234</v>
      </c>
      <c r="K26" t="s">
        <v>235</v>
      </c>
      <c r="L26">
        <v>2</v>
      </c>
      <c r="M26">
        <v>69.762799999999999</v>
      </c>
      <c r="N26">
        <v>60.7926</v>
      </c>
      <c r="O26">
        <v>20.1784</v>
      </c>
      <c r="P26">
        <v>9.5663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19.522099999999998</v>
      </c>
      <c r="X26" t="s">
        <v>237</v>
      </c>
      <c r="Y26">
        <v>2.7221000000000002</v>
      </c>
      <c r="Z26" t="s">
        <v>238</v>
      </c>
      <c r="AA26">
        <v>3.3868</v>
      </c>
      <c r="AB26" t="s">
        <v>239</v>
      </c>
      <c r="AC26">
        <v>2.3845999999999998</v>
      </c>
      <c r="AD26">
        <v>4.5</v>
      </c>
      <c r="AE26" s="23">
        <v>212.7039</v>
      </c>
      <c r="AF26">
        <v>5</v>
      </c>
      <c r="AG26">
        <v>81</v>
      </c>
    </row>
    <row r="27" spans="1:33">
      <c r="A27" t="s">
        <v>1160</v>
      </c>
      <c r="B27" s="1">
        <v>0.67013888888888884</v>
      </c>
      <c r="C27" t="s">
        <v>163</v>
      </c>
      <c r="D27" t="s">
        <v>229</v>
      </c>
      <c r="E27" t="s">
        <v>1158</v>
      </c>
      <c r="F27">
        <v>131000</v>
      </c>
      <c r="G27" t="s">
        <v>231</v>
      </c>
      <c r="H27" t="s">
        <v>232</v>
      </c>
      <c r="I27" t="s">
        <v>233</v>
      </c>
      <c r="J27" t="s">
        <v>234</v>
      </c>
      <c r="K27" t="s">
        <v>1159</v>
      </c>
      <c r="L27">
        <v>2</v>
      </c>
      <c r="M27">
        <v>147.98490000000001</v>
      </c>
      <c r="N27">
        <v>119.7578</v>
      </c>
      <c r="O27">
        <v>33.197299999999998</v>
      </c>
      <c r="P27">
        <v>9.2294999999999998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25.172899999999998</v>
      </c>
      <c r="X27" t="s">
        <v>473</v>
      </c>
      <c r="Y27">
        <v>2.9033000000000002</v>
      </c>
      <c r="Z27" t="s">
        <v>476</v>
      </c>
      <c r="AA27">
        <v>1.7703</v>
      </c>
      <c r="AB27" t="s">
        <v>239</v>
      </c>
      <c r="AC27">
        <v>2.3845999999999998</v>
      </c>
      <c r="AD27">
        <v>38.1</v>
      </c>
      <c r="AE27" s="23">
        <v>414.32920000000001</v>
      </c>
      <c r="AF27">
        <v>5</v>
      </c>
      <c r="AG27">
        <v>111</v>
      </c>
    </row>
    <row r="28" spans="1:33">
      <c r="A28" t="s">
        <v>410</v>
      </c>
      <c r="B28" s="1">
        <v>0.56944444444444442</v>
      </c>
      <c r="C28" t="s">
        <v>188</v>
      </c>
      <c r="D28" t="s">
        <v>402</v>
      </c>
      <c r="E28" t="s">
        <v>403</v>
      </c>
      <c r="F28">
        <v>6469</v>
      </c>
      <c r="G28" t="s">
        <v>231</v>
      </c>
      <c r="H28" t="s">
        <v>232</v>
      </c>
      <c r="I28" t="s">
        <v>5</v>
      </c>
      <c r="J28" t="s">
        <v>234</v>
      </c>
      <c r="K28" t="s">
        <v>404</v>
      </c>
      <c r="L28">
        <v>2</v>
      </c>
      <c r="M28">
        <v>120.4248</v>
      </c>
      <c r="N28">
        <v>73.426199999999994</v>
      </c>
      <c r="O28">
        <v>24.680599999999998</v>
      </c>
      <c r="P28">
        <v>13.964499999999999</v>
      </c>
      <c r="Q28">
        <v>8.8743999999999996</v>
      </c>
      <c r="R28">
        <v>6.8071000000000002</v>
      </c>
      <c r="S28">
        <v>4.1082999999999998</v>
      </c>
      <c r="T28">
        <v>0</v>
      </c>
      <c r="U28">
        <v>0</v>
      </c>
      <c r="V28">
        <v>0</v>
      </c>
      <c r="W28">
        <v>21.664999999999999</v>
      </c>
      <c r="X28" t="s">
        <v>246</v>
      </c>
      <c r="Y28">
        <v>1.4975000000000001</v>
      </c>
      <c r="Z28" t="s">
        <v>411</v>
      </c>
      <c r="AA28">
        <v>0.88029999999999997</v>
      </c>
      <c r="AB28" t="s">
        <v>412</v>
      </c>
      <c r="AC28">
        <v>2.3639000000000001</v>
      </c>
      <c r="AD28">
        <v>29.001100000000001</v>
      </c>
      <c r="AE28">
        <v>315.52769999999998</v>
      </c>
      <c r="AF28">
        <v>12</v>
      </c>
      <c r="AG28">
        <v>84</v>
      </c>
    </row>
    <row r="29" spans="1:33">
      <c r="A29" t="s">
        <v>1143</v>
      </c>
      <c r="B29" s="1">
        <v>0.66319444444444442</v>
      </c>
      <c r="C29" t="s">
        <v>188</v>
      </c>
      <c r="D29" t="s">
        <v>281</v>
      </c>
      <c r="E29" t="s">
        <v>447</v>
      </c>
      <c r="F29">
        <v>17013</v>
      </c>
      <c r="G29" t="s">
        <v>231</v>
      </c>
      <c r="H29" t="s">
        <v>232</v>
      </c>
      <c r="I29" t="s">
        <v>233</v>
      </c>
      <c r="J29" t="s">
        <v>234</v>
      </c>
      <c r="K29" t="s">
        <v>1142</v>
      </c>
      <c r="L29">
        <v>2</v>
      </c>
      <c r="M29">
        <v>110.3</v>
      </c>
      <c r="N29">
        <v>73.061599999999999</v>
      </c>
      <c r="O29">
        <v>37.523099999999999</v>
      </c>
      <c r="P29">
        <v>13.9529</v>
      </c>
      <c r="Q29">
        <v>5.5621999999999998</v>
      </c>
      <c r="R29">
        <v>0</v>
      </c>
      <c r="S29">
        <v>0</v>
      </c>
      <c r="T29">
        <v>0</v>
      </c>
      <c r="U29">
        <v>0</v>
      </c>
      <c r="V29">
        <v>0</v>
      </c>
      <c r="W29">
        <v>22.024999999999999</v>
      </c>
      <c r="X29" t="s">
        <v>406</v>
      </c>
      <c r="Y29">
        <v>3.6855000000000002</v>
      </c>
      <c r="Z29" t="s">
        <v>1144</v>
      </c>
      <c r="AA29">
        <v>4.2142999999999997</v>
      </c>
      <c r="AB29" t="s">
        <v>720</v>
      </c>
      <c r="AC29">
        <v>2.3576999999999999</v>
      </c>
      <c r="AD29">
        <v>42.0336</v>
      </c>
      <c r="AE29" s="23">
        <v>333.90010000000001</v>
      </c>
      <c r="AF29">
        <v>10</v>
      </c>
      <c r="AG29">
        <v>90</v>
      </c>
    </row>
    <row r="30" spans="1:33">
      <c r="A30" t="s">
        <v>526</v>
      </c>
      <c r="B30" s="1">
        <v>0.57986111111111105</v>
      </c>
      <c r="C30" t="s">
        <v>167</v>
      </c>
      <c r="D30" t="s">
        <v>281</v>
      </c>
      <c r="F30">
        <v>9540</v>
      </c>
      <c r="G30" t="s">
        <v>282</v>
      </c>
      <c r="H30" t="s">
        <v>232</v>
      </c>
      <c r="I30" t="s">
        <v>233</v>
      </c>
      <c r="J30" t="s">
        <v>234</v>
      </c>
      <c r="K30" t="s">
        <v>520</v>
      </c>
      <c r="L30">
        <v>2</v>
      </c>
      <c r="M30">
        <v>75.183099999999996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19.4771</v>
      </c>
      <c r="X30" t="s">
        <v>527</v>
      </c>
      <c r="Y30">
        <v>1.1446000000000001</v>
      </c>
      <c r="Z30" t="s">
        <v>342</v>
      </c>
      <c r="AA30">
        <v>0.40949999999999998</v>
      </c>
      <c r="AB30" t="s">
        <v>528</v>
      </c>
      <c r="AC30">
        <v>2.3033999999999999</v>
      </c>
      <c r="AD30">
        <v>1.5</v>
      </c>
      <c r="AE30">
        <v>214.37110000000001</v>
      </c>
      <c r="AF30">
        <v>12</v>
      </c>
      <c r="AG30">
        <v>0</v>
      </c>
    </row>
    <row r="31" spans="1:33">
      <c r="A31" t="s">
        <v>1655</v>
      </c>
      <c r="B31" s="1">
        <v>0.80208333333333337</v>
      </c>
      <c r="C31" t="s">
        <v>168</v>
      </c>
      <c r="D31" t="s">
        <v>229</v>
      </c>
      <c r="E31" t="s">
        <v>1407</v>
      </c>
      <c r="F31">
        <v>3881</v>
      </c>
      <c r="G31" t="s">
        <v>1576</v>
      </c>
      <c r="H31" t="s">
        <v>1577</v>
      </c>
      <c r="I31" s="3" t="s">
        <v>233</v>
      </c>
      <c r="J31" t="s">
        <v>234</v>
      </c>
      <c r="K31" t="s">
        <v>1653</v>
      </c>
      <c r="L31">
        <v>2</v>
      </c>
      <c r="M31">
        <v>57.524799999999999</v>
      </c>
      <c r="N31">
        <v>59.576000000000001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17.645700000000001</v>
      </c>
      <c r="X31" t="s">
        <v>671</v>
      </c>
      <c r="Y31">
        <v>1.8188</v>
      </c>
      <c r="Z31" t="s">
        <v>1619</v>
      </c>
      <c r="AA31">
        <v>0.8901</v>
      </c>
      <c r="AB31" t="s">
        <v>239</v>
      </c>
      <c r="AC31">
        <v>2.2934000000000001</v>
      </c>
      <c r="AD31">
        <v>20.5</v>
      </c>
      <c r="AE31">
        <v>213.11269999999999</v>
      </c>
      <c r="AF31">
        <v>3</v>
      </c>
      <c r="AG31">
        <v>0</v>
      </c>
    </row>
    <row r="32" spans="1:33">
      <c r="A32" t="s">
        <v>536</v>
      </c>
      <c r="B32" s="1">
        <v>0.57986111111111105</v>
      </c>
      <c r="C32" t="s">
        <v>167</v>
      </c>
      <c r="D32" t="s">
        <v>281</v>
      </c>
      <c r="F32">
        <v>9540</v>
      </c>
      <c r="G32" t="s">
        <v>282</v>
      </c>
      <c r="H32" t="s">
        <v>232</v>
      </c>
      <c r="I32" t="s">
        <v>233</v>
      </c>
      <c r="J32" t="s">
        <v>234</v>
      </c>
      <c r="K32" t="s">
        <v>520</v>
      </c>
      <c r="L32">
        <v>2</v>
      </c>
      <c r="M32">
        <v>62.490099999999998</v>
      </c>
      <c r="N32">
        <v>41.2667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14.3714</v>
      </c>
      <c r="X32" t="s">
        <v>296</v>
      </c>
      <c r="Y32">
        <v>0.89410000000000001</v>
      </c>
      <c r="Z32" t="s">
        <v>286</v>
      </c>
      <c r="AA32">
        <v>2.8153000000000001</v>
      </c>
      <c r="AB32" t="s">
        <v>537</v>
      </c>
      <c r="AC32">
        <v>2.2387000000000001</v>
      </c>
      <c r="AD32">
        <v>0</v>
      </c>
      <c r="AE32">
        <v>169.7628</v>
      </c>
      <c r="AF32">
        <v>14</v>
      </c>
      <c r="AG32">
        <v>0</v>
      </c>
    </row>
    <row r="33" spans="1:33">
      <c r="A33" t="s">
        <v>1193</v>
      </c>
      <c r="B33" s="1">
        <v>0.67708333333333337</v>
      </c>
      <c r="C33" t="s">
        <v>167</v>
      </c>
      <c r="D33" t="s">
        <v>1187</v>
      </c>
      <c r="E33" t="s">
        <v>661</v>
      </c>
      <c r="F33">
        <v>32894</v>
      </c>
      <c r="G33" t="s">
        <v>282</v>
      </c>
      <c r="H33" t="s">
        <v>232</v>
      </c>
      <c r="I33" t="s">
        <v>233</v>
      </c>
      <c r="J33" t="s">
        <v>234</v>
      </c>
      <c r="K33" t="s">
        <v>1188</v>
      </c>
      <c r="L33">
        <v>2</v>
      </c>
      <c r="M33">
        <v>93.7</v>
      </c>
      <c r="N33">
        <v>73.714399999999998</v>
      </c>
      <c r="O33">
        <v>45.925199999999997</v>
      </c>
      <c r="P33">
        <v>14.7631</v>
      </c>
      <c r="Q33">
        <v>5.9623999999999997</v>
      </c>
      <c r="R33">
        <v>0</v>
      </c>
      <c r="S33">
        <v>0</v>
      </c>
      <c r="T33">
        <v>0</v>
      </c>
      <c r="U33">
        <v>0</v>
      </c>
      <c r="V33">
        <v>0</v>
      </c>
      <c r="W33">
        <v>20.2743</v>
      </c>
      <c r="X33" t="s">
        <v>296</v>
      </c>
      <c r="Y33">
        <v>0.89410000000000001</v>
      </c>
      <c r="Z33" t="s">
        <v>368</v>
      </c>
      <c r="AA33">
        <v>2.7778</v>
      </c>
      <c r="AB33" t="s">
        <v>1194</v>
      </c>
      <c r="AC33">
        <v>2.2265999999999999</v>
      </c>
      <c r="AD33">
        <v>35.6</v>
      </c>
      <c r="AE33">
        <v>315.65370000000001</v>
      </c>
      <c r="AF33">
        <v>8</v>
      </c>
      <c r="AG33">
        <v>94</v>
      </c>
    </row>
    <row r="34" spans="1:33">
      <c r="A34" t="s">
        <v>1640</v>
      </c>
      <c r="B34" s="1">
        <v>0.78125</v>
      </c>
      <c r="C34" t="s">
        <v>168</v>
      </c>
      <c r="D34" t="s">
        <v>281</v>
      </c>
      <c r="E34" t="s">
        <v>1620</v>
      </c>
      <c r="F34">
        <v>3105</v>
      </c>
      <c r="G34" t="s">
        <v>1576</v>
      </c>
      <c r="H34" t="s">
        <v>1577</v>
      </c>
      <c r="I34" s="3" t="s">
        <v>5</v>
      </c>
      <c r="J34" t="s">
        <v>234</v>
      </c>
      <c r="K34" t="s">
        <v>1621</v>
      </c>
      <c r="L34">
        <v>2</v>
      </c>
      <c r="M34">
        <v>39.36</v>
      </c>
      <c r="N34">
        <v>45.005200000000002</v>
      </c>
      <c r="O34">
        <v>19.618200000000002</v>
      </c>
      <c r="P34">
        <v>6.7893999999999997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14.7707</v>
      </c>
      <c r="X34" t="s">
        <v>671</v>
      </c>
      <c r="Y34">
        <v>1.6484000000000001</v>
      </c>
      <c r="Z34" t="s">
        <v>476</v>
      </c>
      <c r="AA34">
        <v>1.7879</v>
      </c>
      <c r="AB34" t="s">
        <v>1641</v>
      </c>
      <c r="AC34">
        <v>2.2000000000000002</v>
      </c>
      <c r="AD34">
        <v>0</v>
      </c>
      <c r="AE34">
        <v>145.70910000000001</v>
      </c>
      <c r="AF34">
        <v>16</v>
      </c>
      <c r="AG34">
        <v>59</v>
      </c>
    </row>
    <row r="35" spans="1:33">
      <c r="A35" t="s">
        <v>1626</v>
      </c>
      <c r="B35" s="1">
        <v>0.78125</v>
      </c>
      <c r="C35" t="s">
        <v>168</v>
      </c>
      <c r="D35" t="s">
        <v>281</v>
      </c>
      <c r="E35" t="s">
        <v>1620</v>
      </c>
      <c r="F35">
        <v>3105</v>
      </c>
      <c r="G35" t="s">
        <v>1576</v>
      </c>
      <c r="H35" t="s">
        <v>1577</v>
      </c>
      <c r="I35" s="3" t="s">
        <v>5</v>
      </c>
      <c r="J35" t="s">
        <v>234</v>
      </c>
      <c r="K35" t="s">
        <v>1621</v>
      </c>
      <c r="L35">
        <v>2</v>
      </c>
      <c r="M35">
        <v>46.386000000000003</v>
      </c>
      <c r="N35">
        <v>49.982199999999999</v>
      </c>
      <c r="O35">
        <v>17.191500000000001</v>
      </c>
      <c r="P35">
        <v>6.3979999999999997</v>
      </c>
      <c r="Q35">
        <v>4.6643999999999997</v>
      </c>
      <c r="R35">
        <v>0</v>
      </c>
      <c r="S35">
        <v>0</v>
      </c>
      <c r="T35">
        <v>0</v>
      </c>
      <c r="U35">
        <v>0</v>
      </c>
      <c r="V35">
        <v>0</v>
      </c>
      <c r="W35">
        <v>15.947100000000001</v>
      </c>
      <c r="X35" t="s">
        <v>268</v>
      </c>
      <c r="Y35">
        <v>1.8088</v>
      </c>
      <c r="Z35" t="s">
        <v>1627</v>
      </c>
      <c r="AA35">
        <v>1.0912999999999999</v>
      </c>
      <c r="AB35" t="s">
        <v>418</v>
      </c>
      <c r="AC35">
        <v>2.1810999999999998</v>
      </c>
      <c r="AD35">
        <v>13.1</v>
      </c>
      <c r="AE35">
        <v>169.16759999999999</v>
      </c>
      <c r="AF35">
        <v>12</v>
      </c>
      <c r="AG35">
        <v>59</v>
      </c>
    </row>
    <row r="36" spans="1:33">
      <c r="A36" t="s">
        <v>1190</v>
      </c>
      <c r="B36" s="1">
        <v>0.67708333333333337</v>
      </c>
      <c r="C36" t="s">
        <v>167</v>
      </c>
      <c r="D36" t="s">
        <v>1187</v>
      </c>
      <c r="E36" t="s">
        <v>661</v>
      </c>
      <c r="F36">
        <v>32894</v>
      </c>
      <c r="G36" t="s">
        <v>282</v>
      </c>
      <c r="H36" t="s">
        <v>232</v>
      </c>
      <c r="I36" t="s">
        <v>233</v>
      </c>
      <c r="J36" t="s">
        <v>234</v>
      </c>
      <c r="K36" t="s">
        <v>1188</v>
      </c>
      <c r="L36">
        <v>2</v>
      </c>
      <c r="M36">
        <v>135.96680000000001</v>
      </c>
      <c r="N36">
        <v>67.345200000000006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23.5307</v>
      </c>
      <c r="X36" t="s">
        <v>326</v>
      </c>
      <c r="Y36">
        <v>3.145</v>
      </c>
      <c r="Z36" t="s">
        <v>327</v>
      </c>
      <c r="AA36">
        <v>2.0533999999999999</v>
      </c>
      <c r="AB36" t="s">
        <v>1191</v>
      </c>
      <c r="AC36">
        <v>2.1574</v>
      </c>
      <c r="AD36">
        <v>24.5</v>
      </c>
      <c r="AE36">
        <v>346.86790000000002</v>
      </c>
      <c r="AF36">
        <v>2.5</v>
      </c>
      <c r="AG36">
        <v>0</v>
      </c>
    </row>
    <row r="37" spans="1:33">
      <c r="A37" t="s">
        <v>1618</v>
      </c>
      <c r="B37" s="1">
        <v>0.76041666666666663</v>
      </c>
      <c r="C37" t="s">
        <v>168</v>
      </c>
      <c r="D37" t="s">
        <v>281</v>
      </c>
      <c r="E37" t="s">
        <v>1407</v>
      </c>
      <c r="F37">
        <v>3881</v>
      </c>
      <c r="G37" t="s">
        <v>1576</v>
      </c>
      <c r="H37" t="s">
        <v>1577</v>
      </c>
      <c r="I37" s="3" t="s">
        <v>233</v>
      </c>
      <c r="J37" t="s">
        <v>234</v>
      </c>
      <c r="K37" t="s">
        <v>1600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671</v>
      </c>
      <c r="Y37">
        <v>1.8188</v>
      </c>
      <c r="Z37" t="s">
        <v>1619</v>
      </c>
      <c r="AA37">
        <v>0.8901</v>
      </c>
      <c r="AB37" t="s">
        <v>343</v>
      </c>
      <c r="AC37">
        <v>2.1551</v>
      </c>
      <c r="AD37">
        <v>0</v>
      </c>
      <c r="AE37">
        <v>4.8639999999999999</v>
      </c>
      <c r="AF37">
        <v>7</v>
      </c>
      <c r="AG37">
        <v>0</v>
      </c>
    </row>
    <row r="38" spans="1:33">
      <c r="A38" t="s">
        <v>1669</v>
      </c>
      <c r="B38" s="1">
        <v>0.80208333333333337</v>
      </c>
      <c r="C38" t="s">
        <v>168</v>
      </c>
      <c r="D38" t="s">
        <v>229</v>
      </c>
      <c r="E38" t="s">
        <v>1407</v>
      </c>
      <c r="F38">
        <v>3881</v>
      </c>
      <c r="G38" t="s">
        <v>1576</v>
      </c>
      <c r="H38" t="s">
        <v>1577</v>
      </c>
      <c r="I38" s="3" t="s">
        <v>233</v>
      </c>
      <c r="J38" t="s">
        <v>234</v>
      </c>
      <c r="K38" t="s">
        <v>1653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254</v>
      </c>
      <c r="Y38">
        <v>1.4063000000000001</v>
      </c>
      <c r="Z38" t="s">
        <v>255</v>
      </c>
      <c r="AA38">
        <v>2.4710999999999999</v>
      </c>
      <c r="AB38" t="s">
        <v>252</v>
      </c>
      <c r="AC38">
        <v>2.1423999999999999</v>
      </c>
      <c r="AD38">
        <v>0</v>
      </c>
      <c r="AE38">
        <v>6.0198</v>
      </c>
      <c r="AF38">
        <v>7</v>
      </c>
      <c r="AG38">
        <v>0</v>
      </c>
    </row>
    <row r="39" spans="1:33">
      <c r="A39" t="s">
        <v>284</v>
      </c>
      <c r="B39" s="1">
        <v>0.55902777777777779</v>
      </c>
      <c r="C39" t="s">
        <v>167</v>
      </c>
      <c r="D39" t="s">
        <v>281</v>
      </c>
      <c r="F39">
        <v>9540</v>
      </c>
      <c r="G39" t="s">
        <v>282</v>
      </c>
      <c r="H39" t="s">
        <v>232</v>
      </c>
      <c r="I39" t="s">
        <v>233</v>
      </c>
      <c r="J39" t="s">
        <v>234</v>
      </c>
      <c r="K39" t="s">
        <v>283</v>
      </c>
      <c r="L39">
        <v>2</v>
      </c>
      <c r="M39">
        <v>89.3476</v>
      </c>
      <c r="N39">
        <v>52.407600000000002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18.0764</v>
      </c>
      <c r="X39" t="s">
        <v>285</v>
      </c>
      <c r="Y39">
        <v>1.8412999999999999</v>
      </c>
      <c r="Z39" t="s">
        <v>286</v>
      </c>
      <c r="AA39">
        <v>2.8153000000000001</v>
      </c>
      <c r="AB39" t="s">
        <v>287</v>
      </c>
      <c r="AC39">
        <v>2.1086999999999998</v>
      </c>
      <c r="AD39">
        <v>3.5</v>
      </c>
      <c r="AE39" s="23">
        <v>232.1173</v>
      </c>
      <c r="AF39">
        <v>4.5</v>
      </c>
      <c r="AG39">
        <v>0</v>
      </c>
    </row>
    <row r="40" spans="1:33">
      <c r="A40" t="s">
        <v>781</v>
      </c>
      <c r="B40" s="1">
        <v>0.61805555555555558</v>
      </c>
      <c r="C40" t="s">
        <v>188</v>
      </c>
      <c r="D40" t="s">
        <v>281</v>
      </c>
      <c r="E40" t="s">
        <v>661</v>
      </c>
      <c r="F40">
        <v>22684</v>
      </c>
      <c r="G40" t="s">
        <v>231</v>
      </c>
      <c r="H40" t="s">
        <v>232</v>
      </c>
      <c r="I40" t="s">
        <v>233</v>
      </c>
      <c r="J40" t="s">
        <v>234</v>
      </c>
      <c r="K40" t="s">
        <v>775</v>
      </c>
      <c r="L40">
        <v>2</v>
      </c>
      <c r="M40">
        <v>99.759</v>
      </c>
      <c r="N40">
        <v>64.535399999999996</v>
      </c>
      <c r="O40">
        <v>32.5623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19.255700000000001</v>
      </c>
      <c r="X40" t="s">
        <v>687</v>
      </c>
      <c r="Y40">
        <v>2.0386000000000002</v>
      </c>
      <c r="Z40" t="s">
        <v>470</v>
      </c>
      <c r="AA40">
        <v>1.9377</v>
      </c>
      <c r="AB40" t="s">
        <v>335</v>
      </c>
      <c r="AC40">
        <v>2.1019999999999999</v>
      </c>
      <c r="AD40">
        <v>41.932499999999997</v>
      </c>
      <c r="AE40">
        <v>302.61290000000002</v>
      </c>
      <c r="AF40">
        <v>14</v>
      </c>
      <c r="AG40">
        <v>86</v>
      </c>
    </row>
    <row r="41" spans="1:33">
      <c r="A41" t="s">
        <v>556</v>
      </c>
      <c r="B41" s="1">
        <v>0.57986111111111105</v>
      </c>
      <c r="C41" t="s">
        <v>167</v>
      </c>
      <c r="D41" t="s">
        <v>281</v>
      </c>
      <c r="F41">
        <v>9540</v>
      </c>
      <c r="G41" t="s">
        <v>282</v>
      </c>
      <c r="H41" t="s">
        <v>232</v>
      </c>
      <c r="I41" t="s">
        <v>233</v>
      </c>
      <c r="J41" t="s">
        <v>234</v>
      </c>
      <c r="K41" t="s">
        <v>520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333</v>
      </c>
      <c r="Y41">
        <v>1.1831</v>
      </c>
      <c r="Z41" t="s">
        <v>557</v>
      </c>
      <c r="AA41">
        <v>0.98180000000000001</v>
      </c>
      <c r="AB41" t="s">
        <v>558</v>
      </c>
      <c r="AC41">
        <v>2.0596999999999999</v>
      </c>
      <c r="AD41">
        <v>0</v>
      </c>
      <c r="AE41">
        <v>4.2245999999999997</v>
      </c>
      <c r="AF41">
        <v>33</v>
      </c>
      <c r="AG41">
        <v>0</v>
      </c>
    </row>
    <row r="42" spans="1:33">
      <c r="A42" t="s">
        <v>1196</v>
      </c>
      <c r="B42" s="1">
        <v>0.67708333333333337</v>
      </c>
      <c r="C42" t="s">
        <v>167</v>
      </c>
      <c r="D42" t="s">
        <v>1187</v>
      </c>
      <c r="E42" t="s">
        <v>661</v>
      </c>
      <c r="F42">
        <v>32894</v>
      </c>
      <c r="G42" t="s">
        <v>282</v>
      </c>
      <c r="H42" t="s">
        <v>232</v>
      </c>
      <c r="I42" t="s">
        <v>233</v>
      </c>
      <c r="J42" t="s">
        <v>234</v>
      </c>
      <c r="K42" t="s">
        <v>1188</v>
      </c>
      <c r="L42">
        <v>2</v>
      </c>
      <c r="M42">
        <v>108.18680000000001</v>
      </c>
      <c r="N42">
        <v>75.532700000000006</v>
      </c>
      <c r="O42">
        <v>19.073699999999999</v>
      </c>
      <c r="P42">
        <v>9.9848999999999997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21.3857</v>
      </c>
      <c r="X42" t="s">
        <v>329</v>
      </c>
      <c r="Y42">
        <v>2.6657000000000002</v>
      </c>
      <c r="Z42" t="s">
        <v>330</v>
      </c>
      <c r="AA42">
        <v>1.4014</v>
      </c>
      <c r="AB42" t="s">
        <v>433</v>
      </c>
      <c r="AC42">
        <v>2.0367999999999999</v>
      </c>
      <c r="AD42">
        <v>29.799900000000001</v>
      </c>
      <c r="AE42">
        <v>294.30689999999998</v>
      </c>
      <c r="AF42">
        <v>6</v>
      </c>
      <c r="AG42">
        <v>98</v>
      </c>
    </row>
    <row r="43" spans="1:33">
      <c r="A43" t="s">
        <v>1153</v>
      </c>
      <c r="B43" s="1">
        <v>0.66319444444444442</v>
      </c>
      <c r="C43" t="s">
        <v>188</v>
      </c>
      <c r="D43" t="s">
        <v>281</v>
      </c>
      <c r="E43" t="s">
        <v>447</v>
      </c>
      <c r="F43">
        <v>17013</v>
      </c>
      <c r="G43" t="s">
        <v>231</v>
      </c>
      <c r="H43" t="s">
        <v>232</v>
      </c>
      <c r="I43" t="s">
        <v>233</v>
      </c>
      <c r="J43" t="s">
        <v>234</v>
      </c>
      <c r="K43" t="s">
        <v>1142</v>
      </c>
      <c r="L43">
        <v>2</v>
      </c>
      <c r="M43">
        <v>106.312</v>
      </c>
      <c r="N43">
        <v>67.549300000000002</v>
      </c>
      <c r="O43">
        <v>35.738199999999999</v>
      </c>
      <c r="P43">
        <v>10.424799999999999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20.689299999999999</v>
      </c>
      <c r="X43" t="s">
        <v>266</v>
      </c>
      <c r="Y43">
        <v>2.1375999999999999</v>
      </c>
      <c r="Z43" t="s">
        <v>263</v>
      </c>
      <c r="AA43">
        <v>3.0436000000000001</v>
      </c>
      <c r="AB43" t="s">
        <v>863</v>
      </c>
      <c r="AC43">
        <v>2.0356999999999998</v>
      </c>
      <c r="AD43">
        <v>21.383299999999998</v>
      </c>
      <c r="AE43">
        <v>296.05770000000001</v>
      </c>
      <c r="AF43">
        <v>14</v>
      </c>
      <c r="AG43">
        <v>85</v>
      </c>
    </row>
    <row r="44" spans="1:33">
      <c r="A44" t="s">
        <v>241</v>
      </c>
      <c r="B44" s="1">
        <v>0.54861111111111105</v>
      </c>
      <c r="C44" t="s">
        <v>188</v>
      </c>
      <c r="D44" t="s">
        <v>229</v>
      </c>
      <c r="E44" t="s">
        <v>230</v>
      </c>
      <c r="F44">
        <v>5434</v>
      </c>
      <c r="G44" t="s">
        <v>231</v>
      </c>
      <c r="H44" t="s">
        <v>232</v>
      </c>
      <c r="I44" t="s">
        <v>233</v>
      </c>
      <c r="J44" t="s">
        <v>234</v>
      </c>
      <c r="K44" t="s">
        <v>235</v>
      </c>
      <c r="L44">
        <v>2</v>
      </c>
      <c r="M44">
        <v>68.218400000000003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17.357099999999999</v>
      </c>
      <c r="X44" t="s">
        <v>242</v>
      </c>
      <c r="Y44">
        <v>2.0451000000000001</v>
      </c>
      <c r="Z44" t="s">
        <v>243</v>
      </c>
      <c r="AA44">
        <v>1.0536000000000001</v>
      </c>
      <c r="AB44" t="s">
        <v>244</v>
      </c>
      <c r="AC44">
        <v>2.0198</v>
      </c>
      <c r="AD44">
        <v>0</v>
      </c>
      <c r="AE44">
        <v>194.45419999999999</v>
      </c>
      <c r="AF44">
        <v>3.5</v>
      </c>
      <c r="AG44">
        <v>0</v>
      </c>
    </row>
    <row r="45" spans="1:33">
      <c r="A45" t="s">
        <v>554</v>
      </c>
      <c r="B45" s="1">
        <v>0.57986111111111105</v>
      </c>
      <c r="C45" t="s">
        <v>167</v>
      </c>
      <c r="D45" t="s">
        <v>281</v>
      </c>
      <c r="F45">
        <v>9540</v>
      </c>
      <c r="G45" t="s">
        <v>282</v>
      </c>
      <c r="H45" t="s">
        <v>232</v>
      </c>
      <c r="I45" t="s">
        <v>233</v>
      </c>
      <c r="J45" t="s">
        <v>234</v>
      </c>
      <c r="K45" t="s">
        <v>520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293</v>
      </c>
      <c r="Y45">
        <v>1.6529</v>
      </c>
      <c r="Z45" t="s">
        <v>555</v>
      </c>
      <c r="AA45">
        <v>1.5896999999999999</v>
      </c>
      <c r="AB45" t="s">
        <v>458</v>
      </c>
      <c r="AC45">
        <v>2.0171000000000001</v>
      </c>
      <c r="AD45">
        <v>0</v>
      </c>
      <c r="AE45">
        <v>5.2596999999999996</v>
      </c>
      <c r="AF45">
        <v>12</v>
      </c>
      <c r="AG45">
        <v>0</v>
      </c>
    </row>
    <row r="46" spans="1:33">
      <c r="A46" t="s">
        <v>438</v>
      </c>
      <c r="B46" s="1">
        <v>0.56944444444444442</v>
      </c>
      <c r="C46" t="s">
        <v>188</v>
      </c>
      <c r="D46" t="s">
        <v>402</v>
      </c>
      <c r="E46" t="s">
        <v>403</v>
      </c>
      <c r="F46">
        <v>6469</v>
      </c>
      <c r="G46" t="s">
        <v>231</v>
      </c>
      <c r="H46" t="s">
        <v>232</v>
      </c>
      <c r="I46" t="s">
        <v>5</v>
      </c>
      <c r="J46" t="s">
        <v>234</v>
      </c>
      <c r="K46" t="s">
        <v>404</v>
      </c>
      <c r="L46">
        <v>2</v>
      </c>
      <c r="M46">
        <v>70.239999999999995</v>
      </c>
      <c r="N46">
        <v>83.103999999999999</v>
      </c>
      <c r="O46">
        <v>18.839400000000001</v>
      </c>
      <c r="P46">
        <v>6.0128000000000004</v>
      </c>
      <c r="Q46">
        <v>5.2164000000000001</v>
      </c>
      <c r="R46">
        <v>4.5008999999999997</v>
      </c>
      <c r="S46">
        <v>3.3915000000000002</v>
      </c>
      <c r="T46">
        <v>2.2134999999999998</v>
      </c>
      <c r="U46">
        <v>0</v>
      </c>
      <c r="V46">
        <v>0</v>
      </c>
      <c r="W46">
        <v>20.144300000000001</v>
      </c>
      <c r="X46" t="s">
        <v>439</v>
      </c>
      <c r="Y46">
        <v>0.89359999999999995</v>
      </c>
      <c r="Z46" t="s">
        <v>407</v>
      </c>
      <c r="AA46">
        <v>1.4249000000000001</v>
      </c>
      <c r="AB46" t="s">
        <v>440</v>
      </c>
      <c r="AC46">
        <v>2.0116000000000001</v>
      </c>
      <c r="AD46">
        <v>15.1166</v>
      </c>
      <c r="AE46">
        <v>236.36019999999999</v>
      </c>
      <c r="AF46">
        <v>16</v>
      </c>
      <c r="AG46">
        <v>70</v>
      </c>
    </row>
    <row r="47" spans="1:33">
      <c r="A47" t="s">
        <v>1164</v>
      </c>
      <c r="B47" s="1">
        <v>0.67013888888888884</v>
      </c>
      <c r="C47" t="s">
        <v>163</v>
      </c>
      <c r="D47" t="s">
        <v>229</v>
      </c>
      <c r="E47" t="s">
        <v>1158</v>
      </c>
      <c r="F47">
        <v>131000</v>
      </c>
      <c r="G47" t="s">
        <v>231</v>
      </c>
      <c r="H47" t="s">
        <v>232</v>
      </c>
      <c r="I47" t="s">
        <v>233</v>
      </c>
      <c r="J47" t="s">
        <v>234</v>
      </c>
      <c r="K47" t="s">
        <v>1159</v>
      </c>
      <c r="L47">
        <v>2</v>
      </c>
      <c r="M47">
        <v>128.83179999999999</v>
      </c>
      <c r="N47">
        <v>79.772800000000004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24.295000000000002</v>
      </c>
      <c r="X47" t="s">
        <v>475</v>
      </c>
      <c r="Y47">
        <v>4.0792000000000002</v>
      </c>
      <c r="Z47" t="s">
        <v>286</v>
      </c>
      <c r="AA47">
        <v>2.8264</v>
      </c>
      <c r="AB47" t="s">
        <v>863</v>
      </c>
      <c r="AC47">
        <v>2.0078</v>
      </c>
      <c r="AD47">
        <v>31.5</v>
      </c>
      <c r="AE47">
        <v>364.84640000000002</v>
      </c>
      <c r="AF47">
        <v>1.38</v>
      </c>
      <c r="AG47">
        <v>0</v>
      </c>
    </row>
    <row r="48" spans="1:33">
      <c r="A48" t="s">
        <v>916</v>
      </c>
      <c r="B48" s="1">
        <v>0.63888888888888895</v>
      </c>
      <c r="C48" t="s">
        <v>188</v>
      </c>
      <c r="D48" t="s">
        <v>229</v>
      </c>
      <c r="E48" t="s">
        <v>230</v>
      </c>
      <c r="F48">
        <v>5434</v>
      </c>
      <c r="G48" t="s">
        <v>231</v>
      </c>
      <c r="H48" t="s">
        <v>232</v>
      </c>
      <c r="I48" t="s">
        <v>233</v>
      </c>
      <c r="J48" t="s">
        <v>234</v>
      </c>
      <c r="K48" t="s">
        <v>907</v>
      </c>
      <c r="L48">
        <v>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671</v>
      </c>
      <c r="Y48">
        <v>1.8627</v>
      </c>
      <c r="Z48" t="s">
        <v>269</v>
      </c>
      <c r="AA48">
        <v>1.7621</v>
      </c>
      <c r="AB48" t="s">
        <v>917</v>
      </c>
      <c r="AC48">
        <v>1.9972000000000001</v>
      </c>
      <c r="AD48">
        <v>0</v>
      </c>
      <c r="AE48">
        <v>5.6219999999999999</v>
      </c>
      <c r="AF48">
        <v>16</v>
      </c>
      <c r="AG48">
        <v>0</v>
      </c>
    </row>
    <row r="49" spans="1:33">
      <c r="A49" t="s">
        <v>918</v>
      </c>
      <c r="B49" s="1">
        <v>0.63888888888888895</v>
      </c>
      <c r="C49" t="s">
        <v>188</v>
      </c>
      <c r="D49" t="s">
        <v>229</v>
      </c>
      <c r="E49" t="s">
        <v>230</v>
      </c>
      <c r="F49">
        <v>5434</v>
      </c>
      <c r="G49" t="s">
        <v>231</v>
      </c>
      <c r="H49" t="s">
        <v>232</v>
      </c>
      <c r="I49" t="s">
        <v>233</v>
      </c>
      <c r="J49" t="s">
        <v>234</v>
      </c>
      <c r="K49" t="s">
        <v>907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258</v>
      </c>
      <c r="Y49">
        <v>1.8973</v>
      </c>
      <c r="Z49" t="s">
        <v>247</v>
      </c>
      <c r="AA49">
        <v>1.3674999999999999</v>
      </c>
      <c r="AB49" t="s">
        <v>917</v>
      </c>
      <c r="AC49">
        <v>1.9972000000000001</v>
      </c>
      <c r="AD49">
        <v>0</v>
      </c>
      <c r="AE49">
        <v>5.2619999999999996</v>
      </c>
      <c r="AF49">
        <v>16</v>
      </c>
      <c r="AG49">
        <v>0</v>
      </c>
    </row>
    <row r="50" spans="1:33">
      <c r="A50" t="s">
        <v>1168</v>
      </c>
      <c r="B50" s="1">
        <v>0.67013888888888884</v>
      </c>
      <c r="C50" t="s">
        <v>163</v>
      </c>
      <c r="D50" t="s">
        <v>229</v>
      </c>
      <c r="E50" t="s">
        <v>1158</v>
      </c>
      <c r="F50">
        <v>131000</v>
      </c>
      <c r="G50" t="s">
        <v>231</v>
      </c>
      <c r="H50" t="s">
        <v>232</v>
      </c>
      <c r="I50" t="s">
        <v>233</v>
      </c>
      <c r="J50" t="s">
        <v>234</v>
      </c>
      <c r="K50" t="s">
        <v>1159</v>
      </c>
      <c r="L50">
        <v>2</v>
      </c>
      <c r="M50">
        <v>107.372</v>
      </c>
      <c r="N50">
        <v>77.756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22.0779</v>
      </c>
      <c r="X50" t="s">
        <v>469</v>
      </c>
      <c r="Y50">
        <v>1.4111</v>
      </c>
      <c r="Z50" t="s">
        <v>259</v>
      </c>
      <c r="AA50">
        <v>1.3334999999999999</v>
      </c>
      <c r="AB50" t="s">
        <v>917</v>
      </c>
      <c r="AC50">
        <v>1.9972000000000001</v>
      </c>
      <c r="AD50">
        <v>37.5</v>
      </c>
      <c r="AE50">
        <v>331.37670000000003</v>
      </c>
      <c r="AF50">
        <v>20</v>
      </c>
      <c r="AG50">
        <v>0</v>
      </c>
    </row>
    <row r="51" spans="1:33">
      <c r="A51" t="s">
        <v>1609</v>
      </c>
      <c r="B51" s="1">
        <v>0.76041666666666663</v>
      </c>
      <c r="C51" t="s">
        <v>168</v>
      </c>
      <c r="D51" t="s">
        <v>281</v>
      </c>
      <c r="E51" t="s">
        <v>1407</v>
      </c>
      <c r="F51">
        <v>3881</v>
      </c>
      <c r="G51" t="s">
        <v>1576</v>
      </c>
      <c r="H51" t="s">
        <v>1577</v>
      </c>
      <c r="I51" s="3" t="s">
        <v>233</v>
      </c>
      <c r="J51" t="s">
        <v>234</v>
      </c>
      <c r="K51" t="s">
        <v>1600</v>
      </c>
      <c r="L51">
        <v>2</v>
      </c>
      <c r="M51">
        <v>30.905899999999999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12.768599999999999</v>
      </c>
      <c r="X51" t="s">
        <v>246</v>
      </c>
      <c r="Y51">
        <v>1.1644000000000001</v>
      </c>
      <c r="Z51" t="s">
        <v>1610</v>
      </c>
      <c r="AA51">
        <v>0.27029999999999998</v>
      </c>
      <c r="AB51" t="s">
        <v>778</v>
      </c>
      <c r="AC51">
        <v>1.9871000000000001</v>
      </c>
      <c r="AD51">
        <v>0</v>
      </c>
      <c r="AE51">
        <v>94.104200000000006</v>
      </c>
      <c r="AF51">
        <v>33</v>
      </c>
      <c r="AG51">
        <v>0</v>
      </c>
    </row>
    <row r="52" spans="1:33">
      <c r="A52" t="s">
        <v>416</v>
      </c>
      <c r="B52" s="1">
        <v>0.56944444444444442</v>
      </c>
      <c r="C52" t="s">
        <v>188</v>
      </c>
      <c r="D52" t="s">
        <v>402</v>
      </c>
      <c r="E52" t="s">
        <v>403</v>
      </c>
      <c r="F52">
        <v>6469</v>
      </c>
      <c r="G52" t="s">
        <v>231</v>
      </c>
      <c r="H52" t="s">
        <v>232</v>
      </c>
      <c r="I52" t="s">
        <v>5</v>
      </c>
      <c r="J52" t="s">
        <v>234</v>
      </c>
      <c r="K52" t="s">
        <v>404</v>
      </c>
      <c r="L52">
        <v>2</v>
      </c>
      <c r="M52">
        <v>105.54</v>
      </c>
      <c r="N52">
        <v>68.319000000000003</v>
      </c>
      <c r="O52">
        <v>32.495100000000001</v>
      </c>
      <c r="P52">
        <v>11.741199999999999</v>
      </c>
      <c r="Q52">
        <v>8.5582999999999991</v>
      </c>
      <c r="R52">
        <v>0</v>
      </c>
      <c r="S52">
        <v>0</v>
      </c>
      <c r="T52">
        <v>0</v>
      </c>
      <c r="U52">
        <v>0</v>
      </c>
      <c r="V52">
        <v>0</v>
      </c>
      <c r="W52">
        <v>23.924299999999999</v>
      </c>
      <c r="X52" t="s">
        <v>417</v>
      </c>
      <c r="Y52">
        <v>1.7827</v>
      </c>
      <c r="Z52" t="s">
        <v>407</v>
      </c>
      <c r="AA52">
        <v>2.2248999999999999</v>
      </c>
      <c r="AB52" t="s">
        <v>418</v>
      </c>
      <c r="AC52">
        <v>1.9853000000000001</v>
      </c>
      <c r="AD52">
        <v>30.3</v>
      </c>
      <c r="AE52">
        <v>305.70740000000001</v>
      </c>
      <c r="AF52">
        <v>6.5</v>
      </c>
      <c r="AG52">
        <v>86</v>
      </c>
    </row>
    <row r="53" spans="1:33">
      <c r="A53" t="s">
        <v>445</v>
      </c>
      <c r="B53" s="1">
        <v>0.56944444444444442</v>
      </c>
      <c r="C53" t="s">
        <v>188</v>
      </c>
      <c r="D53" t="s">
        <v>402</v>
      </c>
      <c r="E53" t="s">
        <v>403</v>
      </c>
      <c r="F53">
        <v>6469</v>
      </c>
      <c r="G53" t="s">
        <v>231</v>
      </c>
      <c r="H53" t="s">
        <v>232</v>
      </c>
      <c r="I53" t="s">
        <v>5</v>
      </c>
      <c r="J53" t="s">
        <v>234</v>
      </c>
      <c r="K53" t="s">
        <v>404</v>
      </c>
      <c r="L53">
        <v>2</v>
      </c>
      <c r="M53">
        <v>47.0608</v>
      </c>
      <c r="N53">
        <v>41.286299999999997</v>
      </c>
      <c r="O53">
        <v>19.254999999999999</v>
      </c>
      <c r="P53">
        <v>9.1387999999999998</v>
      </c>
      <c r="Q53">
        <v>6.0068000000000001</v>
      </c>
      <c r="R53">
        <v>0</v>
      </c>
      <c r="S53">
        <v>0</v>
      </c>
      <c r="T53">
        <v>0</v>
      </c>
      <c r="U53">
        <v>0</v>
      </c>
      <c r="V53">
        <v>0</v>
      </c>
      <c r="W53">
        <v>17.335000000000001</v>
      </c>
      <c r="X53" t="s">
        <v>446</v>
      </c>
      <c r="Y53">
        <v>0.59379999999999999</v>
      </c>
      <c r="Z53" t="s">
        <v>407</v>
      </c>
      <c r="AA53">
        <v>1.4249000000000001</v>
      </c>
      <c r="AB53" t="s">
        <v>418</v>
      </c>
      <c r="AC53">
        <v>1.9853000000000001</v>
      </c>
      <c r="AD53">
        <v>9.2332999999999998</v>
      </c>
      <c r="AE53">
        <v>164.88910000000001</v>
      </c>
      <c r="AF53">
        <v>20</v>
      </c>
      <c r="AG53">
        <v>70</v>
      </c>
    </row>
    <row r="54" spans="1:33">
      <c r="A54" t="s">
        <v>463</v>
      </c>
      <c r="B54" s="1">
        <v>0.57291666666666663</v>
      </c>
      <c r="C54" t="s">
        <v>163</v>
      </c>
      <c r="D54" t="s">
        <v>402</v>
      </c>
      <c r="E54" t="s">
        <v>447</v>
      </c>
      <c r="F54">
        <v>17013</v>
      </c>
      <c r="G54" t="s">
        <v>231</v>
      </c>
      <c r="H54" t="s">
        <v>232</v>
      </c>
      <c r="I54" t="s">
        <v>233</v>
      </c>
      <c r="J54" t="s">
        <v>234</v>
      </c>
      <c r="K54" t="s">
        <v>448</v>
      </c>
      <c r="L54">
        <v>2</v>
      </c>
      <c r="M54">
        <v>127.4897</v>
      </c>
      <c r="N54">
        <v>58.173000000000002</v>
      </c>
      <c r="O54">
        <v>44.397799999999997</v>
      </c>
      <c r="P54">
        <v>16.413599999999999</v>
      </c>
      <c r="Q54">
        <v>11.223100000000001</v>
      </c>
      <c r="R54">
        <v>8.2647999999999993</v>
      </c>
      <c r="S54">
        <v>3.9051</v>
      </c>
      <c r="T54">
        <v>0</v>
      </c>
      <c r="U54">
        <v>0</v>
      </c>
      <c r="V54">
        <v>0</v>
      </c>
      <c r="W54">
        <v>22.4193</v>
      </c>
      <c r="X54" t="s">
        <v>464</v>
      </c>
      <c r="Y54">
        <v>2.2669000000000001</v>
      </c>
      <c r="Z54" t="s">
        <v>465</v>
      </c>
      <c r="AA54">
        <v>2.7296999999999998</v>
      </c>
      <c r="AB54" t="s">
        <v>418</v>
      </c>
      <c r="AC54">
        <v>1.9853000000000001</v>
      </c>
      <c r="AD54">
        <v>22.423400000000001</v>
      </c>
      <c r="AE54">
        <v>330.70769999999999</v>
      </c>
      <c r="AF54">
        <v>14</v>
      </c>
      <c r="AG54">
        <v>93</v>
      </c>
    </row>
    <row r="55" spans="1:33">
      <c r="A55" t="s">
        <v>559</v>
      </c>
      <c r="B55" s="1">
        <v>0.57986111111111105</v>
      </c>
      <c r="C55" t="s">
        <v>167</v>
      </c>
      <c r="D55" t="s">
        <v>281</v>
      </c>
      <c r="F55">
        <v>9540</v>
      </c>
      <c r="G55" t="s">
        <v>282</v>
      </c>
      <c r="H55" t="s">
        <v>232</v>
      </c>
      <c r="I55" t="s">
        <v>233</v>
      </c>
      <c r="J55" t="s">
        <v>234</v>
      </c>
      <c r="K55" t="s">
        <v>520</v>
      </c>
      <c r="L55">
        <v>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303</v>
      </c>
      <c r="Y55">
        <v>1.2713000000000001</v>
      </c>
      <c r="Z55" t="s">
        <v>304</v>
      </c>
      <c r="AA55">
        <v>0.89870000000000005</v>
      </c>
      <c r="AB55" t="s">
        <v>560</v>
      </c>
      <c r="AC55">
        <v>1.9784999999999999</v>
      </c>
      <c r="AD55">
        <v>0</v>
      </c>
      <c r="AE55">
        <v>4.1485000000000003</v>
      </c>
      <c r="AF55">
        <v>7</v>
      </c>
      <c r="AG55">
        <v>0</v>
      </c>
    </row>
    <row r="56" spans="1:33">
      <c r="A56" t="s">
        <v>1169</v>
      </c>
      <c r="B56" s="1">
        <v>0.67013888888888884</v>
      </c>
      <c r="C56" t="s">
        <v>163</v>
      </c>
      <c r="D56" t="s">
        <v>229</v>
      </c>
      <c r="E56" t="s">
        <v>1158</v>
      </c>
      <c r="F56">
        <v>131000</v>
      </c>
      <c r="G56" t="s">
        <v>231</v>
      </c>
      <c r="H56" t="s">
        <v>232</v>
      </c>
      <c r="I56" t="s">
        <v>233</v>
      </c>
      <c r="J56" t="s">
        <v>234</v>
      </c>
      <c r="K56" t="s">
        <v>1159</v>
      </c>
      <c r="L56">
        <v>2</v>
      </c>
      <c r="M56">
        <v>118.8464</v>
      </c>
      <c r="N56">
        <v>78.132300000000001</v>
      </c>
      <c r="O56">
        <v>32.595599999999997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23.492899999999999</v>
      </c>
      <c r="X56" t="s">
        <v>1170</v>
      </c>
      <c r="Y56">
        <v>0.91349999999999998</v>
      </c>
      <c r="Z56" t="s">
        <v>286</v>
      </c>
      <c r="AA56">
        <v>2.8264</v>
      </c>
      <c r="AB56" t="s">
        <v>297</v>
      </c>
      <c r="AC56">
        <v>1.9734</v>
      </c>
      <c r="AD56">
        <v>22.333100000000002</v>
      </c>
      <c r="AE56">
        <v>324.91969999999998</v>
      </c>
      <c r="AF56">
        <v>14</v>
      </c>
      <c r="AG56">
        <v>0</v>
      </c>
    </row>
    <row r="57" spans="1:33">
      <c r="A57" t="s">
        <v>733</v>
      </c>
      <c r="B57" s="1">
        <v>0.60416666666666663</v>
      </c>
      <c r="C57" t="s">
        <v>167</v>
      </c>
      <c r="D57" t="s">
        <v>281</v>
      </c>
      <c r="F57">
        <v>17688</v>
      </c>
      <c r="G57" t="s">
        <v>282</v>
      </c>
      <c r="H57" t="s">
        <v>232</v>
      </c>
      <c r="I57" t="s">
        <v>5</v>
      </c>
      <c r="J57" t="s">
        <v>234</v>
      </c>
      <c r="K57" t="s">
        <v>718</v>
      </c>
      <c r="L57">
        <v>2</v>
      </c>
      <c r="M57">
        <v>76.4636</v>
      </c>
      <c r="N57">
        <v>34.560200000000002</v>
      </c>
      <c r="O57">
        <v>35.183999999999997</v>
      </c>
      <c r="P57">
        <v>16.570900000000002</v>
      </c>
      <c r="Q57">
        <v>4.6783999999999999</v>
      </c>
      <c r="R57">
        <v>6.2023999999999999</v>
      </c>
      <c r="S57">
        <v>0</v>
      </c>
      <c r="T57">
        <v>0</v>
      </c>
      <c r="U57">
        <v>0</v>
      </c>
      <c r="V57">
        <v>0</v>
      </c>
      <c r="W57">
        <v>18.071400000000001</v>
      </c>
      <c r="X57" t="s">
        <v>307</v>
      </c>
      <c r="Y57">
        <v>0.379</v>
      </c>
      <c r="Z57" t="s">
        <v>730</v>
      </c>
      <c r="AA57">
        <v>1.4869000000000001</v>
      </c>
      <c r="AB57" t="s">
        <v>734</v>
      </c>
      <c r="AC57">
        <v>1.9555</v>
      </c>
      <c r="AD57">
        <v>29.616900000000001</v>
      </c>
      <c r="AE57">
        <v>235.78710000000001</v>
      </c>
      <c r="AF57">
        <v>14</v>
      </c>
      <c r="AG57">
        <v>71</v>
      </c>
    </row>
    <row r="58" spans="1:33">
      <c r="A58" t="s">
        <v>1189</v>
      </c>
      <c r="B58" s="1">
        <v>0.67708333333333337</v>
      </c>
      <c r="C58" t="s">
        <v>167</v>
      </c>
      <c r="D58" t="s">
        <v>1187</v>
      </c>
      <c r="E58" t="s">
        <v>661</v>
      </c>
      <c r="F58">
        <v>32894</v>
      </c>
      <c r="G58" t="s">
        <v>282</v>
      </c>
      <c r="H58" t="s">
        <v>232</v>
      </c>
      <c r="I58" t="s">
        <v>233</v>
      </c>
      <c r="J58" t="s">
        <v>234</v>
      </c>
      <c r="K58" t="s">
        <v>1188</v>
      </c>
      <c r="L58">
        <v>2</v>
      </c>
      <c r="M58">
        <v>128.22730000000001</v>
      </c>
      <c r="N58">
        <v>79.183499999999995</v>
      </c>
      <c r="O58">
        <v>36.293399999999998</v>
      </c>
      <c r="P58">
        <v>15.246700000000001</v>
      </c>
      <c r="Q58">
        <v>8.8154000000000003</v>
      </c>
      <c r="R58">
        <v>0</v>
      </c>
      <c r="S58">
        <v>0</v>
      </c>
      <c r="T58">
        <v>0</v>
      </c>
      <c r="U58">
        <v>0</v>
      </c>
      <c r="V58">
        <v>0</v>
      </c>
      <c r="W58">
        <v>24.6843</v>
      </c>
      <c r="X58" t="s">
        <v>303</v>
      </c>
      <c r="Y58">
        <v>1.7713000000000001</v>
      </c>
      <c r="Z58" t="s">
        <v>304</v>
      </c>
      <c r="AA58">
        <v>1.6987000000000001</v>
      </c>
      <c r="AB58" t="s">
        <v>531</v>
      </c>
      <c r="AC58">
        <v>1.9519</v>
      </c>
      <c r="AD58">
        <v>36.6</v>
      </c>
      <c r="AE58" s="23">
        <v>356.4067</v>
      </c>
      <c r="AF58">
        <v>4</v>
      </c>
      <c r="AG58">
        <v>103</v>
      </c>
    </row>
    <row r="59" spans="1:33">
      <c r="A59" t="s">
        <v>915</v>
      </c>
      <c r="B59" s="1">
        <v>0.63888888888888895</v>
      </c>
      <c r="C59" t="s">
        <v>188</v>
      </c>
      <c r="D59" t="s">
        <v>229</v>
      </c>
      <c r="E59" t="s">
        <v>230</v>
      </c>
      <c r="F59">
        <v>5434</v>
      </c>
      <c r="G59" t="s">
        <v>231</v>
      </c>
      <c r="H59" t="s">
        <v>232</v>
      </c>
      <c r="I59" t="s">
        <v>233</v>
      </c>
      <c r="J59" t="s">
        <v>234</v>
      </c>
      <c r="K59" t="s">
        <v>907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262</v>
      </c>
      <c r="Y59">
        <v>2.7259000000000002</v>
      </c>
      <c r="Z59" t="s">
        <v>263</v>
      </c>
      <c r="AA59">
        <v>3.0436000000000001</v>
      </c>
      <c r="AB59" t="s">
        <v>331</v>
      </c>
      <c r="AC59">
        <v>1.9374</v>
      </c>
      <c r="AD59">
        <v>0</v>
      </c>
      <c r="AE59">
        <v>7.7069000000000001</v>
      </c>
      <c r="AF59">
        <v>3.5</v>
      </c>
      <c r="AG59">
        <v>0</v>
      </c>
    </row>
    <row r="60" spans="1:33">
      <c r="A60" t="s">
        <v>539</v>
      </c>
      <c r="B60" s="1">
        <v>0.57986111111111105</v>
      </c>
      <c r="C60" t="s">
        <v>167</v>
      </c>
      <c r="D60" t="s">
        <v>281</v>
      </c>
      <c r="F60">
        <v>9540</v>
      </c>
      <c r="G60" t="s">
        <v>282</v>
      </c>
      <c r="H60" t="s">
        <v>232</v>
      </c>
      <c r="I60" t="s">
        <v>233</v>
      </c>
      <c r="J60" t="s">
        <v>234</v>
      </c>
      <c r="K60" t="s">
        <v>520</v>
      </c>
      <c r="L60">
        <v>2</v>
      </c>
      <c r="M60">
        <v>53.744199999999999</v>
      </c>
      <c r="N60">
        <v>43.483800000000002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10.8371</v>
      </c>
      <c r="X60" t="s">
        <v>329</v>
      </c>
      <c r="Y60">
        <v>1.4085000000000001</v>
      </c>
      <c r="Z60" t="s">
        <v>523</v>
      </c>
      <c r="AA60">
        <v>0.2762</v>
      </c>
      <c r="AB60" t="s">
        <v>540</v>
      </c>
      <c r="AC60">
        <v>1.9313</v>
      </c>
      <c r="AD60">
        <v>0</v>
      </c>
      <c r="AE60">
        <v>154.97479999999999</v>
      </c>
      <c r="AF60">
        <v>33</v>
      </c>
      <c r="AG60">
        <v>0</v>
      </c>
    </row>
    <row r="61" spans="1:33">
      <c r="A61" t="s">
        <v>791</v>
      </c>
      <c r="B61" s="1">
        <v>0.61805555555555558</v>
      </c>
      <c r="C61" t="s">
        <v>188</v>
      </c>
      <c r="D61" t="s">
        <v>281</v>
      </c>
      <c r="E61" t="s">
        <v>661</v>
      </c>
      <c r="F61">
        <v>22684</v>
      </c>
      <c r="G61" t="s">
        <v>231</v>
      </c>
      <c r="H61" t="s">
        <v>232</v>
      </c>
      <c r="I61" t="s">
        <v>233</v>
      </c>
      <c r="J61" t="s">
        <v>234</v>
      </c>
      <c r="K61" t="s">
        <v>775</v>
      </c>
      <c r="L61">
        <v>2</v>
      </c>
      <c r="M61">
        <v>96.655000000000001</v>
      </c>
      <c r="N61">
        <v>41.690199999999997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21.687100000000001</v>
      </c>
      <c r="X61" t="s">
        <v>272</v>
      </c>
      <c r="Y61">
        <v>1.5005999999999999</v>
      </c>
      <c r="Z61" t="s">
        <v>238</v>
      </c>
      <c r="AA61">
        <v>3.3868</v>
      </c>
      <c r="AB61" t="s">
        <v>433</v>
      </c>
      <c r="AC61">
        <v>1.9216</v>
      </c>
      <c r="AD61">
        <v>37</v>
      </c>
      <c r="AE61">
        <v>263.4228</v>
      </c>
      <c r="AF61">
        <v>4</v>
      </c>
      <c r="AG61">
        <v>0</v>
      </c>
    </row>
    <row r="62" spans="1:33">
      <c r="A62" t="s">
        <v>1148</v>
      </c>
      <c r="B62" s="1">
        <v>0.66319444444444442</v>
      </c>
      <c r="C62" t="s">
        <v>188</v>
      </c>
      <c r="D62" t="s">
        <v>281</v>
      </c>
      <c r="E62" t="s">
        <v>447</v>
      </c>
      <c r="F62">
        <v>17013</v>
      </c>
      <c r="G62" t="s">
        <v>231</v>
      </c>
      <c r="H62" t="s">
        <v>232</v>
      </c>
      <c r="I62" t="s">
        <v>233</v>
      </c>
      <c r="J62" t="s">
        <v>234</v>
      </c>
      <c r="K62" t="s">
        <v>1142</v>
      </c>
      <c r="L62">
        <v>2</v>
      </c>
      <c r="M62">
        <v>90.489400000000003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19.68</v>
      </c>
      <c r="X62" t="s">
        <v>237</v>
      </c>
      <c r="Y62">
        <v>3.4681000000000002</v>
      </c>
      <c r="Z62" t="s">
        <v>1149</v>
      </c>
      <c r="AA62">
        <v>2.9365999999999999</v>
      </c>
      <c r="AB62" t="s">
        <v>433</v>
      </c>
      <c r="AC62">
        <v>1.9216</v>
      </c>
      <c r="AD62">
        <v>46</v>
      </c>
      <c r="AE62">
        <v>302.13</v>
      </c>
      <c r="AF62">
        <v>2.25</v>
      </c>
      <c r="AG62">
        <v>0</v>
      </c>
    </row>
    <row r="63" spans="1:33">
      <c r="A63" t="s">
        <v>456</v>
      </c>
      <c r="B63" s="1">
        <v>0.57291666666666663</v>
      </c>
      <c r="C63" t="s">
        <v>163</v>
      </c>
      <c r="D63" t="s">
        <v>402</v>
      </c>
      <c r="E63" t="s">
        <v>447</v>
      </c>
      <c r="F63">
        <v>17013</v>
      </c>
      <c r="G63" t="s">
        <v>231</v>
      </c>
      <c r="H63" t="s">
        <v>232</v>
      </c>
      <c r="I63" t="s">
        <v>233</v>
      </c>
      <c r="J63" t="s">
        <v>234</v>
      </c>
      <c r="K63" t="s">
        <v>448</v>
      </c>
      <c r="L63">
        <v>2</v>
      </c>
      <c r="M63">
        <v>128.7593</v>
      </c>
      <c r="N63">
        <v>83.960999999999999</v>
      </c>
      <c r="O63">
        <v>24.638300000000001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22.18</v>
      </c>
      <c r="X63" t="s">
        <v>457</v>
      </c>
      <c r="Y63">
        <v>1.5468</v>
      </c>
      <c r="Z63" t="s">
        <v>407</v>
      </c>
      <c r="AA63">
        <v>1.4309000000000001</v>
      </c>
      <c r="AB63" t="s">
        <v>458</v>
      </c>
      <c r="AC63">
        <v>1.9215</v>
      </c>
      <c r="AD63">
        <v>26.798500000000001</v>
      </c>
      <c r="AE63">
        <v>334.6463</v>
      </c>
      <c r="AF63">
        <v>8</v>
      </c>
      <c r="AG63">
        <v>94</v>
      </c>
    </row>
    <row r="64" spans="1:33">
      <c r="A64" t="s">
        <v>719</v>
      </c>
      <c r="B64" s="1">
        <v>0.60416666666666663</v>
      </c>
      <c r="C64" t="s">
        <v>167</v>
      </c>
      <c r="D64" t="s">
        <v>281</v>
      </c>
      <c r="F64">
        <v>17688</v>
      </c>
      <c r="G64" t="s">
        <v>282</v>
      </c>
      <c r="H64" t="s">
        <v>232</v>
      </c>
      <c r="I64" t="s">
        <v>5</v>
      </c>
      <c r="J64" t="s">
        <v>234</v>
      </c>
      <c r="K64" t="s">
        <v>718</v>
      </c>
      <c r="L64">
        <v>2</v>
      </c>
      <c r="M64">
        <v>112.59699999999999</v>
      </c>
      <c r="N64">
        <v>74.5976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21.33</v>
      </c>
      <c r="X64" t="s">
        <v>341</v>
      </c>
      <c r="Y64">
        <v>1.9691000000000001</v>
      </c>
      <c r="Z64" t="s">
        <v>543</v>
      </c>
      <c r="AA64">
        <v>1.4713000000000001</v>
      </c>
      <c r="AB64" t="s">
        <v>720</v>
      </c>
      <c r="AC64">
        <v>1.9209000000000001</v>
      </c>
      <c r="AD64">
        <v>36.1</v>
      </c>
      <c r="AE64" s="23">
        <v>332.4264</v>
      </c>
      <c r="AF64">
        <v>6</v>
      </c>
      <c r="AG64">
        <v>79</v>
      </c>
    </row>
    <row r="65" spans="1:33">
      <c r="A65" t="s">
        <v>551</v>
      </c>
      <c r="B65" s="1">
        <v>0.57986111111111105</v>
      </c>
      <c r="C65" t="s">
        <v>167</v>
      </c>
      <c r="D65" t="s">
        <v>281</v>
      </c>
      <c r="F65">
        <v>9540</v>
      </c>
      <c r="G65" t="s">
        <v>282</v>
      </c>
      <c r="H65" t="s">
        <v>232</v>
      </c>
      <c r="I65" t="s">
        <v>233</v>
      </c>
      <c r="J65" t="s">
        <v>234</v>
      </c>
      <c r="K65" t="s">
        <v>520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326</v>
      </c>
      <c r="Y65">
        <v>2.145</v>
      </c>
      <c r="Z65" t="s">
        <v>327</v>
      </c>
      <c r="AA65">
        <v>2.0533999999999999</v>
      </c>
      <c r="AB65" t="s">
        <v>552</v>
      </c>
      <c r="AC65">
        <v>1.9132</v>
      </c>
      <c r="AD65">
        <v>0</v>
      </c>
      <c r="AE65">
        <v>6.1116000000000001</v>
      </c>
      <c r="AF65">
        <v>5</v>
      </c>
      <c r="AG65">
        <v>0</v>
      </c>
    </row>
    <row r="66" spans="1:33">
      <c r="A66" t="s">
        <v>435</v>
      </c>
      <c r="B66" s="1">
        <v>0.56944444444444442</v>
      </c>
      <c r="C66" t="s">
        <v>188</v>
      </c>
      <c r="D66" t="s">
        <v>402</v>
      </c>
      <c r="E66" t="s">
        <v>403</v>
      </c>
      <c r="F66">
        <v>6469</v>
      </c>
      <c r="G66" t="s">
        <v>231</v>
      </c>
      <c r="H66" t="s">
        <v>232</v>
      </c>
      <c r="I66" t="s">
        <v>5</v>
      </c>
      <c r="J66" t="s">
        <v>234</v>
      </c>
      <c r="K66" t="s">
        <v>404</v>
      </c>
      <c r="L66">
        <v>2</v>
      </c>
      <c r="M66">
        <v>62.564999999999998</v>
      </c>
      <c r="N66">
        <v>65.931399999999996</v>
      </c>
      <c r="O66">
        <v>35.803100000000001</v>
      </c>
      <c r="P66">
        <v>12.576499999999999</v>
      </c>
      <c r="Q66">
        <v>7.7667999999999999</v>
      </c>
      <c r="R66">
        <v>5.8155000000000001</v>
      </c>
      <c r="S66">
        <v>0</v>
      </c>
      <c r="T66">
        <v>0</v>
      </c>
      <c r="U66">
        <v>0</v>
      </c>
      <c r="V66">
        <v>0</v>
      </c>
      <c r="W66">
        <v>21.267099999999999</v>
      </c>
      <c r="X66" t="s">
        <v>436</v>
      </c>
      <c r="Y66">
        <v>1.7385999999999999</v>
      </c>
      <c r="Z66" t="s">
        <v>437</v>
      </c>
      <c r="AA66">
        <v>3.3212999999999999</v>
      </c>
      <c r="AB66" t="s">
        <v>331</v>
      </c>
      <c r="AC66">
        <v>1.9125000000000001</v>
      </c>
      <c r="AD66">
        <v>17.799399999999999</v>
      </c>
      <c r="AE66">
        <v>247.7458</v>
      </c>
      <c r="AF66">
        <v>12</v>
      </c>
      <c r="AG66">
        <v>88</v>
      </c>
    </row>
    <row r="67" spans="1:33">
      <c r="A67" t="s">
        <v>432</v>
      </c>
      <c r="B67" s="1">
        <v>0.56944444444444442</v>
      </c>
      <c r="C67" t="s">
        <v>188</v>
      </c>
      <c r="D67" t="s">
        <v>402</v>
      </c>
      <c r="E67" t="s">
        <v>403</v>
      </c>
      <c r="F67">
        <v>6469</v>
      </c>
      <c r="G67" t="s">
        <v>231</v>
      </c>
      <c r="H67" t="s">
        <v>232</v>
      </c>
      <c r="I67" t="s">
        <v>5</v>
      </c>
      <c r="J67" t="s">
        <v>234</v>
      </c>
      <c r="K67" t="s">
        <v>404</v>
      </c>
      <c r="L67">
        <v>2</v>
      </c>
      <c r="M67">
        <v>76.427999999999997</v>
      </c>
      <c r="N67">
        <v>70.906199999999998</v>
      </c>
      <c r="O67">
        <v>26.630700000000001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19.918600000000001</v>
      </c>
      <c r="X67" t="s">
        <v>266</v>
      </c>
      <c r="Y67">
        <v>2.1375999999999999</v>
      </c>
      <c r="Z67" t="s">
        <v>263</v>
      </c>
      <c r="AA67">
        <v>3.0436000000000001</v>
      </c>
      <c r="AB67" t="s">
        <v>433</v>
      </c>
      <c r="AC67">
        <v>1.9123000000000001</v>
      </c>
      <c r="AD67">
        <v>25.9665</v>
      </c>
      <c r="AE67">
        <v>260.99419999999998</v>
      </c>
      <c r="AF67">
        <v>6</v>
      </c>
      <c r="AG67">
        <v>85</v>
      </c>
    </row>
    <row r="68" spans="1:33">
      <c r="A68" t="s">
        <v>434</v>
      </c>
      <c r="B68" s="1">
        <v>0.56944444444444442</v>
      </c>
      <c r="C68" t="s">
        <v>188</v>
      </c>
      <c r="D68" t="s">
        <v>402</v>
      </c>
      <c r="E68" t="s">
        <v>403</v>
      </c>
      <c r="F68">
        <v>6469</v>
      </c>
      <c r="G68" t="s">
        <v>231</v>
      </c>
      <c r="H68" t="s">
        <v>232</v>
      </c>
      <c r="I68" t="s">
        <v>5</v>
      </c>
      <c r="J68" t="s">
        <v>234</v>
      </c>
      <c r="K68" t="s">
        <v>404</v>
      </c>
      <c r="L68">
        <v>2</v>
      </c>
      <c r="M68">
        <v>83.674499999999995</v>
      </c>
      <c r="N68">
        <v>43.545099999999998</v>
      </c>
      <c r="O68">
        <v>44.084600000000002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18.267900000000001</v>
      </c>
      <c r="X68" t="s">
        <v>237</v>
      </c>
      <c r="Y68">
        <v>2.3052999999999999</v>
      </c>
      <c r="Z68" t="s">
        <v>407</v>
      </c>
      <c r="AA68">
        <v>1.4249000000000001</v>
      </c>
      <c r="AB68" t="s">
        <v>433</v>
      </c>
      <c r="AC68">
        <v>1.9123000000000001</v>
      </c>
      <c r="AD68">
        <v>28.299800000000001</v>
      </c>
      <c r="AE68">
        <v>260.017</v>
      </c>
      <c r="AF68">
        <v>5.5</v>
      </c>
      <c r="AG68">
        <v>85</v>
      </c>
    </row>
    <row r="69" spans="1:33">
      <c r="A69" t="s">
        <v>1156</v>
      </c>
      <c r="B69" s="1">
        <v>0.66319444444444442</v>
      </c>
      <c r="C69" t="s">
        <v>188</v>
      </c>
      <c r="D69" t="s">
        <v>281</v>
      </c>
      <c r="E69" t="s">
        <v>447</v>
      </c>
      <c r="F69">
        <v>17013</v>
      </c>
      <c r="G69" t="s">
        <v>231</v>
      </c>
      <c r="H69" t="s">
        <v>232</v>
      </c>
      <c r="I69" t="s">
        <v>233</v>
      </c>
      <c r="J69" t="s">
        <v>234</v>
      </c>
      <c r="K69" t="s">
        <v>1142</v>
      </c>
      <c r="L69">
        <v>2</v>
      </c>
      <c r="M69">
        <v>101.66200000000001</v>
      </c>
      <c r="N69">
        <v>71.959999999999994</v>
      </c>
      <c r="O69">
        <v>18.599799999999998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21.1493</v>
      </c>
      <c r="X69" t="s">
        <v>279</v>
      </c>
      <c r="Y69">
        <v>2.7905000000000002</v>
      </c>
      <c r="Z69" t="s">
        <v>451</v>
      </c>
      <c r="AA69">
        <v>2.8641000000000001</v>
      </c>
      <c r="AB69" t="s">
        <v>331</v>
      </c>
      <c r="AC69">
        <v>1.9056</v>
      </c>
      <c r="AD69">
        <v>24.631799999999998</v>
      </c>
      <c r="AE69">
        <v>280.56549999999999</v>
      </c>
      <c r="AF69">
        <v>7</v>
      </c>
      <c r="AG69">
        <v>93</v>
      </c>
    </row>
    <row r="70" spans="1:33">
      <c r="A70" t="s">
        <v>332</v>
      </c>
      <c r="B70" s="1">
        <v>0.55902777777777779</v>
      </c>
      <c r="C70" t="s">
        <v>167</v>
      </c>
      <c r="D70" t="s">
        <v>281</v>
      </c>
      <c r="F70">
        <v>9540</v>
      </c>
      <c r="G70" t="s">
        <v>282</v>
      </c>
      <c r="H70" t="s">
        <v>232</v>
      </c>
      <c r="I70" t="s">
        <v>233</v>
      </c>
      <c r="J70" t="s">
        <v>234</v>
      </c>
      <c r="K70" t="s">
        <v>283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333</v>
      </c>
      <c r="Y70">
        <v>1.4607000000000001</v>
      </c>
      <c r="Z70" t="s">
        <v>334</v>
      </c>
      <c r="AA70">
        <v>0.4516</v>
      </c>
      <c r="AB70" t="s">
        <v>335</v>
      </c>
      <c r="AC70">
        <v>1.9036</v>
      </c>
      <c r="AD70">
        <v>0</v>
      </c>
      <c r="AE70">
        <v>3.8159000000000001</v>
      </c>
      <c r="AF70">
        <v>10</v>
      </c>
      <c r="AG70">
        <v>0</v>
      </c>
    </row>
    <row r="71" spans="1:33">
      <c r="A71" t="s">
        <v>650</v>
      </c>
      <c r="B71" s="1">
        <v>0.59375</v>
      </c>
      <c r="C71" t="s">
        <v>163</v>
      </c>
      <c r="D71" t="s">
        <v>281</v>
      </c>
      <c r="E71" t="s">
        <v>403</v>
      </c>
      <c r="F71">
        <v>7116</v>
      </c>
      <c r="G71" t="s">
        <v>231</v>
      </c>
      <c r="H71" t="s">
        <v>232</v>
      </c>
      <c r="I71" t="s">
        <v>5</v>
      </c>
      <c r="J71" t="s">
        <v>234</v>
      </c>
      <c r="K71" t="s">
        <v>644</v>
      </c>
      <c r="L71">
        <v>2</v>
      </c>
      <c r="M71">
        <v>90.334000000000003</v>
      </c>
      <c r="N71">
        <v>68.2911</v>
      </c>
      <c r="O71">
        <v>38.915599999999998</v>
      </c>
      <c r="P71">
        <v>5.9348000000000001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21.360700000000001</v>
      </c>
      <c r="X71" t="s">
        <v>450</v>
      </c>
      <c r="Y71">
        <v>2.9359000000000002</v>
      </c>
      <c r="Z71" t="s">
        <v>651</v>
      </c>
      <c r="AA71">
        <v>1.3726</v>
      </c>
      <c r="AB71" t="s">
        <v>652</v>
      </c>
      <c r="AC71">
        <v>1.8786</v>
      </c>
      <c r="AD71">
        <v>38.75</v>
      </c>
      <c r="AE71">
        <v>293.68360000000001</v>
      </c>
      <c r="AF71">
        <v>4</v>
      </c>
      <c r="AG71">
        <v>85</v>
      </c>
    </row>
    <row r="72" spans="1:33">
      <c r="A72" t="s">
        <v>657</v>
      </c>
      <c r="B72" s="1">
        <v>0.59375</v>
      </c>
      <c r="C72" t="s">
        <v>163</v>
      </c>
      <c r="D72" t="s">
        <v>281</v>
      </c>
      <c r="E72" t="s">
        <v>403</v>
      </c>
      <c r="F72">
        <v>7116</v>
      </c>
      <c r="G72" t="s">
        <v>231</v>
      </c>
      <c r="H72" t="s">
        <v>232</v>
      </c>
      <c r="I72" t="s">
        <v>5</v>
      </c>
      <c r="J72" t="s">
        <v>234</v>
      </c>
      <c r="K72" t="s">
        <v>644</v>
      </c>
      <c r="L72">
        <v>2</v>
      </c>
      <c r="M72">
        <v>72.412000000000006</v>
      </c>
      <c r="N72">
        <v>54.496099999999998</v>
      </c>
      <c r="O72">
        <v>23.658100000000001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18.9621</v>
      </c>
      <c r="X72" t="s">
        <v>658</v>
      </c>
      <c r="Y72">
        <v>1.0926</v>
      </c>
      <c r="Z72" t="s">
        <v>659</v>
      </c>
      <c r="AA72">
        <v>0.86670000000000003</v>
      </c>
      <c r="AB72" t="s">
        <v>652</v>
      </c>
      <c r="AC72">
        <v>1.8786</v>
      </c>
      <c r="AD72">
        <v>10.632899999999999</v>
      </c>
      <c r="AE72">
        <v>213.35169999999999</v>
      </c>
      <c r="AF72">
        <v>8</v>
      </c>
      <c r="AG72">
        <v>74</v>
      </c>
    </row>
    <row r="73" spans="1:33">
      <c r="A73" t="s">
        <v>653</v>
      </c>
      <c r="B73" s="1">
        <v>0.59375</v>
      </c>
      <c r="C73" t="s">
        <v>163</v>
      </c>
      <c r="D73" t="s">
        <v>281</v>
      </c>
      <c r="E73" t="s">
        <v>403</v>
      </c>
      <c r="F73">
        <v>7116</v>
      </c>
      <c r="G73" t="s">
        <v>231</v>
      </c>
      <c r="H73" t="s">
        <v>232</v>
      </c>
      <c r="I73" t="s">
        <v>5</v>
      </c>
      <c r="J73" t="s">
        <v>234</v>
      </c>
      <c r="K73" t="s">
        <v>644</v>
      </c>
      <c r="L73">
        <v>2</v>
      </c>
      <c r="M73">
        <v>81.407200000000003</v>
      </c>
      <c r="N73">
        <v>83.476600000000005</v>
      </c>
      <c r="O73">
        <v>24.978899999999999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20.034300000000002</v>
      </c>
      <c r="X73" t="s">
        <v>469</v>
      </c>
      <c r="Y73">
        <v>1.4111</v>
      </c>
      <c r="Z73" t="s">
        <v>259</v>
      </c>
      <c r="AA73">
        <v>1.3334999999999999</v>
      </c>
      <c r="AB73" t="s">
        <v>440</v>
      </c>
      <c r="AC73">
        <v>1.8706</v>
      </c>
      <c r="AD73">
        <v>26.899799999999999</v>
      </c>
      <c r="AE73">
        <v>277.8974</v>
      </c>
      <c r="AF73">
        <v>4.5</v>
      </c>
      <c r="AG73">
        <v>83</v>
      </c>
    </row>
    <row r="74" spans="1:33">
      <c r="A74" t="s">
        <v>779</v>
      </c>
      <c r="B74" s="1">
        <v>0.61805555555555558</v>
      </c>
      <c r="C74" t="s">
        <v>188</v>
      </c>
      <c r="D74" t="s">
        <v>281</v>
      </c>
      <c r="E74" t="s">
        <v>661</v>
      </c>
      <c r="F74">
        <v>22684</v>
      </c>
      <c r="G74" t="s">
        <v>231</v>
      </c>
      <c r="H74" t="s">
        <v>232</v>
      </c>
      <c r="I74" t="s">
        <v>233</v>
      </c>
      <c r="J74" t="s">
        <v>234</v>
      </c>
      <c r="K74" t="s">
        <v>775</v>
      </c>
      <c r="L74">
        <v>2</v>
      </c>
      <c r="M74">
        <v>106.57259999999999</v>
      </c>
      <c r="N74">
        <v>77.300899999999999</v>
      </c>
      <c r="O74">
        <v>31.025600000000001</v>
      </c>
      <c r="P74">
        <v>12.6891</v>
      </c>
      <c r="Q74">
        <v>5.8884999999999996</v>
      </c>
      <c r="R74">
        <v>0</v>
      </c>
      <c r="S74">
        <v>0</v>
      </c>
      <c r="T74">
        <v>0</v>
      </c>
      <c r="U74">
        <v>0</v>
      </c>
      <c r="V74">
        <v>0</v>
      </c>
      <c r="W74">
        <v>21.957899999999999</v>
      </c>
      <c r="X74" t="s">
        <v>262</v>
      </c>
      <c r="Y74">
        <v>3.1259000000000001</v>
      </c>
      <c r="Z74" t="s">
        <v>263</v>
      </c>
      <c r="AA74">
        <v>3.8435999999999999</v>
      </c>
      <c r="AB74" t="s">
        <v>440</v>
      </c>
      <c r="AC74">
        <v>1.8706</v>
      </c>
      <c r="AD74">
        <v>32.700000000000003</v>
      </c>
      <c r="AE74">
        <v>315.30189999999999</v>
      </c>
      <c r="AF74">
        <v>5.5</v>
      </c>
      <c r="AG74">
        <v>96</v>
      </c>
    </row>
    <row r="75" spans="1:33">
      <c r="A75" t="s">
        <v>1611</v>
      </c>
      <c r="B75" s="1">
        <v>0.76041666666666663</v>
      </c>
      <c r="C75" t="s">
        <v>168</v>
      </c>
      <c r="D75" t="s">
        <v>281</v>
      </c>
      <c r="E75" t="s">
        <v>1407</v>
      </c>
      <c r="F75">
        <v>3881</v>
      </c>
      <c r="G75" t="s">
        <v>1576</v>
      </c>
      <c r="H75" t="s">
        <v>1577</v>
      </c>
      <c r="I75" s="3" t="s">
        <v>233</v>
      </c>
      <c r="J75" t="s">
        <v>234</v>
      </c>
      <c r="K75" t="s">
        <v>1600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272</v>
      </c>
      <c r="Y75">
        <v>1.9825999999999999</v>
      </c>
      <c r="Z75" t="s">
        <v>1612</v>
      </c>
      <c r="AA75">
        <v>1.9256</v>
      </c>
      <c r="AB75" t="s">
        <v>955</v>
      </c>
      <c r="AC75">
        <v>1.8619000000000001</v>
      </c>
      <c r="AD75">
        <v>0</v>
      </c>
      <c r="AE75">
        <v>5.7701000000000002</v>
      </c>
      <c r="AF75">
        <v>2.5</v>
      </c>
      <c r="AG75">
        <v>0</v>
      </c>
    </row>
    <row r="76" spans="1:33">
      <c r="A76" t="s">
        <v>1195</v>
      </c>
      <c r="B76" s="1">
        <v>0.67708333333333337</v>
      </c>
      <c r="C76" t="s">
        <v>167</v>
      </c>
      <c r="D76" t="s">
        <v>1187</v>
      </c>
      <c r="E76" t="s">
        <v>661</v>
      </c>
      <c r="F76">
        <v>32894</v>
      </c>
      <c r="G76" t="s">
        <v>282</v>
      </c>
      <c r="H76" t="s">
        <v>232</v>
      </c>
      <c r="I76" t="s">
        <v>233</v>
      </c>
      <c r="J76" t="s">
        <v>234</v>
      </c>
      <c r="K76" t="s">
        <v>1188</v>
      </c>
      <c r="L76">
        <v>2</v>
      </c>
      <c r="M76">
        <v>90.620800000000003</v>
      </c>
      <c r="N76">
        <v>92.885599999999997</v>
      </c>
      <c r="O76">
        <v>27.922599999999999</v>
      </c>
      <c r="P76">
        <v>14.037100000000001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18.552099999999999</v>
      </c>
      <c r="X76" t="s">
        <v>318</v>
      </c>
      <c r="Y76">
        <v>0.9839</v>
      </c>
      <c r="Z76" t="s">
        <v>330</v>
      </c>
      <c r="AA76">
        <v>1.4014</v>
      </c>
      <c r="AB76" t="s">
        <v>550</v>
      </c>
      <c r="AC76">
        <v>1.8603000000000001</v>
      </c>
      <c r="AD76">
        <v>29</v>
      </c>
      <c r="AE76">
        <v>305.57769999999999</v>
      </c>
      <c r="AF76">
        <v>16</v>
      </c>
      <c r="AG76">
        <v>88</v>
      </c>
    </row>
    <row r="77" spans="1:33">
      <c r="A77" t="s">
        <v>1165</v>
      </c>
      <c r="B77" s="1">
        <v>0.67013888888888884</v>
      </c>
      <c r="C77" t="s">
        <v>163</v>
      </c>
      <c r="D77" t="s">
        <v>229</v>
      </c>
      <c r="E77" t="s">
        <v>1158</v>
      </c>
      <c r="F77">
        <v>131000</v>
      </c>
      <c r="G77" t="s">
        <v>231</v>
      </c>
      <c r="H77" t="s">
        <v>232</v>
      </c>
      <c r="I77" t="s">
        <v>233</v>
      </c>
      <c r="J77" t="s">
        <v>234</v>
      </c>
      <c r="K77" t="s">
        <v>1159</v>
      </c>
      <c r="L77">
        <v>2</v>
      </c>
      <c r="M77">
        <v>136.43049999999999</v>
      </c>
      <c r="N77">
        <v>74.890199999999993</v>
      </c>
      <c r="O77">
        <v>40.158000000000001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10.3142</v>
      </c>
      <c r="X77" t="s">
        <v>450</v>
      </c>
      <c r="Y77">
        <v>4.3815</v>
      </c>
      <c r="Z77" t="s">
        <v>797</v>
      </c>
      <c r="AA77">
        <v>2.3252000000000002</v>
      </c>
      <c r="AB77" t="s">
        <v>1166</v>
      </c>
      <c r="AC77">
        <v>1.8486</v>
      </c>
      <c r="AD77">
        <v>43.4</v>
      </c>
      <c r="AE77">
        <v>362.32260000000002</v>
      </c>
      <c r="AF77">
        <v>14</v>
      </c>
      <c r="AG77">
        <v>103</v>
      </c>
    </row>
    <row r="78" spans="1:33">
      <c r="A78" t="s">
        <v>530</v>
      </c>
      <c r="B78" s="1">
        <v>0.57986111111111105</v>
      </c>
      <c r="C78" t="s">
        <v>167</v>
      </c>
      <c r="D78" t="s">
        <v>281</v>
      </c>
      <c r="F78">
        <v>9540</v>
      </c>
      <c r="G78" t="s">
        <v>282</v>
      </c>
      <c r="H78" t="s">
        <v>232</v>
      </c>
      <c r="I78" t="s">
        <v>233</v>
      </c>
      <c r="J78" t="s">
        <v>234</v>
      </c>
      <c r="K78" t="s">
        <v>520</v>
      </c>
      <c r="L78">
        <v>2</v>
      </c>
      <c r="M78">
        <v>59.191699999999997</v>
      </c>
      <c r="N78">
        <v>57.399700000000003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16.5107</v>
      </c>
      <c r="X78" t="s">
        <v>311</v>
      </c>
      <c r="Y78">
        <v>0.59709999999999996</v>
      </c>
      <c r="Z78" t="s">
        <v>304</v>
      </c>
      <c r="AA78">
        <v>0.89870000000000005</v>
      </c>
      <c r="AB78" t="s">
        <v>531</v>
      </c>
      <c r="AC78">
        <v>1.8328</v>
      </c>
      <c r="AD78">
        <v>0</v>
      </c>
      <c r="AE78">
        <v>188.87280000000001</v>
      </c>
      <c r="AF78">
        <v>16</v>
      </c>
      <c r="AG78">
        <v>0</v>
      </c>
    </row>
    <row r="79" spans="1:33">
      <c r="A79" t="s">
        <v>737</v>
      </c>
      <c r="B79" s="1">
        <v>0.60416666666666663</v>
      </c>
      <c r="C79" t="s">
        <v>167</v>
      </c>
      <c r="D79" t="s">
        <v>281</v>
      </c>
      <c r="F79">
        <v>17688</v>
      </c>
      <c r="G79" t="s">
        <v>282</v>
      </c>
      <c r="H79" t="s">
        <v>232</v>
      </c>
      <c r="I79" t="s">
        <v>5</v>
      </c>
      <c r="J79" t="s">
        <v>234</v>
      </c>
      <c r="K79" t="s">
        <v>718</v>
      </c>
      <c r="L79">
        <v>2</v>
      </c>
      <c r="M79">
        <v>75</v>
      </c>
      <c r="N79">
        <v>49.52</v>
      </c>
      <c r="O79">
        <v>36.425800000000002</v>
      </c>
      <c r="P79">
        <v>10.7935</v>
      </c>
      <c r="Q79">
        <v>4.6753999999999998</v>
      </c>
      <c r="R79">
        <v>4.8902000000000001</v>
      </c>
      <c r="S79">
        <v>0</v>
      </c>
      <c r="T79">
        <v>0</v>
      </c>
      <c r="U79">
        <v>0</v>
      </c>
      <c r="V79">
        <v>0</v>
      </c>
      <c r="W79">
        <v>19.074999999999999</v>
      </c>
      <c r="X79" t="s">
        <v>738</v>
      </c>
      <c r="Y79">
        <v>1.4060999999999999</v>
      </c>
      <c r="Z79" t="s">
        <v>739</v>
      </c>
      <c r="AA79">
        <v>2.3761999999999999</v>
      </c>
      <c r="AB79" t="s">
        <v>740</v>
      </c>
      <c r="AC79">
        <v>1.8262</v>
      </c>
      <c r="AD79">
        <v>15.6005</v>
      </c>
      <c r="AE79">
        <v>231.376</v>
      </c>
      <c r="AF79">
        <v>14</v>
      </c>
      <c r="AG79">
        <v>71</v>
      </c>
    </row>
    <row r="80" spans="1:33">
      <c r="A80" t="s">
        <v>1633</v>
      </c>
      <c r="B80" s="1">
        <v>0.78125</v>
      </c>
      <c r="C80" t="s">
        <v>168</v>
      </c>
      <c r="D80" t="s">
        <v>281</v>
      </c>
      <c r="E80" t="s">
        <v>1620</v>
      </c>
      <c r="F80">
        <v>3105</v>
      </c>
      <c r="G80" t="s">
        <v>1576</v>
      </c>
      <c r="H80" t="s">
        <v>1577</v>
      </c>
      <c r="I80" s="3" t="s">
        <v>5</v>
      </c>
      <c r="J80" t="s">
        <v>234</v>
      </c>
      <c r="K80" t="s">
        <v>1621</v>
      </c>
      <c r="L80">
        <v>2</v>
      </c>
      <c r="M80">
        <v>51.7</v>
      </c>
      <c r="N80">
        <v>32.767400000000002</v>
      </c>
      <c r="O80">
        <v>27.585100000000001</v>
      </c>
      <c r="P80">
        <v>8.1830999999999996</v>
      </c>
      <c r="Q80">
        <v>4.2403000000000004</v>
      </c>
      <c r="R80">
        <v>0</v>
      </c>
      <c r="S80">
        <v>0</v>
      </c>
      <c r="T80">
        <v>0</v>
      </c>
      <c r="U80">
        <v>0</v>
      </c>
      <c r="V80">
        <v>0</v>
      </c>
      <c r="W80">
        <v>16.545000000000002</v>
      </c>
      <c r="X80" t="s">
        <v>1634</v>
      </c>
      <c r="Y80">
        <v>0</v>
      </c>
      <c r="Z80" t="s">
        <v>1635</v>
      </c>
      <c r="AA80">
        <v>9.4200000000000006E-2</v>
      </c>
      <c r="AB80" t="s">
        <v>720</v>
      </c>
      <c r="AC80">
        <v>1.8241000000000001</v>
      </c>
      <c r="AD80">
        <v>5.3</v>
      </c>
      <c r="AE80">
        <v>159.40989999999999</v>
      </c>
      <c r="AF80">
        <v>25</v>
      </c>
      <c r="AG80">
        <v>53</v>
      </c>
    </row>
    <row r="81" spans="1:33">
      <c r="A81" t="s">
        <v>313</v>
      </c>
      <c r="B81" s="1">
        <v>0.55902777777777779</v>
      </c>
      <c r="C81" t="s">
        <v>167</v>
      </c>
      <c r="D81" t="s">
        <v>281</v>
      </c>
      <c r="F81">
        <v>9540</v>
      </c>
      <c r="G81" t="s">
        <v>282</v>
      </c>
      <c r="H81" t="s">
        <v>232</v>
      </c>
      <c r="I81" t="s">
        <v>233</v>
      </c>
      <c r="J81" t="s">
        <v>234</v>
      </c>
      <c r="K81" t="s">
        <v>283</v>
      </c>
      <c r="L81">
        <v>2</v>
      </c>
      <c r="M81">
        <v>48.490400000000001</v>
      </c>
      <c r="N81">
        <v>38.647199999999998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11.3843</v>
      </c>
      <c r="X81" t="s">
        <v>314</v>
      </c>
      <c r="Y81">
        <v>1.073</v>
      </c>
      <c r="Z81" t="s">
        <v>315</v>
      </c>
      <c r="AA81">
        <v>0.56179999999999997</v>
      </c>
      <c r="AB81" t="s">
        <v>316</v>
      </c>
      <c r="AC81">
        <v>1.8126</v>
      </c>
      <c r="AD81">
        <v>1.5</v>
      </c>
      <c r="AE81">
        <v>142.23740000000001</v>
      </c>
      <c r="AF81">
        <v>50</v>
      </c>
      <c r="AG81">
        <v>0</v>
      </c>
    </row>
    <row r="82" spans="1:33">
      <c r="A82" t="s">
        <v>792</v>
      </c>
      <c r="B82" s="1">
        <v>0.61805555555555558</v>
      </c>
      <c r="C82" t="s">
        <v>188</v>
      </c>
      <c r="D82" t="s">
        <v>281</v>
      </c>
      <c r="E82" t="s">
        <v>661</v>
      </c>
      <c r="F82">
        <v>22684</v>
      </c>
      <c r="G82" t="s">
        <v>231</v>
      </c>
      <c r="H82" t="s">
        <v>232</v>
      </c>
      <c r="I82" t="s">
        <v>233</v>
      </c>
      <c r="J82" t="s">
        <v>234</v>
      </c>
      <c r="K82" t="s">
        <v>775</v>
      </c>
      <c r="L82">
        <v>2</v>
      </c>
      <c r="M82">
        <v>70.651399999999995</v>
      </c>
      <c r="N82">
        <v>74.971699999999998</v>
      </c>
      <c r="O82">
        <v>30.935199999999998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21.8886</v>
      </c>
      <c r="X82" t="s">
        <v>793</v>
      </c>
      <c r="Y82">
        <v>1.7423</v>
      </c>
      <c r="Z82" t="s">
        <v>794</v>
      </c>
      <c r="AA82">
        <v>1.2506999999999999</v>
      </c>
      <c r="AB82" t="s">
        <v>316</v>
      </c>
      <c r="AC82">
        <v>1.7974000000000001</v>
      </c>
      <c r="AD82">
        <v>24.598500000000001</v>
      </c>
      <c r="AE82">
        <v>263.36630000000002</v>
      </c>
      <c r="AF82">
        <v>20</v>
      </c>
      <c r="AG82">
        <v>96</v>
      </c>
    </row>
    <row r="83" spans="1:33">
      <c r="A83" t="s">
        <v>1171</v>
      </c>
      <c r="B83" s="1">
        <v>0.67013888888888884</v>
      </c>
      <c r="C83" t="s">
        <v>163</v>
      </c>
      <c r="D83" t="s">
        <v>229</v>
      </c>
      <c r="E83" t="s">
        <v>1158</v>
      </c>
      <c r="F83">
        <v>131000</v>
      </c>
      <c r="G83" t="s">
        <v>231</v>
      </c>
      <c r="H83" t="s">
        <v>232</v>
      </c>
      <c r="I83" t="s">
        <v>233</v>
      </c>
      <c r="J83" t="s">
        <v>234</v>
      </c>
      <c r="K83" t="s">
        <v>1159</v>
      </c>
      <c r="L83">
        <v>2</v>
      </c>
      <c r="M83">
        <v>97.759500000000003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19.851400000000002</v>
      </c>
      <c r="X83" t="s">
        <v>813</v>
      </c>
      <c r="Y83">
        <v>1.7747999999999999</v>
      </c>
      <c r="Z83" t="s">
        <v>1172</v>
      </c>
      <c r="AA83">
        <v>1.1339999999999999</v>
      </c>
      <c r="AB83" t="s">
        <v>874</v>
      </c>
      <c r="AC83">
        <v>1.7806999999999999</v>
      </c>
      <c r="AD83">
        <v>43</v>
      </c>
      <c r="AE83">
        <v>313.99270000000001</v>
      </c>
      <c r="AF83">
        <v>20</v>
      </c>
      <c r="AG83">
        <v>0</v>
      </c>
    </row>
    <row r="84" spans="1:33">
      <c r="A84" t="s">
        <v>908</v>
      </c>
      <c r="B84" s="1">
        <v>0.63888888888888895</v>
      </c>
      <c r="C84" t="s">
        <v>188</v>
      </c>
      <c r="D84" t="s">
        <v>229</v>
      </c>
      <c r="E84" t="s">
        <v>230</v>
      </c>
      <c r="F84">
        <v>5434</v>
      </c>
      <c r="G84" t="s">
        <v>231</v>
      </c>
      <c r="H84" t="s">
        <v>232</v>
      </c>
      <c r="I84" t="s">
        <v>233</v>
      </c>
      <c r="J84" t="s">
        <v>234</v>
      </c>
      <c r="K84" t="s">
        <v>907</v>
      </c>
      <c r="L84">
        <v>2</v>
      </c>
      <c r="M84">
        <v>80.719399999999993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7.1429</v>
      </c>
      <c r="X84" t="s">
        <v>237</v>
      </c>
      <c r="Y84">
        <v>2.7221000000000002</v>
      </c>
      <c r="Z84" t="s">
        <v>238</v>
      </c>
      <c r="AA84">
        <v>3.3868</v>
      </c>
      <c r="AB84" t="s">
        <v>909</v>
      </c>
      <c r="AC84">
        <v>1.7806</v>
      </c>
      <c r="AD84">
        <v>20</v>
      </c>
      <c r="AE84" s="23">
        <v>238.52600000000001</v>
      </c>
      <c r="AF84">
        <v>2.25</v>
      </c>
      <c r="AG84">
        <v>0</v>
      </c>
    </row>
    <row r="85" spans="1:33">
      <c r="A85" t="s">
        <v>1145</v>
      </c>
      <c r="B85" s="1">
        <v>0.66319444444444442</v>
      </c>
      <c r="C85" t="s">
        <v>188</v>
      </c>
      <c r="D85" t="s">
        <v>281</v>
      </c>
      <c r="E85" t="s">
        <v>447</v>
      </c>
      <c r="F85">
        <v>17013</v>
      </c>
      <c r="G85" t="s">
        <v>231</v>
      </c>
      <c r="H85" t="s">
        <v>232</v>
      </c>
      <c r="I85" t="s">
        <v>233</v>
      </c>
      <c r="J85" t="s">
        <v>234</v>
      </c>
      <c r="K85" t="s">
        <v>1142</v>
      </c>
      <c r="L85">
        <v>2</v>
      </c>
      <c r="M85">
        <v>128.60400000000001</v>
      </c>
      <c r="N85">
        <v>61.613300000000002</v>
      </c>
      <c r="O85">
        <v>42.718800000000002</v>
      </c>
      <c r="P85">
        <v>15.114000000000001</v>
      </c>
      <c r="Q85">
        <v>8.1597000000000008</v>
      </c>
      <c r="R85">
        <v>5.0566000000000004</v>
      </c>
      <c r="S85">
        <v>5.4177</v>
      </c>
      <c r="T85">
        <v>2.1734</v>
      </c>
      <c r="U85">
        <v>0</v>
      </c>
      <c r="V85">
        <v>0</v>
      </c>
      <c r="W85">
        <v>23.119299999999999</v>
      </c>
      <c r="X85" t="s">
        <v>442</v>
      </c>
      <c r="Y85">
        <v>1.2463</v>
      </c>
      <c r="Z85" t="s">
        <v>797</v>
      </c>
      <c r="AA85">
        <v>4.4127999999999998</v>
      </c>
      <c r="AB85" t="s">
        <v>1146</v>
      </c>
      <c r="AC85">
        <v>1.7771999999999999</v>
      </c>
      <c r="AD85">
        <v>27.324400000000001</v>
      </c>
      <c r="AE85">
        <v>331.48009999999999</v>
      </c>
      <c r="AF85">
        <v>10</v>
      </c>
      <c r="AG85">
        <v>90</v>
      </c>
    </row>
    <row r="86" spans="1:33">
      <c r="A86" t="s">
        <v>328</v>
      </c>
      <c r="B86" s="1">
        <v>0.55902777777777779</v>
      </c>
      <c r="C86" t="s">
        <v>167</v>
      </c>
      <c r="D86" t="s">
        <v>281</v>
      </c>
      <c r="F86">
        <v>9540</v>
      </c>
      <c r="G86" t="s">
        <v>282</v>
      </c>
      <c r="H86" t="s">
        <v>232</v>
      </c>
      <c r="I86" t="s">
        <v>233</v>
      </c>
      <c r="J86" t="s">
        <v>234</v>
      </c>
      <c r="K86" t="s">
        <v>283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329</v>
      </c>
      <c r="Y86">
        <v>2.1657000000000002</v>
      </c>
      <c r="Z86" t="s">
        <v>330</v>
      </c>
      <c r="AA86">
        <v>1.4014</v>
      </c>
      <c r="AB86" t="s">
        <v>331</v>
      </c>
      <c r="AC86">
        <v>1.7632000000000001</v>
      </c>
      <c r="AD86">
        <v>0</v>
      </c>
      <c r="AE86">
        <v>5.3303000000000003</v>
      </c>
      <c r="AF86">
        <v>6</v>
      </c>
      <c r="AG86">
        <v>0</v>
      </c>
    </row>
    <row r="87" spans="1:33">
      <c r="A87" t="s">
        <v>529</v>
      </c>
      <c r="B87" s="1">
        <v>0.57986111111111105</v>
      </c>
      <c r="C87" t="s">
        <v>167</v>
      </c>
      <c r="D87" t="s">
        <v>281</v>
      </c>
      <c r="F87">
        <v>9540</v>
      </c>
      <c r="G87" t="s">
        <v>282</v>
      </c>
      <c r="H87" t="s">
        <v>232</v>
      </c>
      <c r="I87" t="s">
        <v>233</v>
      </c>
      <c r="J87" t="s">
        <v>234</v>
      </c>
      <c r="K87" t="s">
        <v>520</v>
      </c>
      <c r="L87">
        <v>2</v>
      </c>
      <c r="M87">
        <v>87.598600000000005</v>
      </c>
      <c r="N87">
        <v>46.578299999999999</v>
      </c>
      <c r="O87">
        <v>17.0383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17.8721</v>
      </c>
      <c r="X87" t="s">
        <v>337</v>
      </c>
      <c r="Y87">
        <v>0.66469999999999996</v>
      </c>
      <c r="Z87" t="s">
        <v>286</v>
      </c>
      <c r="AA87">
        <v>2.8153000000000001</v>
      </c>
      <c r="AB87" t="s">
        <v>331</v>
      </c>
      <c r="AC87">
        <v>1.7632000000000001</v>
      </c>
      <c r="AD87">
        <v>6.6660000000000004</v>
      </c>
      <c r="AE87">
        <v>208.69399999999999</v>
      </c>
      <c r="AF87">
        <v>3</v>
      </c>
      <c r="AG87">
        <v>0</v>
      </c>
    </row>
    <row r="88" spans="1:33">
      <c r="A88" t="s">
        <v>1654</v>
      </c>
      <c r="B88" s="1">
        <v>0.80208333333333337</v>
      </c>
      <c r="C88" t="s">
        <v>168</v>
      </c>
      <c r="D88" t="s">
        <v>229</v>
      </c>
      <c r="E88" t="s">
        <v>1407</v>
      </c>
      <c r="F88">
        <v>3881</v>
      </c>
      <c r="G88" t="s">
        <v>1576</v>
      </c>
      <c r="H88" t="s">
        <v>1577</v>
      </c>
      <c r="I88" s="3" t="s">
        <v>233</v>
      </c>
      <c r="J88" t="s">
        <v>234</v>
      </c>
      <c r="K88" t="s">
        <v>1653</v>
      </c>
      <c r="L88">
        <v>2</v>
      </c>
      <c r="M88">
        <v>68.1785</v>
      </c>
      <c r="N88">
        <v>64.0261</v>
      </c>
      <c r="O88">
        <v>23.946999999999999</v>
      </c>
      <c r="P88">
        <v>8.4506999999999994</v>
      </c>
      <c r="Q88">
        <v>7.1424000000000003</v>
      </c>
      <c r="R88">
        <v>0</v>
      </c>
      <c r="S88">
        <v>0</v>
      </c>
      <c r="T88">
        <v>0</v>
      </c>
      <c r="U88">
        <v>0</v>
      </c>
      <c r="V88">
        <v>0</v>
      </c>
      <c r="W88">
        <v>16.9864</v>
      </c>
      <c r="X88" t="s">
        <v>242</v>
      </c>
      <c r="Y88">
        <v>1.988</v>
      </c>
      <c r="Z88" t="s">
        <v>476</v>
      </c>
      <c r="AA88">
        <v>1.7879</v>
      </c>
      <c r="AB88" t="s">
        <v>1176</v>
      </c>
      <c r="AC88">
        <v>1.7514000000000001</v>
      </c>
      <c r="AD88">
        <v>8.0330999999999992</v>
      </c>
      <c r="AE88">
        <v>216.8</v>
      </c>
      <c r="AF88">
        <v>6</v>
      </c>
      <c r="AG88">
        <v>76</v>
      </c>
    </row>
    <row r="89" spans="1:33">
      <c r="A89" t="s">
        <v>1154</v>
      </c>
      <c r="B89" s="1">
        <v>0.66319444444444442</v>
      </c>
      <c r="C89" t="s">
        <v>188</v>
      </c>
      <c r="D89" t="s">
        <v>281</v>
      </c>
      <c r="E89" t="s">
        <v>447</v>
      </c>
      <c r="F89">
        <v>17013</v>
      </c>
      <c r="G89" t="s">
        <v>231</v>
      </c>
      <c r="H89" t="s">
        <v>232</v>
      </c>
      <c r="I89" t="s">
        <v>233</v>
      </c>
      <c r="J89" t="s">
        <v>234</v>
      </c>
      <c r="K89" t="s">
        <v>1142</v>
      </c>
      <c r="L89">
        <v>2</v>
      </c>
      <c r="M89">
        <v>82.3994</v>
      </c>
      <c r="N89">
        <v>74.073099999999997</v>
      </c>
      <c r="O89">
        <v>43.117199999999997</v>
      </c>
      <c r="P89">
        <v>11.168900000000001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20.934999999999999</v>
      </c>
      <c r="X89" t="s">
        <v>671</v>
      </c>
      <c r="Y89">
        <v>1.3627</v>
      </c>
      <c r="Z89" t="s">
        <v>255</v>
      </c>
      <c r="AA89">
        <v>2.3912</v>
      </c>
      <c r="AB89" t="s">
        <v>528</v>
      </c>
      <c r="AC89">
        <v>1.7434000000000001</v>
      </c>
      <c r="AD89">
        <v>26.65</v>
      </c>
      <c r="AE89">
        <v>291.17</v>
      </c>
      <c r="AF89">
        <v>10</v>
      </c>
      <c r="AG89">
        <v>89</v>
      </c>
    </row>
    <row r="90" spans="1:33">
      <c r="A90" t="s">
        <v>913</v>
      </c>
      <c r="B90" s="1">
        <v>0.63888888888888895</v>
      </c>
      <c r="C90" t="s">
        <v>188</v>
      </c>
      <c r="D90" t="s">
        <v>229</v>
      </c>
      <c r="E90" t="s">
        <v>230</v>
      </c>
      <c r="F90">
        <v>5434</v>
      </c>
      <c r="G90" t="s">
        <v>231</v>
      </c>
      <c r="H90" t="s">
        <v>232</v>
      </c>
      <c r="I90" t="s">
        <v>233</v>
      </c>
      <c r="J90" t="s">
        <v>234</v>
      </c>
      <c r="K90" t="s">
        <v>907</v>
      </c>
      <c r="L90">
        <v>2</v>
      </c>
      <c r="M90">
        <v>44.968200000000003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13.322900000000001</v>
      </c>
      <c r="X90" t="s">
        <v>242</v>
      </c>
      <c r="Y90">
        <v>2.0451000000000001</v>
      </c>
      <c r="Z90" t="s">
        <v>243</v>
      </c>
      <c r="AA90">
        <v>1.0536000000000001</v>
      </c>
      <c r="AB90" t="s">
        <v>914</v>
      </c>
      <c r="AC90">
        <v>1.7406999999999999</v>
      </c>
      <c r="AD90">
        <v>0</v>
      </c>
      <c r="AE90">
        <v>131.52719999999999</v>
      </c>
      <c r="AF90">
        <v>25</v>
      </c>
      <c r="AG90">
        <v>0</v>
      </c>
    </row>
    <row r="91" spans="1:33">
      <c r="A91" t="s">
        <v>1601</v>
      </c>
      <c r="B91" s="1">
        <v>0.76041666666666663</v>
      </c>
      <c r="C91" t="s">
        <v>168</v>
      </c>
      <c r="D91" t="s">
        <v>281</v>
      </c>
      <c r="E91" t="s">
        <v>1407</v>
      </c>
      <c r="F91">
        <v>3881</v>
      </c>
      <c r="G91" t="s">
        <v>1576</v>
      </c>
      <c r="H91" t="s">
        <v>1577</v>
      </c>
      <c r="I91" s="3" t="s">
        <v>233</v>
      </c>
      <c r="J91" t="s">
        <v>234</v>
      </c>
      <c r="K91" t="s">
        <v>1600</v>
      </c>
      <c r="L91">
        <v>2</v>
      </c>
      <c r="M91">
        <v>73.912199999999999</v>
      </c>
      <c r="N91">
        <v>63.401299999999999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18.704999999999998</v>
      </c>
      <c r="X91" t="s">
        <v>1602</v>
      </c>
      <c r="Y91">
        <v>1.5625</v>
      </c>
      <c r="Z91" t="s">
        <v>238</v>
      </c>
      <c r="AA91">
        <v>3.3216000000000001</v>
      </c>
      <c r="AB91" t="s">
        <v>471</v>
      </c>
      <c r="AC91">
        <v>1.7357</v>
      </c>
      <c r="AD91">
        <v>19.5</v>
      </c>
      <c r="AE91">
        <v>243.4804</v>
      </c>
      <c r="AF91">
        <v>3</v>
      </c>
      <c r="AG91">
        <v>0</v>
      </c>
    </row>
    <row r="92" spans="1:33">
      <c r="A92" t="s">
        <v>548</v>
      </c>
      <c r="B92" s="1">
        <v>0.57986111111111105</v>
      </c>
      <c r="C92" t="s">
        <v>167</v>
      </c>
      <c r="D92" t="s">
        <v>281</v>
      </c>
      <c r="F92">
        <v>9540</v>
      </c>
      <c r="G92" t="s">
        <v>282</v>
      </c>
      <c r="H92" t="s">
        <v>232</v>
      </c>
      <c r="I92" t="s">
        <v>233</v>
      </c>
      <c r="J92" t="s">
        <v>234</v>
      </c>
      <c r="K92" t="s">
        <v>520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549</v>
      </c>
      <c r="Y92">
        <v>1.5831999999999999</v>
      </c>
      <c r="Z92" t="s">
        <v>543</v>
      </c>
      <c r="AA92">
        <v>1.4713000000000001</v>
      </c>
      <c r="AB92" t="s">
        <v>550</v>
      </c>
      <c r="AC92">
        <v>1.7233000000000001</v>
      </c>
      <c r="AD92">
        <v>2.5</v>
      </c>
      <c r="AE92">
        <v>7.2778</v>
      </c>
      <c r="AF92">
        <v>25</v>
      </c>
      <c r="AG92">
        <v>0</v>
      </c>
    </row>
    <row r="93" spans="1:33">
      <c r="A93" t="s">
        <v>1150</v>
      </c>
      <c r="B93" s="1">
        <v>0.66319444444444442</v>
      </c>
      <c r="C93" t="s">
        <v>188</v>
      </c>
      <c r="D93" t="s">
        <v>281</v>
      </c>
      <c r="E93" t="s">
        <v>447</v>
      </c>
      <c r="F93">
        <v>17013</v>
      </c>
      <c r="G93" t="s">
        <v>231</v>
      </c>
      <c r="H93" t="s">
        <v>232</v>
      </c>
      <c r="I93" t="s">
        <v>233</v>
      </c>
      <c r="J93" t="s">
        <v>234</v>
      </c>
      <c r="K93" t="s">
        <v>1142</v>
      </c>
      <c r="L93">
        <v>2</v>
      </c>
      <c r="M93">
        <v>85.972999999999999</v>
      </c>
      <c r="N93">
        <v>81.204300000000003</v>
      </c>
      <c r="O93">
        <v>30.836300000000001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21.683599999999998</v>
      </c>
      <c r="X93" t="s">
        <v>275</v>
      </c>
      <c r="Y93">
        <v>1.5964</v>
      </c>
      <c r="Z93" t="s">
        <v>443</v>
      </c>
      <c r="AA93">
        <v>1.5782</v>
      </c>
      <c r="AB93" t="s">
        <v>732</v>
      </c>
      <c r="AC93">
        <v>1.7223999999999999</v>
      </c>
      <c r="AD93">
        <v>36.533099999999997</v>
      </c>
      <c r="AE93">
        <v>300.01900000000001</v>
      </c>
      <c r="AF93">
        <v>10</v>
      </c>
      <c r="AG93">
        <v>92</v>
      </c>
    </row>
    <row r="94" spans="1:33">
      <c r="A94" t="s">
        <v>776</v>
      </c>
      <c r="B94" s="1">
        <v>0.61805555555555558</v>
      </c>
      <c r="C94" t="s">
        <v>188</v>
      </c>
      <c r="D94" t="s">
        <v>281</v>
      </c>
      <c r="E94" t="s">
        <v>661</v>
      </c>
      <c r="F94">
        <v>22684</v>
      </c>
      <c r="G94" t="s">
        <v>231</v>
      </c>
      <c r="H94" t="s">
        <v>232</v>
      </c>
      <c r="I94" t="s">
        <v>233</v>
      </c>
      <c r="J94" t="s">
        <v>234</v>
      </c>
      <c r="K94" t="s">
        <v>775</v>
      </c>
      <c r="L94">
        <v>2</v>
      </c>
      <c r="M94">
        <v>117.661</v>
      </c>
      <c r="N94">
        <v>103.4121</v>
      </c>
      <c r="O94">
        <v>41.964100000000002</v>
      </c>
      <c r="P94">
        <v>13.407500000000001</v>
      </c>
      <c r="Q94">
        <v>10.6714</v>
      </c>
      <c r="R94">
        <v>6.5823</v>
      </c>
      <c r="S94">
        <v>4.5244999999999997</v>
      </c>
      <c r="T94">
        <v>0</v>
      </c>
      <c r="U94">
        <v>0</v>
      </c>
      <c r="V94">
        <v>0</v>
      </c>
      <c r="W94">
        <v>20.493600000000001</v>
      </c>
      <c r="X94" t="s">
        <v>406</v>
      </c>
      <c r="Y94">
        <v>1.1567000000000001</v>
      </c>
      <c r="Z94" t="s">
        <v>407</v>
      </c>
      <c r="AA94">
        <v>2.5676999999999999</v>
      </c>
      <c r="AB94" t="s">
        <v>462</v>
      </c>
      <c r="AC94">
        <v>1.7202</v>
      </c>
      <c r="AD94">
        <v>55.861899999999999</v>
      </c>
      <c r="AE94" s="23">
        <v>389.09519999999998</v>
      </c>
      <c r="AF94">
        <v>7</v>
      </c>
      <c r="AG94">
        <v>96</v>
      </c>
    </row>
    <row r="95" spans="1:33">
      <c r="A95" t="s">
        <v>1197</v>
      </c>
      <c r="B95" s="1">
        <v>0.67708333333333337</v>
      </c>
      <c r="C95" t="s">
        <v>167</v>
      </c>
      <c r="D95" t="s">
        <v>1187</v>
      </c>
      <c r="E95" t="s">
        <v>661</v>
      </c>
      <c r="F95">
        <v>32894</v>
      </c>
      <c r="G95" t="s">
        <v>282</v>
      </c>
      <c r="H95" t="s">
        <v>232</v>
      </c>
      <c r="I95" t="s">
        <v>233</v>
      </c>
      <c r="J95" t="s">
        <v>234</v>
      </c>
      <c r="K95" t="s">
        <v>1188</v>
      </c>
      <c r="L95">
        <v>2</v>
      </c>
      <c r="M95">
        <v>89.014300000000006</v>
      </c>
      <c r="N95">
        <v>60.298200000000001</v>
      </c>
      <c r="O95">
        <v>44.737200000000001</v>
      </c>
      <c r="P95">
        <v>10.1326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23.586400000000001</v>
      </c>
      <c r="X95" t="s">
        <v>293</v>
      </c>
      <c r="Y95">
        <v>1.4265000000000001</v>
      </c>
      <c r="Z95" t="s">
        <v>368</v>
      </c>
      <c r="AA95">
        <v>1.9778</v>
      </c>
      <c r="AB95" t="s">
        <v>778</v>
      </c>
      <c r="AC95">
        <v>1.7144999999999999</v>
      </c>
      <c r="AD95">
        <v>20.25</v>
      </c>
      <c r="AE95">
        <v>279.43680000000001</v>
      </c>
      <c r="AF95">
        <v>16</v>
      </c>
      <c r="AG95">
        <v>86</v>
      </c>
    </row>
    <row r="96" spans="1:33">
      <c r="A96" t="s">
        <v>422</v>
      </c>
      <c r="B96" s="1">
        <v>0.56944444444444442</v>
      </c>
      <c r="C96" t="s">
        <v>188</v>
      </c>
      <c r="D96" t="s">
        <v>402</v>
      </c>
      <c r="E96" t="s">
        <v>403</v>
      </c>
      <c r="F96">
        <v>6469</v>
      </c>
      <c r="G96" t="s">
        <v>231</v>
      </c>
      <c r="H96" t="s">
        <v>232</v>
      </c>
      <c r="I96" t="s">
        <v>5</v>
      </c>
      <c r="J96" t="s">
        <v>234</v>
      </c>
      <c r="K96" t="s">
        <v>404</v>
      </c>
      <c r="L96">
        <v>2</v>
      </c>
      <c r="M96">
        <v>80.28</v>
      </c>
      <c r="N96">
        <v>100.5176</v>
      </c>
      <c r="O96">
        <v>26.547999999999998</v>
      </c>
      <c r="P96">
        <v>7.5922000000000001</v>
      </c>
      <c r="Q96">
        <v>7.2016</v>
      </c>
      <c r="R96">
        <v>7.21</v>
      </c>
      <c r="S96">
        <v>2.6667999999999998</v>
      </c>
      <c r="T96">
        <v>2.6442000000000001</v>
      </c>
      <c r="U96">
        <v>1.1836</v>
      </c>
      <c r="V96">
        <v>0</v>
      </c>
      <c r="W96">
        <v>19.417100000000001</v>
      </c>
      <c r="X96" t="s">
        <v>254</v>
      </c>
      <c r="Y96">
        <v>1.5992999999999999</v>
      </c>
      <c r="Z96" t="s">
        <v>423</v>
      </c>
      <c r="AA96">
        <v>0.93569999999999998</v>
      </c>
      <c r="AB96" t="s">
        <v>424</v>
      </c>
      <c r="AC96">
        <v>1.7081</v>
      </c>
      <c r="AD96">
        <v>23.711500000000001</v>
      </c>
      <c r="AE96">
        <v>285.12090000000001</v>
      </c>
      <c r="AF96">
        <v>12</v>
      </c>
      <c r="AG96">
        <v>73</v>
      </c>
    </row>
    <row r="97" spans="1:33">
      <c r="A97" t="s">
        <v>274</v>
      </c>
      <c r="B97" s="1">
        <v>0.54861111111111105</v>
      </c>
      <c r="C97" t="s">
        <v>188</v>
      </c>
      <c r="D97" t="s">
        <v>229</v>
      </c>
      <c r="E97" t="s">
        <v>230</v>
      </c>
      <c r="F97">
        <v>5434</v>
      </c>
      <c r="G97" t="s">
        <v>231</v>
      </c>
      <c r="H97" t="s">
        <v>232</v>
      </c>
      <c r="I97" t="s">
        <v>233</v>
      </c>
      <c r="J97" t="s">
        <v>234</v>
      </c>
      <c r="K97" t="s">
        <v>235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275</v>
      </c>
      <c r="Y97">
        <v>1.5880000000000001</v>
      </c>
      <c r="Z97" t="s">
        <v>276</v>
      </c>
      <c r="AA97">
        <v>0.6673</v>
      </c>
      <c r="AB97" t="s">
        <v>277</v>
      </c>
      <c r="AC97">
        <v>1.6901999999999999</v>
      </c>
      <c r="AD97">
        <v>0</v>
      </c>
      <c r="AE97">
        <v>3.9455</v>
      </c>
      <c r="AF97">
        <v>20</v>
      </c>
      <c r="AG97">
        <v>0</v>
      </c>
    </row>
    <row r="98" spans="1:33">
      <c r="A98" t="s">
        <v>459</v>
      </c>
      <c r="B98" s="1">
        <v>0.57291666666666663</v>
      </c>
      <c r="C98" t="s">
        <v>163</v>
      </c>
      <c r="D98" t="s">
        <v>402</v>
      </c>
      <c r="E98" t="s">
        <v>447</v>
      </c>
      <c r="F98">
        <v>17013</v>
      </c>
      <c r="G98" t="s">
        <v>231</v>
      </c>
      <c r="H98" t="s">
        <v>232</v>
      </c>
      <c r="I98" t="s">
        <v>233</v>
      </c>
      <c r="J98" t="s">
        <v>234</v>
      </c>
      <c r="K98" t="s">
        <v>448</v>
      </c>
      <c r="L98">
        <v>2</v>
      </c>
      <c r="M98">
        <v>122.8248</v>
      </c>
      <c r="N98">
        <v>69.099699999999999</v>
      </c>
      <c r="O98">
        <v>37.159500000000001</v>
      </c>
      <c r="P98">
        <v>10.9964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20.342099999999999</v>
      </c>
      <c r="X98" t="s">
        <v>460</v>
      </c>
      <c r="Y98">
        <v>2.7145999999999999</v>
      </c>
      <c r="Z98" t="s">
        <v>461</v>
      </c>
      <c r="AA98">
        <v>1.1786000000000001</v>
      </c>
      <c r="AB98" t="s">
        <v>462</v>
      </c>
      <c r="AC98">
        <v>1.6890000000000001</v>
      </c>
      <c r="AD98">
        <v>39.25</v>
      </c>
      <c r="AE98">
        <v>333.97340000000003</v>
      </c>
      <c r="AF98">
        <v>8</v>
      </c>
      <c r="AG98">
        <v>96</v>
      </c>
    </row>
    <row r="99" spans="1:33">
      <c r="A99" t="s">
        <v>245</v>
      </c>
      <c r="B99" s="1">
        <v>0.54861111111111105</v>
      </c>
      <c r="C99" t="s">
        <v>188</v>
      </c>
      <c r="D99" t="s">
        <v>229</v>
      </c>
      <c r="E99" t="s">
        <v>230</v>
      </c>
      <c r="F99">
        <v>5434</v>
      </c>
      <c r="G99" t="s">
        <v>231</v>
      </c>
      <c r="H99" t="s">
        <v>232</v>
      </c>
      <c r="I99" t="s">
        <v>233</v>
      </c>
      <c r="J99" t="s">
        <v>234</v>
      </c>
      <c r="K99" t="s">
        <v>235</v>
      </c>
      <c r="L99">
        <v>2</v>
      </c>
      <c r="M99">
        <v>62.620800000000003</v>
      </c>
      <c r="N99">
        <v>36.858400000000003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16.0564</v>
      </c>
      <c r="X99" t="s">
        <v>246</v>
      </c>
      <c r="Y99">
        <v>0.56730000000000003</v>
      </c>
      <c r="Z99" t="s">
        <v>247</v>
      </c>
      <c r="AA99">
        <v>1.3674999999999999</v>
      </c>
      <c r="AB99" t="s">
        <v>248</v>
      </c>
      <c r="AC99">
        <v>1.6818</v>
      </c>
      <c r="AD99">
        <v>0</v>
      </c>
      <c r="AE99">
        <v>162.6842</v>
      </c>
      <c r="AF99">
        <v>33</v>
      </c>
      <c r="AG99">
        <v>0</v>
      </c>
    </row>
    <row r="100" spans="1:33">
      <c r="A100" t="s">
        <v>924</v>
      </c>
      <c r="B100" s="1">
        <v>0.63888888888888895</v>
      </c>
      <c r="C100" t="s">
        <v>188</v>
      </c>
      <c r="D100" t="s">
        <v>229</v>
      </c>
      <c r="E100" t="s">
        <v>230</v>
      </c>
      <c r="F100">
        <v>5434</v>
      </c>
      <c r="G100" t="s">
        <v>231</v>
      </c>
      <c r="H100" t="s">
        <v>232</v>
      </c>
      <c r="I100" t="s">
        <v>233</v>
      </c>
      <c r="J100" t="s">
        <v>234</v>
      </c>
      <c r="K100" t="s">
        <v>907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246</v>
      </c>
      <c r="Y100">
        <v>0.56730000000000003</v>
      </c>
      <c r="Z100" t="s">
        <v>280</v>
      </c>
      <c r="AA100">
        <v>0.57369999999999999</v>
      </c>
      <c r="AB100" t="s">
        <v>248</v>
      </c>
      <c r="AC100">
        <v>1.6818</v>
      </c>
      <c r="AD100">
        <v>0</v>
      </c>
      <c r="AE100">
        <v>2.8228</v>
      </c>
      <c r="AF100">
        <v>8</v>
      </c>
      <c r="AG100">
        <v>0</v>
      </c>
    </row>
    <row r="101" spans="1:33">
      <c r="A101" t="s">
        <v>1605</v>
      </c>
      <c r="B101" s="1">
        <v>0.76041666666666663</v>
      </c>
      <c r="C101" t="s">
        <v>168</v>
      </c>
      <c r="D101" t="s">
        <v>281</v>
      </c>
      <c r="E101" t="s">
        <v>1407</v>
      </c>
      <c r="F101">
        <v>3881</v>
      </c>
      <c r="G101" t="s">
        <v>1576</v>
      </c>
      <c r="H101" t="s">
        <v>1577</v>
      </c>
      <c r="I101" s="3" t="s">
        <v>233</v>
      </c>
      <c r="J101" t="s">
        <v>234</v>
      </c>
      <c r="K101" t="s">
        <v>1600</v>
      </c>
      <c r="L101">
        <v>2</v>
      </c>
      <c r="M101">
        <v>52.485799999999998</v>
      </c>
      <c r="N101">
        <v>45.709400000000002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16.395700000000001</v>
      </c>
      <c r="X101" t="s">
        <v>254</v>
      </c>
      <c r="Y101">
        <v>1.4063000000000001</v>
      </c>
      <c r="Z101" t="s">
        <v>255</v>
      </c>
      <c r="AA101">
        <v>2.4710999999999999</v>
      </c>
      <c r="AB101" t="s">
        <v>331</v>
      </c>
      <c r="AC101">
        <v>1.6408</v>
      </c>
      <c r="AD101">
        <v>0</v>
      </c>
      <c r="AE101">
        <v>164.0129</v>
      </c>
      <c r="AF101">
        <v>8</v>
      </c>
      <c r="AG101">
        <v>0</v>
      </c>
    </row>
    <row r="102" spans="1:33">
      <c r="A102" t="s">
        <v>788</v>
      </c>
      <c r="B102" s="1">
        <v>0.61805555555555558</v>
      </c>
      <c r="C102" t="s">
        <v>188</v>
      </c>
      <c r="D102" t="s">
        <v>281</v>
      </c>
      <c r="E102" t="s">
        <v>661</v>
      </c>
      <c r="F102">
        <v>22684</v>
      </c>
      <c r="G102" t="s">
        <v>231</v>
      </c>
      <c r="H102" t="s">
        <v>232</v>
      </c>
      <c r="I102" t="s">
        <v>233</v>
      </c>
      <c r="J102" t="s">
        <v>234</v>
      </c>
      <c r="K102" t="s">
        <v>775</v>
      </c>
      <c r="L102">
        <v>2</v>
      </c>
      <c r="M102">
        <v>99.264899999999997</v>
      </c>
      <c r="N102">
        <v>57.882599999999996</v>
      </c>
      <c r="O102">
        <v>24.308800000000002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19.700700000000001</v>
      </c>
      <c r="X102" t="s">
        <v>268</v>
      </c>
      <c r="Y102">
        <v>2.8477999999999999</v>
      </c>
      <c r="Z102" t="s">
        <v>789</v>
      </c>
      <c r="AA102">
        <v>2.7902</v>
      </c>
      <c r="AB102" t="s">
        <v>790</v>
      </c>
      <c r="AC102">
        <v>1.6254</v>
      </c>
      <c r="AD102">
        <v>26.5319</v>
      </c>
      <c r="AE102">
        <v>269.11380000000003</v>
      </c>
      <c r="AF102">
        <v>12</v>
      </c>
      <c r="AG102">
        <v>92</v>
      </c>
    </row>
    <row r="103" spans="1:33">
      <c r="A103" t="s">
        <v>780</v>
      </c>
      <c r="B103" s="1">
        <v>0.61805555555555558</v>
      </c>
      <c r="C103" t="s">
        <v>188</v>
      </c>
      <c r="D103" t="s">
        <v>281</v>
      </c>
      <c r="E103" t="s">
        <v>661</v>
      </c>
      <c r="F103">
        <v>22684</v>
      </c>
      <c r="G103" t="s">
        <v>231</v>
      </c>
      <c r="H103" t="s">
        <v>232</v>
      </c>
      <c r="I103" t="s">
        <v>233</v>
      </c>
      <c r="J103" t="s">
        <v>234</v>
      </c>
      <c r="K103" t="s">
        <v>775</v>
      </c>
      <c r="L103">
        <v>2</v>
      </c>
      <c r="M103">
        <v>94.715000000000003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18.4114</v>
      </c>
      <c r="X103" t="s">
        <v>275</v>
      </c>
      <c r="Y103">
        <v>1.5964</v>
      </c>
      <c r="Z103" t="s">
        <v>443</v>
      </c>
      <c r="AA103">
        <v>1.5782</v>
      </c>
      <c r="AB103" t="s">
        <v>309</v>
      </c>
      <c r="AC103">
        <v>1.6103000000000001</v>
      </c>
      <c r="AD103">
        <v>43</v>
      </c>
      <c r="AE103">
        <v>304.97280000000001</v>
      </c>
      <c r="AF103">
        <v>1.88</v>
      </c>
      <c r="AG103">
        <v>0</v>
      </c>
    </row>
    <row r="104" spans="1:33">
      <c r="A104" t="s">
        <v>782</v>
      </c>
      <c r="B104" s="1">
        <v>0.61805555555555558</v>
      </c>
      <c r="C104" t="s">
        <v>188</v>
      </c>
      <c r="D104" t="s">
        <v>281</v>
      </c>
      <c r="E104" t="s">
        <v>661</v>
      </c>
      <c r="F104">
        <v>22684</v>
      </c>
      <c r="G104" t="s">
        <v>231</v>
      </c>
      <c r="H104" t="s">
        <v>232</v>
      </c>
      <c r="I104" t="s">
        <v>233</v>
      </c>
      <c r="J104" t="s">
        <v>234</v>
      </c>
      <c r="K104" t="s">
        <v>775</v>
      </c>
      <c r="L104">
        <v>2</v>
      </c>
      <c r="M104">
        <v>79.068600000000004</v>
      </c>
      <c r="N104">
        <v>77.831199999999995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22.965699999999998</v>
      </c>
      <c r="X104" t="s">
        <v>671</v>
      </c>
      <c r="Y104">
        <v>1.3627</v>
      </c>
      <c r="Z104" t="s">
        <v>426</v>
      </c>
      <c r="AA104">
        <v>0.8649</v>
      </c>
      <c r="AB104" t="s">
        <v>783</v>
      </c>
      <c r="AC104">
        <v>1.61</v>
      </c>
      <c r="AD104">
        <v>38</v>
      </c>
      <c r="AE104">
        <v>292.33440000000002</v>
      </c>
      <c r="AF104">
        <v>12</v>
      </c>
      <c r="AG104">
        <v>0</v>
      </c>
    </row>
    <row r="105" spans="1:33">
      <c r="A105" t="s">
        <v>922</v>
      </c>
      <c r="B105" s="1">
        <v>0.63888888888888895</v>
      </c>
      <c r="C105" t="s">
        <v>188</v>
      </c>
      <c r="D105" t="s">
        <v>229</v>
      </c>
      <c r="E105" t="s">
        <v>230</v>
      </c>
      <c r="F105">
        <v>5434</v>
      </c>
      <c r="G105" t="s">
        <v>231</v>
      </c>
      <c r="H105" t="s">
        <v>232</v>
      </c>
      <c r="I105" t="s">
        <v>233</v>
      </c>
      <c r="J105" t="s">
        <v>234</v>
      </c>
      <c r="K105" t="s">
        <v>907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442</v>
      </c>
      <c r="Y105">
        <v>1.6671</v>
      </c>
      <c r="Z105" t="s">
        <v>443</v>
      </c>
      <c r="AA105">
        <v>1.5782</v>
      </c>
      <c r="AB105" t="s">
        <v>462</v>
      </c>
      <c r="AC105">
        <v>1.6094999999999999</v>
      </c>
      <c r="AD105">
        <v>0</v>
      </c>
      <c r="AE105">
        <v>4.8548</v>
      </c>
      <c r="AF105">
        <v>10</v>
      </c>
      <c r="AG105">
        <v>0</v>
      </c>
    </row>
    <row r="106" spans="1:33">
      <c r="A106" t="s">
        <v>1157</v>
      </c>
      <c r="B106" s="1">
        <v>0.66319444444444442</v>
      </c>
      <c r="C106" t="s">
        <v>188</v>
      </c>
      <c r="D106" t="s">
        <v>281</v>
      </c>
      <c r="E106" t="s">
        <v>447</v>
      </c>
      <c r="F106">
        <v>17013</v>
      </c>
      <c r="G106" t="s">
        <v>231</v>
      </c>
      <c r="H106" t="s">
        <v>232</v>
      </c>
      <c r="I106" t="s">
        <v>233</v>
      </c>
      <c r="J106" t="s">
        <v>234</v>
      </c>
      <c r="K106" t="s">
        <v>1142</v>
      </c>
      <c r="L106">
        <v>2</v>
      </c>
      <c r="M106">
        <v>82.368499999999997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17.531400000000001</v>
      </c>
      <c r="X106" t="s">
        <v>262</v>
      </c>
      <c r="Y106">
        <v>2.2679</v>
      </c>
      <c r="Z106" t="s">
        <v>789</v>
      </c>
      <c r="AA106">
        <v>2.7902</v>
      </c>
      <c r="AB106" t="s">
        <v>324</v>
      </c>
      <c r="AC106">
        <v>1.5952999999999999</v>
      </c>
      <c r="AD106">
        <v>46</v>
      </c>
      <c r="AE106">
        <v>277.83589999999998</v>
      </c>
      <c r="AF106">
        <v>5</v>
      </c>
      <c r="AG106">
        <v>0</v>
      </c>
    </row>
    <row r="107" spans="1:33">
      <c r="A107" t="s">
        <v>1638</v>
      </c>
      <c r="B107" s="1">
        <v>0.78125</v>
      </c>
      <c r="C107" t="s">
        <v>168</v>
      </c>
      <c r="D107" t="s">
        <v>281</v>
      </c>
      <c r="E107" t="s">
        <v>1620</v>
      </c>
      <c r="F107">
        <v>3105</v>
      </c>
      <c r="G107" t="s">
        <v>1576</v>
      </c>
      <c r="H107" t="s">
        <v>1577</v>
      </c>
      <c r="I107" s="3" t="s">
        <v>5</v>
      </c>
      <c r="J107" t="s">
        <v>234</v>
      </c>
      <c r="K107" t="s">
        <v>1621</v>
      </c>
      <c r="L107">
        <v>2</v>
      </c>
      <c r="M107">
        <v>51.07</v>
      </c>
      <c r="N107">
        <v>31.058299999999999</v>
      </c>
      <c r="O107">
        <v>21.266500000000001</v>
      </c>
      <c r="P107">
        <v>8.2981999999999996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16.4864</v>
      </c>
      <c r="X107" t="s">
        <v>687</v>
      </c>
      <c r="Y107">
        <v>1.4963</v>
      </c>
      <c r="Z107" t="s">
        <v>1639</v>
      </c>
      <c r="AA107">
        <v>1.8425</v>
      </c>
      <c r="AB107" t="s">
        <v>408</v>
      </c>
      <c r="AC107">
        <v>1.5952</v>
      </c>
      <c r="AD107">
        <v>3.85</v>
      </c>
      <c r="AE107">
        <v>152.1395</v>
      </c>
      <c r="AF107">
        <v>6</v>
      </c>
      <c r="AG107">
        <v>57</v>
      </c>
    </row>
    <row r="108" spans="1:33">
      <c r="A108" t="s">
        <v>1199</v>
      </c>
      <c r="B108" s="1">
        <v>0.67708333333333337</v>
      </c>
      <c r="C108" t="s">
        <v>167</v>
      </c>
      <c r="D108" t="s">
        <v>1187</v>
      </c>
      <c r="E108" t="s">
        <v>661</v>
      </c>
      <c r="F108">
        <v>32894</v>
      </c>
      <c r="G108" t="s">
        <v>282</v>
      </c>
      <c r="H108" t="s">
        <v>232</v>
      </c>
      <c r="I108" t="s">
        <v>233</v>
      </c>
      <c r="J108" t="s">
        <v>234</v>
      </c>
      <c r="K108" t="s">
        <v>1188</v>
      </c>
      <c r="L108">
        <v>2</v>
      </c>
      <c r="M108">
        <v>44.848700000000001</v>
      </c>
      <c r="N108">
        <v>62.009599999999999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15.097899999999999</v>
      </c>
      <c r="X108" t="s">
        <v>311</v>
      </c>
      <c r="Y108">
        <v>0.59709999999999996</v>
      </c>
      <c r="Z108" t="s">
        <v>304</v>
      </c>
      <c r="AA108">
        <v>0.89870000000000005</v>
      </c>
      <c r="AB108" t="s">
        <v>822</v>
      </c>
      <c r="AC108">
        <v>1.5648</v>
      </c>
      <c r="AD108">
        <v>0.9</v>
      </c>
      <c r="AE108">
        <v>174.9222</v>
      </c>
      <c r="AF108">
        <v>33</v>
      </c>
      <c r="AG108">
        <v>0</v>
      </c>
    </row>
    <row r="109" spans="1:33">
      <c r="A109" t="s">
        <v>336</v>
      </c>
      <c r="B109" s="1">
        <v>0.55902777777777779</v>
      </c>
      <c r="C109" t="s">
        <v>167</v>
      </c>
      <c r="D109" t="s">
        <v>281</v>
      </c>
      <c r="F109">
        <v>9540</v>
      </c>
      <c r="G109" t="s">
        <v>282</v>
      </c>
      <c r="H109" t="s">
        <v>232</v>
      </c>
      <c r="I109" t="s">
        <v>233</v>
      </c>
      <c r="J109" t="s">
        <v>234</v>
      </c>
      <c r="K109" t="s">
        <v>283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337</v>
      </c>
      <c r="Y109">
        <v>0.66469999999999996</v>
      </c>
      <c r="Z109" t="s">
        <v>338</v>
      </c>
      <c r="AA109">
        <v>0.3891</v>
      </c>
      <c r="AB109" t="s">
        <v>339</v>
      </c>
      <c r="AC109">
        <v>1.5564</v>
      </c>
      <c r="AD109">
        <v>0</v>
      </c>
      <c r="AE109">
        <v>2.6101999999999999</v>
      </c>
      <c r="AF109">
        <v>16</v>
      </c>
      <c r="AG109">
        <v>0</v>
      </c>
    </row>
    <row r="110" spans="1:33">
      <c r="A110" t="s">
        <v>1198</v>
      </c>
      <c r="B110" s="1">
        <v>0.67708333333333337</v>
      </c>
      <c r="C110" t="s">
        <v>167</v>
      </c>
      <c r="D110" t="s">
        <v>1187</v>
      </c>
      <c r="E110" t="s">
        <v>661</v>
      </c>
      <c r="F110">
        <v>32894</v>
      </c>
      <c r="G110" t="s">
        <v>282</v>
      </c>
      <c r="H110" t="s">
        <v>232</v>
      </c>
      <c r="I110" t="s">
        <v>233</v>
      </c>
      <c r="J110" t="s">
        <v>234</v>
      </c>
      <c r="K110" t="s">
        <v>1188</v>
      </c>
      <c r="L110">
        <v>2</v>
      </c>
      <c r="M110">
        <v>97.131</v>
      </c>
      <c r="N110">
        <v>60.941800000000001</v>
      </c>
      <c r="O110">
        <v>23.177199999999999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19.385000000000002</v>
      </c>
      <c r="X110" t="s">
        <v>285</v>
      </c>
      <c r="Y110">
        <v>3.4028999999999998</v>
      </c>
      <c r="Z110" t="s">
        <v>368</v>
      </c>
      <c r="AA110">
        <v>1.9778</v>
      </c>
      <c r="AB110" t="s">
        <v>335</v>
      </c>
      <c r="AC110">
        <v>1.5508</v>
      </c>
      <c r="AD110">
        <v>14.331899999999999</v>
      </c>
      <c r="AE110">
        <v>255.89230000000001</v>
      </c>
      <c r="AF110">
        <v>12</v>
      </c>
      <c r="AG110">
        <v>0</v>
      </c>
    </row>
    <row r="111" spans="1:33">
      <c r="A111" t="s">
        <v>292</v>
      </c>
      <c r="B111" s="1">
        <v>0.55902777777777779</v>
      </c>
      <c r="C111" t="s">
        <v>167</v>
      </c>
      <c r="D111" t="s">
        <v>281</v>
      </c>
      <c r="F111">
        <v>9540</v>
      </c>
      <c r="G111" t="s">
        <v>282</v>
      </c>
      <c r="H111" t="s">
        <v>232</v>
      </c>
      <c r="I111" t="s">
        <v>233</v>
      </c>
      <c r="J111" t="s">
        <v>234</v>
      </c>
      <c r="K111" t="s">
        <v>283</v>
      </c>
      <c r="L111">
        <v>2</v>
      </c>
      <c r="M111">
        <v>62.001199999999997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16.542899999999999</v>
      </c>
      <c r="X111" t="s">
        <v>293</v>
      </c>
      <c r="Y111">
        <v>1.5717000000000001</v>
      </c>
      <c r="Z111" t="s">
        <v>291</v>
      </c>
      <c r="AA111">
        <v>1.0960000000000001</v>
      </c>
      <c r="AB111" t="s">
        <v>294</v>
      </c>
      <c r="AC111">
        <v>1.5477000000000001</v>
      </c>
      <c r="AD111">
        <v>0</v>
      </c>
      <c r="AE111">
        <v>177.0633</v>
      </c>
      <c r="AF111">
        <v>7</v>
      </c>
      <c r="AG111">
        <v>0</v>
      </c>
    </row>
    <row r="112" spans="1:33">
      <c r="A112" t="s">
        <v>541</v>
      </c>
      <c r="B112" s="1">
        <v>0.57986111111111105</v>
      </c>
      <c r="C112" t="s">
        <v>167</v>
      </c>
      <c r="D112" t="s">
        <v>281</v>
      </c>
      <c r="F112">
        <v>9540</v>
      </c>
      <c r="G112" t="s">
        <v>282</v>
      </c>
      <c r="H112" t="s">
        <v>232</v>
      </c>
      <c r="I112" t="s">
        <v>233</v>
      </c>
      <c r="J112" t="s">
        <v>234</v>
      </c>
      <c r="K112" t="s">
        <v>520</v>
      </c>
      <c r="L112">
        <v>2</v>
      </c>
      <c r="M112">
        <v>52.435600000000001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11.914300000000001</v>
      </c>
      <c r="X112" t="s">
        <v>542</v>
      </c>
      <c r="Y112">
        <v>0.55800000000000005</v>
      </c>
      <c r="Z112" t="s">
        <v>543</v>
      </c>
      <c r="AA112">
        <v>1.4713000000000001</v>
      </c>
      <c r="AB112" t="s">
        <v>294</v>
      </c>
      <c r="AC112">
        <v>1.5477000000000001</v>
      </c>
      <c r="AD112">
        <v>1.5</v>
      </c>
      <c r="AE112">
        <v>149.1815</v>
      </c>
      <c r="AF112">
        <v>33</v>
      </c>
      <c r="AG112">
        <v>0</v>
      </c>
    </row>
    <row r="113" spans="1:33">
      <c r="A113" t="s">
        <v>478</v>
      </c>
      <c r="B113" s="1">
        <v>0.57291666666666663</v>
      </c>
      <c r="C113" t="s">
        <v>163</v>
      </c>
      <c r="D113" t="s">
        <v>402</v>
      </c>
      <c r="E113" t="s">
        <v>447</v>
      </c>
      <c r="F113">
        <v>17013</v>
      </c>
      <c r="G113" t="s">
        <v>231</v>
      </c>
      <c r="H113" t="s">
        <v>232</v>
      </c>
      <c r="I113" t="s">
        <v>233</v>
      </c>
      <c r="J113" t="s">
        <v>234</v>
      </c>
      <c r="K113" t="s">
        <v>448</v>
      </c>
      <c r="L113">
        <v>2</v>
      </c>
      <c r="M113">
        <v>71.213499999999996</v>
      </c>
      <c r="N113">
        <v>52.287100000000002</v>
      </c>
      <c r="O113">
        <v>33.143599999999999</v>
      </c>
      <c r="P113">
        <v>10.263400000000001</v>
      </c>
      <c r="Q113">
        <v>5.7102000000000004</v>
      </c>
      <c r="R113">
        <v>6.1121999999999996</v>
      </c>
      <c r="S113">
        <v>4.5364000000000004</v>
      </c>
      <c r="T113">
        <v>3.0670999999999999</v>
      </c>
      <c r="U113">
        <v>0</v>
      </c>
      <c r="V113">
        <v>0</v>
      </c>
      <c r="W113">
        <v>19.950700000000001</v>
      </c>
      <c r="X113" t="s">
        <v>479</v>
      </c>
      <c r="Y113">
        <v>1.6739999999999999</v>
      </c>
      <c r="Z113" t="s">
        <v>407</v>
      </c>
      <c r="AA113">
        <v>2.9308999999999998</v>
      </c>
      <c r="AB113" t="s">
        <v>480</v>
      </c>
      <c r="AC113">
        <v>1.5462</v>
      </c>
      <c r="AD113">
        <v>19.6083</v>
      </c>
      <c r="AE113">
        <v>235.91579999999999</v>
      </c>
      <c r="AF113">
        <v>25</v>
      </c>
      <c r="AG113">
        <v>88</v>
      </c>
    </row>
    <row r="114" spans="1:33">
      <c r="A114" t="s">
        <v>249</v>
      </c>
      <c r="B114" s="1">
        <v>0.54861111111111105</v>
      </c>
      <c r="C114" t="s">
        <v>188</v>
      </c>
      <c r="D114" t="s">
        <v>229</v>
      </c>
      <c r="E114" t="s">
        <v>230</v>
      </c>
      <c r="F114">
        <v>5434</v>
      </c>
      <c r="G114" t="s">
        <v>231</v>
      </c>
      <c r="H114" t="s">
        <v>232</v>
      </c>
      <c r="I114" t="s">
        <v>233</v>
      </c>
      <c r="J114" t="s">
        <v>234</v>
      </c>
      <c r="K114" t="s">
        <v>235</v>
      </c>
      <c r="L114">
        <v>2</v>
      </c>
      <c r="M114">
        <v>43.526499999999999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14.8171</v>
      </c>
      <c r="X114" t="s">
        <v>250</v>
      </c>
      <c r="Y114">
        <v>1.7724</v>
      </c>
      <c r="Z114" t="s">
        <v>251</v>
      </c>
      <c r="AA114">
        <v>1.4897</v>
      </c>
      <c r="AB114" t="s">
        <v>252</v>
      </c>
      <c r="AC114">
        <v>1.5424</v>
      </c>
      <c r="AD114">
        <v>1.5</v>
      </c>
      <c r="AE114">
        <v>130.852</v>
      </c>
      <c r="AF114">
        <v>25</v>
      </c>
      <c r="AG114">
        <v>0</v>
      </c>
    </row>
    <row r="115" spans="1:33">
      <c r="A115" t="s">
        <v>265</v>
      </c>
      <c r="B115" s="1">
        <v>0.54861111111111105</v>
      </c>
      <c r="C115" t="s">
        <v>188</v>
      </c>
      <c r="D115" t="s">
        <v>229</v>
      </c>
      <c r="E115" t="s">
        <v>230</v>
      </c>
      <c r="F115">
        <v>5434</v>
      </c>
      <c r="G115" t="s">
        <v>231</v>
      </c>
      <c r="H115" t="s">
        <v>232</v>
      </c>
      <c r="I115" t="s">
        <v>233</v>
      </c>
      <c r="J115" t="s">
        <v>234</v>
      </c>
      <c r="K115" t="s">
        <v>235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266</v>
      </c>
      <c r="Y115">
        <v>2.1375999999999999</v>
      </c>
      <c r="Z115" t="s">
        <v>263</v>
      </c>
      <c r="AA115">
        <v>3.0436000000000001</v>
      </c>
      <c r="AB115" t="s">
        <v>252</v>
      </c>
      <c r="AC115">
        <v>1.5424</v>
      </c>
      <c r="AD115">
        <v>0</v>
      </c>
      <c r="AE115">
        <v>6.7236000000000002</v>
      </c>
      <c r="AF115">
        <v>8</v>
      </c>
      <c r="AG115">
        <v>0</v>
      </c>
    </row>
    <row r="116" spans="1:33">
      <c r="A116" t="s">
        <v>919</v>
      </c>
      <c r="B116" s="1">
        <v>0.63888888888888895</v>
      </c>
      <c r="C116" t="s">
        <v>188</v>
      </c>
      <c r="D116" t="s">
        <v>229</v>
      </c>
      <c r="E116" t="s">
        <v>230</v>
      </c>
      <c r="F116">
        <v>5434</v>
      </c>
      <c r="G116" t="s">
        <v>231</v>
      </c>
      <c r="H116" t="s">
        <v>232</v>
      </c>
      <c r="I116" t="s">
        <v>233</v>
      </c>
      <c r="J116" t="s">
        <v>234</v>
      </c>
      <c r="K116" t="s">
        <v>907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920</v>
      </c>
      <c r="Y116">
        <v>2.1412</v>
      </c>
      <c r="Z116" t="s">
        <v>921</v>
      </c>
      <c r="AA116">
        <v>1.2141999999999999</v>
      </c>
      <c r="AB116" t="s">
        <v>252</v>
      </c>
      <c r="AC116">
        <v>1.5424</v>
      </c>
      <c r="AD116">
        <v>0</v>
      </c>
      <c r="AE116">
        <v>4.8978000000000002</v>
      </c>
      <c r="AF116">
        <v>5.5</v>
      </c>
      <c r="AG116">
        <v>0</v>
      </c>
    </row>
    <row r="117" spans="1:33">
      <c r="A117" t="s">
        <v>923</v>
      </c>
      <c r="B117" s="1">
        <v>0.63888888888888895</v>
      </c>
      <c r="C117" t="s">
        <v>188</v>
      </c>
      <c r="D117" t="s">
        <v>229</v>
      </c>
      <c r="E117" t="s">
        <v>230</v>
      </c>
      <c r="F117">
        <v>5434</v>
      </c>
      <c r="G117" t="s">
        <v>231</v>
      </c>
      <c r="H117" t="s">
        <v>232</v>
      </c>
      <c r="I117" t="s">
        <v>233</v>
      </c>
      <c r="J117" t="s">
        <v>234</v>
      </c>
      <c r="K117" t="s">
        <v>907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272</v>
      </c>
      <c r="Y117">
        <v>1.3498000000000001</v>
      </c>
      <c r="Z117" t="s">
        <v>251</v>
      </c>
      <c r="AA117">
        <v>1.4897</v>
      </c>
      <c r="AB117" t="s">
        <v>252</v>
      </c>
      <c r="AC117">
        <v>1.5424</v>
      </c>
      <c r="AD117">
        <v>0</v>
      </c>
      <c r="AE117">
        <v>4.3818999999999999</v>
      </c>
      <c r="AF117">
        <v>8</v>
      </c>
      <c r="AG117">
        <v>0</v>
      </c>
    </row>
    <row r="118" spans="1:33">
      <c r="A118" t="s">
        <v>1173</v>
      </c>
      <c r="B118" s="1">
        <v>0.67013888888888884</v>
      </c>
      <c r="C118" t="s">
        <v>163</v>
      </c>
      <c r="D118" t="s">
        <v>229</v>
      </c>
      <c r="E118" t="s">
        <v>1158</v>
      </c>
      <c r="F118">
        <v>131000</v>
      </c>
      <c r="G118" t="s">
        <v>231</v>
      </c>
      <c r="H118" t="s">
        <v>232</v>
      </c>
      <c r="I118" t="s">
        <v>233</v>
      </c>
      <c r="J118" t="s">
        <v>234</v>
      </c>
      <c r="K118" t="s">
        <v>1159</v>
      </c>
      <c r="L118">
        <v>2</v>
      </c>
      <c r="M118">
        <v>101.07559999999999</v>
      </c>
      <c r="N118">
        <v>100.5907</v>
      </c>
      <c r="O118">
        <v>38.953299999999999</v>
      </c>
      <c r="P118">
        <v>9.5527999999999995</v>
      </c>
      <c r="Q118">
        <v>5.7126000000000001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22.889299999999999</v>
      </c>
      <c r="X118" t="s">
        <v>1174</v>
      </c>
      <c r="Y118">
        <v>1.4500999999999999</v>
      </c>
      <c r="Z118" t="s">
        <v>286</v>
      </c>
      <c r="AA118">
        <v>3.6263999999999998</v>
      </c>
      <c r="AB118" t="s">
        <v>252</v>
      </c>
      <c r="AC118">
        <v>1.5424</v>
      </c>
      <c r="AD118">
        <v>8.6</v>
      </c>
      <c r="AE118">
        <v>313.2176</v>
      </c>
      <c r="AF118">
        <v>33</v>
      </c>
      <c r="AG118">
        <v>0</v>
      </c>
    </row>
    <row r="119" spans="1:33">
      <c r="A119" t="s">
        <v>405</v>
      </c>
      <c r="B119" s="1">
        <v>0.56944444444444442</v>
      </c>
      <c r="C119" t="s">
        <v>188</v>
      </c>
      <c r="D119" t="s">
        <v>402</v>
      </c>
      <c r="E119" t="s">
        <v>403</v>
      </c>
      <c r="F119">
        <v>6469</v>
      </c>
      <c r="G119" t="s">
        <v>231</v>
      </c>
      <c r="H119" t="s">
        <v>232</v>
      </c>
      <c r="I119" t="s">
        <v>5</v>
      </c>
      <c r="J119" t="s">
        <v>234</v>
      </c>
      <c r="K119" t="s">
        <v>404</v>
      </c>
      <c r="L119">
        <v>2</v>
      </c>
      <c r="M119">
        <v>127.01600000000001</v>
      </c>
      <c r="N119">
        <v>65.322699999999998</v>
      </c>
      <c r="O119">
        <v>29.200600000000001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22.316400000000002</v>
      </c>
      <c r="X119" t="s">
        <v>406</v>
      </c>
      <c r="Y119">
        <v>1.1567000000000001</v>
      </c>
      <c r="Z119" t="s">
        <v>407</v>
      </c>
      <c r="AA119">
        <v>1.4249000000000001</v>
      </c>
      <c r="AB119" t="s">
        <v>408</v>
      </c>
      <c r="AC119">
        <v>1.5382</v>
      </c>
      <c r="AD119">
        <v>37.767299999999999</v>
      </c>
      <c r="AE119" s="23">
        <v>327.14839999999998</v>
      </c>
      <c r="AF119">
        <v>10</v>
      </c>
      <c r="AG119">
        <v>91</v>
      </c>
    </row>
    <row r="120" spans="1:33">
      <c r="A120" t="s">
        <v>1151</v>
      </c>
      <c r="B120" s="1">
        <v>0.66319444444444442</v>
      </c>
      <c r="C120" t="s">
        <v>188</v>
      </c>
      <c r="D120" t="s">
        <v>281</v>
      </c>
      <c r="E120" t="s">
        <v>447</v>
      </c>
      <c r="F120">
        <v>17013</v>
      </c>
      <c r="G120" t="s">
        <v>231</v>
      </c>
      <c r="H120" t="s">
        <v>232</v>
      </c>
      <c r="I120" t="s">
        <v>233</v>
      </c>
      <c r="J120" t="s">
        <v>234</v>
      </c>
      <c r="K120" t="s">
        <v>1142</v>
      </c>
      <c r="L120">
        <v>2</v>
      </c>
      <c r="M120">
        <v>97.122</v>
      </c>
      <c r="N120">
        <v>68.608099999999993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19.7957</v>
      </c>
      <c r="X120" t="s">
        <v>268</v>
      </c>
      <c r="Y120">
        <v>2.3277999999999999</v>
      </c>
      <c r="Z120" t="s">
        <v>754</v>
      </c>
      <c r="AA120">
        <v>1.1951000000000001</v>
      </c>
      <c r="AB120" t="s">
        <v>1152</v>
      </c>
      <c r="AC120">
        <v>1.5257000000000001</v>
      </c>
      <c r="AD120">
        <v>34.5</v>
      </c>
      <c r="AE120">
        <v>298.31880000000001</v>
      </c>
      <c r="AF120">
        <v>16</v>
      </c>
      <c r="AG120">
        <v>0</v>
      </c>
    </row>
    <row r="121" spans="1:33">
      <c r="A121" t="s">
        <v>449</v>
      </c>
      <c r="B121" s="1">
        <v>0.57291666666666663</v>
      </c>
      <c r="C121" t="s">
        <v>163</v>
      </c>
      <c r="D121" t="s">
        <v>402</v>
      </c>
      <c r="E121" t="s">
        <v>447</v>
      </c>
      <c r="F121">
        <v>17013</v>
      </c>
      <c r="G121" t="s">
        <v>231</v>
      </c>
      <c r="H121" t="s">
        <v>232</v>
      </c>
      <c r="I121" t="s">
        <v>233</v>
      </c>
      <c r="J121" t="s">
        <v>234</v>
      </c>
      <c r="K121" t="s">
        <v>448</v>
      </c>
      <c r="L121">
        <v>2</v>
      </c>
      <c r="M121">
        <v>116.777</v>
      </c>
      <c r="N121">
        <v>110.7578</v>
      </c>
      <c r="O121">
        <v>47.730400000000003</v>
      </c>
      <c r="P121">
        <v>14.281499999999999</v>
      </c>
      <c r="Q121">
        <v>7.0167000000000002</v>
      </c>
      <c r="R121">
        <v>5.9044999999999996</v>
      </c>
      <c r="S121">
        <v>5.1398999999999999</v>
      </c>
      <c r="T121">
        <v>0</v>
      </c>
      <c r="U121">
        <v>0</v>
      </c>
      <c r="V121">
        <v>0</v>
      </c>
      <c r="W121">
        <v>22.67</v>
      </c>
      <c r="X121" t="s">
        <v>450</v>
      </c>
      <c r="Y121">
        <v>3.5463</v>
      </c>
      <c r="Z121" t="s">
        <v>451</v>
      </c>
      <c r="AA121">
        <v>4.6035000000000004</v>
      </c>
      <c r="AB121" t="s">
        <v>452</v>
      </c>
      <c r="AC121">
        <v>1.5082</v>
      </c>
      <c r="AD121">
        <v>43.605400000000003</v>
      </c>
      <c r="AE121" s="23">
        <v>392.53359999999998</v>
      </c>
      <c r="AF121">
        <v>6</v>
      </c>
      <c r="AG121">
        <v>99</v>
      </c>
    </row>
    <row r="122" spans="1:33">
      <c r="A122" t="s">
        <v>910</v>
      </c>
      <c r="B122" s="1">
        <v>0.63888888888888895</v>
      </c>
      <c r="C122" t="s">
        <v>188</v>
      </c>
      <c r="D122" t="s">
        <v>229</v>
      </c>
      <c r="E122" t="s">
        <v>230</v>
      </c>
      <c r="F122">
        <v>5434</v>
      </c>
      <c r="G122" t="s">
        <v>231</v>
      </c>
      <c r="H122" t="s">
        <v>232</v>
      </c>
      <c r="I122" t="s">
        <v>233</v>
      </c>
      <c r="J122" t="s">
        <v>234</v>
      </c>
      <c r="K122" t="s">
        <v>907</v>
      </c>
      <c r="L122">
        <v>2</v>
      </c>
      <c r="M122">
        <v>48.276400000000002</v>
      </c>
      <c r="N122">
        <v>42.400799999999997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16.392900000000001</v>
      </c>
      <c r="X122" t="s">
        <v>436</v>
      </c>
      <c r="Y122">
        <v>0.9466</v>
      </c>
      <c r="Z122" t="s">
        <v>754</v>
      </c>
      <c r="AA122">
        <v>1.1951000000000001</v>
      </c>
      <c r="AB122" t="s">
        <v>911</v>
      </c>
      <c r="AC122">
        <v>1.4901</v>
      </c>
      <c r="AD122">
        <v>0</v>
      </c>
      <c r="AE122">
        <v>151.26349999999999</v>
      </c>
      <c r="AF122">
        <v>25</v>
      </c>
      <c r="AG122">
        <v>0</v>
      </c>
    </row>
    <row r="123" spans="1:33">
      <c r="A123" t="s">
        <v>1659</v>
      </c>
      <c r="B123" s="1">
        <v>0.80208333333333337</v>
      </c>
      <c r="C123" t="s">
        <v>168</v>
      </c>
      <c r="D123" t="s">
        <v>229</v>
      </c>
      <c r="E123" t="s">
        <v>1407</v>
      </c>
      <c r="F123">
        <v>3881</v>
      </c>
      <c r="G123" t="s">
        <v>1576</v>
      </c>
      <c r="H123" t="s">
        <v>1577</v>
      </c>
      <c r="I123" s="3" t="s">
        <v>233</v>
      </c>
      <c r="J123" t="s">
        <v>234</v>
      </c>
      <c r="K123" t="s">
        <v>1653</v>
      </c>
      <c r="L123">
        <v>2</v>
      </c>
      <c r="M123">
        <v>52.314999999999998</v>
      </c>
      <c r="N123">
        <v>50.026600000000002</v>
      </c>
      <c r="O123">
        <v>22.9725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14.491400000000001</v>
      </c>
      <c r="X123" t="s">
        <v>417</v>
      </c>
      <c r="Y123">
        <v>1.4783999999999999</v>
      </c>
      <c r="Z123" t="s">
        <v>1660</v>
      </c>
      <c r="AA123">
        <v>0.97089999999999999</v>
      </c>
      <c r="AB123" t="s">
        <v>909</v>
      </c>
      <c r="AC123">
        <v>1.4630000000000001</v>
      </c>
      <c r="AD123">
        <v>0</v>
      </c>
      <c r="AE123">
        <v>169.04300000000001</v>
      </c>
      <c r="AF123">
        <v>14</v>
      </c>
      <c r="AG123">
        <v>0</v>
      </c>
    </row>
    <row r="124" spans="1:33">
      <c r="A124" t="s">
        <v>1614</v>
      </c>
      <c r="B124" s="1">
        <v>0.76041666666666663</v>
      </c>
      <c r="C124" t="s">
        <v>168</v>
      </c>
      <c r="D124" t="s">
        <v>281</v>
      </c>
      <c r="E124" t="s">
        <v>1407</v>
      </c>
      <c r="F124">
        <v>3881</v>
      </c>
      <c r="G124" t="s">
        <v>1576</v>
      </c>
      <c r="H124" t="s">
        <v>1577</v>
      </c>
      <c r="I124" s="3" t="s">
        <v>233</v>
      </c>
      <c r="J124" t="s">
        <v>234</v>
      </c>
      <c r="K124" t="s">
        <v>1600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1615</v>
      </c>
      <c r="Y124">
        <v>0.15379999999999999</v>
      </c>
      <c r="Z124" t="s">
        <v>1616</v>
      </c>
      <c r="AA124">
        <v>0.26100000000000001</v>
      </c>
      <c r="AB124" t="s">
        <v>1617</v>
      </c>
      <c r="AC124">
        <v>1.4514</v>
      </c>
      <c r="AD124">
        <v>3.5</v>
      </c>
      <c r="AE124">
        <v>5.3662000000000001</v>
      </c>
      <c r="AF124">
        <v>33</v>
      </c>
      <c r="AG124">
        <v>0</v>
      </c>
    </row>
    <row r="125" spans="1:33">
      <c r="A125" t="s">
        <v>1631</v>
      </c>
      <c r="B125" s="1">
        <v>0.78125</v>
      </c>
      <c r="C125" t="s">
        <v>168</v>
      </c>
      <c r="D125" t="s">
        <v>281</v>
      </c>
      <c r="E125" t="s">
        <v>1620</v>
      </c>
      <c r="F125">
        <v>3105</v>
      </c>
      <c r="G125" t="s">
        <v>1576</v>
      </c>
      <c r="H125" t="s">
        <v>1577</v>
      </c>
      <c r="I125" s="3" t="s">
        <v>5</v>
      </c>
      <c r="J125" t="s">
        <v>234</v>
      </c>
      <c r="K125" t="s">
        <v>1621</v>
      </c>
      <c r="L125">
        <v>2</v>
      </c>
      <c r="M125">
        <v>46.18</v>
      </c>
      <c r="N125">
        <v>49.107900000000001</v>
      </c>
      <c r="O125">
        <v>22.806000000000001</v>
      </c>
      <c r="P125">
        <v>6.726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15.6707</v>
      </c>
      <c r="X125" t="s">
        <v>246</v>
      </c>
      <c r="Y125">
        <v>1.5644</v>
      </c>
      <c r="Z125" t="s">
        <v>1632</v>
      </c>
      <c r="AA125">
        <v>1.8003</v>
      </c>
      <c r="AB125" t="s">
        <v>309</v>
      </c>
      <c r="AC125">
        <v>1.4327000000000001</v>
      </c>
      <c r="AD125">
        <v>1.2</v>
      </c>
      <c r="AE125">
        <v>162.5085</v>
      </c>
      <c r="AF125">
        <v>14</v>
      </c>
      <c r="AG125">
        <v>55</v>
      </c>
    </row>
    <row r="126" spans="1:33">
      <c r="A126" t="s">
        <v>521</v>
      </c>
      <c r="B126" s="1">
        <v>0.57986111111111105</v>
      </c>
      <c r="C126" t="s">
        <v>167</v>
      </c>
      <c r="D126" t="s">
        <v>281</v>
      </c>
      <c r="F126">
        <v>9540</v>
      </c>
      <c r="G126" t="s">
        <v>282</v>
      </c>
      <c r="H126" t="s">
        <v>232</v>
      </c>
      <c r="I126" t="s">
        <v>233</v>
      </c>
      <c r="J126" t="s">
        <v>234</v>
      </c>
      <c r="K126" t="s">
        <v>520</v>
      </c>
      <c r="L126">
        <v>2</v>
      </c>
      <c r="M126">
        <v>88.497600000000006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19.757100000000001</v>
      </c>
      <c r="X126" t="s">
        <v>522</v>
      </c>
      <c r="Y126">
        <v>0.6119</v>
      </c>
      <c r="Z126" t="s">
        <v>523</v>
      </c>
      <c r="AA126">
        <v>0.2762</v>
      </c>
      <c r="AB126" t="s">
        <v>524</v>
      </c>
      <c r="AC126">
        <v>1.4211</v>
      </c>
      <c r="AD126">
        <v>2.5</v>
      </c>
      <c r="AE126" s="23">
        <v>247.6688</v>
      </c>
      <c r="AF126">
        <v>12</v>
      </c>
      <c r="AG126">
        <v>0</v>
      </c>
    </row>
    <row r="127" spans="1:33">
      <c r="A127" t="s">
        <v>1147</v>
      </c>
      <c r="B127" s="1">
        <v>0.66319444444444442</v>
      </c>
      <c r="C127" t="s">
        <v>188</v>
      </c>
      <c r="D127" t="s">
        <v>281</v>
      </c>
      <c r="E127" t="s">
        <v>447</v>
      </c>
      <c r="F127">
        <v>17013</v>
      </c>
      <c r="G127" t="s">
        <v>231</v>
      </c>
      <c r="H127" t="s">
        <v>232</v>
      </c>
      <c r="I127" t="s">
        <v>233</v>
      </c>
      <c r="J127" t="s">
        <v>234</v>
      </c>
      <c r="K127" t="s">
        <v>1142</v>
      </c>
      <c r="L127">
        <v>2</v>
      </c>
      <c r="M127">
        <v>107.5521</v>
      </c>
      <c r="N127">
        <v>87.078699999999998</v>
      </c>
      <c r="O127">
        <v>40.922699999999999</v>
      </c>
      <c r="P127">
        <v>12.167899999999999</v>
      </c>
      <c r="Q127">
        <v>8.6043000000000003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22.475000000000001</v>
      </c>
      <c r="X127" t="s">
        <v>254</v>
      </c>
      <c r="Y127">
        <v>1.0992999999999999</v>
      </c>
      <c r="Z127" t="s">
        <v>407</v>
      </c>
      <c r="AA127">
        <v>2.2248999999999999</v>
      </c>
      <c r="AB127" t="s">
        <v>427</v>
      </c>
      <c r="AC127">
        <v>1.4039999999999999</v>
      </c>
      <c r="AD127">
        <v>21.75</v>
      </c>
      <c r="AE127">
        <v>326.26839999999999</v>
      </c>
      <c r="AF127">
        <v>14</v>
      </c>
      <c r="AG127">
        <v>94</v>
      </c>
    </row>
    <row r="128" spans="1:33">
      <c r="A128" t="s">
        <v>267</v>
      </c>
      <c r="B128" s="1">
        <v>0.54861111111111105</v>
      </c>
      <c r="C128" t="s">
        <v>188</v>
      </c>
      <c r="D128" t="s">
        <v>229</v>
      </c>
      <c r="E128" t="s">
        <v>230</v>
      </c>
      <c r="F128">
        <v>5434</v>
      </c>
      <c r="G128" t="s">
        <v>231</v>
      </c>
      <c r="H128" t="s">
        <v>232</v>
      </c>
      <c r="I128" t="s">
        <v>233</v>
      </c>
      <c r="J128" t="s">
        <v>234</v>
      </c>
      <c r="K128" t="s">
        <v>235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268</v>
      </c>
      <c r="Y128">
        <v>3.181</v>
      </c>
      <c r="Z128" t="s">
        <v>269</v>
      </c>
      <c r="AA128">
        <v>1.7621</v>
      </c>
      <c r="AB128" t="s">
        <v>270</v>
      </c>
      <c r="AC128">
        <v>1.3959999999999999</v>
      </c>
      <c r="AD128">
        <v>0</v>
      </c>
      <c r="AE128">
        <v>6.3391000000000002</v>
      </c>
      <c r="AF128">
        <v>20</v>
      </c>
      <c r="AG128">
        <v>0</v>
      </c>
    </row>
    <row r="129" spans="1:33">
      <c r="A129" t="s">
        <v>425</v>
      </c>
      <c r="B129" s="1">
        <v>0.56944444444444442</v>
      </c>
      <c r="C129" t="s">
        <v>188</v>
      </c>
      <c r="D129" t="s">
        <v>402</v>
      </c>
      <c r="E129" t="s">
        <v>403</v>
      </c>
      <c r="F129">
        <v>6469</v>
      </c>
      <c r="G129" t="s">
        <v>231</v>
      </c>
      <c r="H129" t="s">
        <v>232</v>
      </c>
      <c r="I129" t="s">
        <v>5</v>
      </c>
      <c r="J129" t="s">
        <v>234</v>
      </c>
      <c r="K129" t="s">
        <v>404</v>
      </c>
      <c r="L129">
        <v>2</v>
      </c>
      <c r="M129">
        <v>71.409499999999994</v>
      </c>
      <c r="N129">
        <v>74.270600000000002</v>
      </c>
      <c r="O129">
        <v>36.751600000000003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18.800699999999999</v>
      </c>
      <c r="X129" t="s">
        <v>262</v>
      </c>
      <c r="Y129">
        <v>2.4767000000000001</v>
      </c>
      <c r="Z129" t="s">
        <v>426</v>
      </c>
      <c r="AA129">
        <v>0.8649</v>
      </c>
      <c r="AB129" t="s">
        <v>427</v>
      </c>
      <c r="AC129">
        <v>1.3809</v>
      </c>
      <c r="AD129">
        <v>31.933199999999999</v>
      </c>
      <c r="AE129">
        <v>275.53879999999998</v>
      </c>
      <c r="AF129">
        <v>7</v>
      </c>
      <c r="AG129">
        <v>86</v>
      </c>
    </row>
    <row r="130" spans="1:33">
      <c r="A130" t="s">
        <v>454</v>
      </c>
      <c r="B130" s="1">
        <v>0.57291666666666663</v>
      </c>
      <c r="C130" t="s">
        <v>163</v>
      </c>
      <c r="D130" t="s">
        <v>402</v>
      </c>
      <c r="E130" t="s">
        <v>447</v>
      </c>
      <c r="F130">
        <v>17013</v>
      </c>
      <c r="G130" t="s">
        <v>231</v>
      </c>
      <c r="H130" t="s">
        <v>232</v>
      </c>
      <c r="I130" t="s">
        <v>233</v>
      </c>
      <c r="J130" t="s">
        <v>234</v>
      </c>
      <c r="K130" t="s">
        <v>448</v>
      </c>
      <c r="L130">
        <v>2</v>
      </c>
      <c r="M130">
        <v>127.05880000000001</v>
      </c>
      <c r="N130">
        <v>101.9652</v>
      </c>
      <c r="O130">
        <v>32.736400000000003</v>
      </c>
      <c r="P130">
        <v>14.666</v>
      </c>
      <c r="Q130">
        <v>7.0117000000000003</v>
      </c>
      <c r="R130">
        <v>7.0471000000000004</v>
      </c>
      <c r="S130">
        <v>5.5763999999999996</v>
      </c>
      <c r="T130">
        <v>3.4782000000000002</v>
      </c>
      <c r="U130">
        <v>2.5625</v>
      </c>
      <c r="V130">
        <v>0</v>
      </c>
      <c r="W130">
        <v>23.744299999999999</v>
      </c>
      <c r="X130" t="s">
        <v>455</v>
      </c>
      <c r="Y130">
        <v>1.3855</v>
      </c>
      <c r="Z130" t="s">
        <v>443</v>
      </c>
      <c r="AA130">
        <v>2.5034000000000001</v>
      </c>
      <c r="AB130" t="s">
        <v>427</v>
      </c>
      <c r="AC130">
        <v>1.3809</v>
      </c>
      <c r="AD130">
        <v>24.7042</v>
      </c>
      <c r="AE130">
        <v>358.39350000000002</v>
      </c>
      <c r="AF130">
        <v>6</v>
      </c>
      <c r="AG130">
        <v>100</v>
      </c>
    </row>
    <row r="131" spans="1:33">
      <c r="A131" t="s">
        <v>1661</v>
      </c>
      <c r="B131" s="1">
        <v>0.80208333333333337</v>
      </c>
      <c r="C131" t="s">
        <v>168</v>
      </c>
      <c r="D131" t="s">
        <v>229</v>
      </c>
      <c r="E131" t="s">
        <v>1407</v>
      </c>
      <c r="F131">
        <v>3881</v>
      </c>
      <c r="G131" t="s">
        <v>1576</v>
      </c>
      <c r="H131" t="s">
        <v>1577</v>
      </c>
      <c r="I131" s="3" t="s">
        <v>233</v>
      </c>
      <c r="J131" t="s">
        <v>234</v>
      </c>
      <c r="K131" t="s">
        <v>1653</v>
      </c>
      <c r="L131">
        <v>2</v>
      </c>
      <c r="M131">
        <v>56.086599999999997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18.525700000000001</v>
      </c>
      <c r="X131" t="s">
        <v>406</v>
      </c>
      <c r="Y131">
        <v>1.8855999999999999</v>
      </c>
      <c r="Z131" t="s">
        <v>1144</v>
      </c>
      <c r="AA131">
        <v>1.9456</v>
      </c>
      <c r="AB131" t="s">
        <v>277</v>
      </c>
      <c r="AC131">
        <v>1.363</v>
      </c>
      <c r="AD131">
        <v>0</v>
      </c>
      <c r="AE131">
        <v>165.11420000000001</v>
      </c>
      <c r="AF131">
        <v>16</v>
      </c>
      <c r="AG131">
        <v>0</v>
      </c>
    </row>
    <row r="132" spans="1:33">
      <c r="A132" t="s">
        <v>729</v>
      </c>
      <c r="B132" s="1">
        <v>0.60416666666666663</v>
      </c>
      <c r="C132" t="s">
        <v>167</v>
      </c>
      <c r="D132" t="s">
        <v>281</v>
      </c>
      <c r="F132">
        <v>17688</v>
      </c>
      <c r="G132" t="s">
        <v>282</v>
      </c>
      <c r="H132" t="s">
        <v>232</v>
      </c>
      <c r="I132" t="s">
        <v>5</v>
      </c>
      <c r="J132" t="s">
        <v>234</v>
      </c>
      <c r="K132" t="s">
        <v>718</v>
      </c>
      <c r="L132">
        <v>2</v>
      </c>
      <c r="M132">
        <v>113.7296</v>
      </c>
      <c r="N132">
        <v>53.670400000000001</v>
      </c>
      <c r="O132">
        <v>32.539700000000003</v>
      </c>
      <c r="P132">
        <v>12.3306</v>
      </c>
      <c r="Q132">
        <v>5.2949999999999999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20.9636</v>
      </c>
      <c r="X132" t="s">
        <v>322</v>
      </c>
      <c r="Y132">
        <v>0.54079999999999995</v>
      </c>
      <c r="Z132" t="s">
        <v>730</v>
      </c>
      <c r="AA132">
        <v>0.82010000000000005</v>
      </c>
      <c r="AB132" t="s">
        <v>683</v>
      </c>
      <c r="AC132">
        <v>1.3540000000000001</v>
      </c>
      <c r="AD132">
        <v>10.7</v>
      </c>
      <c r="AE132">
        <v>269.108</v>
      </c>
      <c r="AF132">
        <v>10</v>
      </c>
      <c r="AG132">
        <v>74</v>
      </c>
    </row>
    <row r="133" spans="1:33">
      <c r="A133" t="s">
        <v>321</v>
      </c>
      <c r="B133" s="1">
        <v>0.55902777777777779</v>
      </c>
      <c r="C133" t="s">
        <v>167</v>
      </c>
      <c r="D133" t="s">
        <v>281</v>
      </c>
      <c r="F133">
        <v>9540</v>
      </c>
      <c r="G133" t="s">
        <v>282</v>
      </c>
      <c r="H133" t="s">
        <v>232</v>
      </c>
      <c r="I133" t="s">
        <v>233</v>
      </c>
      <c r="J133" t="s">
        <v>234</v>
      </c>
      <c r="K133" t="s">
        <v>283</v>
      </c>
      <c r="L133">
        <v>2</v>
      </c>
      <c r="M133">
        <v>45.525399999999998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7.1429</v>
      </c>
      <c r="X133" t="s">
        <v>322</v>
      </c>
      <c r="Y133">
        <v>0.54079999999999995</v>
      </c>
      <c r="Z133" t="s">
        <v>323</v>
      </c>
      <c r="AA133">
        <v>4.4400000000000002E-2</v>
      </c>
      <c r="AB133" t="s">
        <v>324</v>
      </c>
      <c r="AC133">
        <v>1.3512999999999999</v>
      </c>
      <c r="AD133">
        <v>1.5</v>
      </c>
      <c r="AE133">
        <v>125.3488</v>
      </c>
      <c r="AF133">
        <v>100</v>
      </c>
      <c r="AG133">
        <v>0</v>
      </c>
    </row>
    <row r="134" spans="1:33">
      <c r="A134" t="s">
        <v>340</v>
      </c>
      <c r="B134" s="1">
        <v>0.55902777777777779</v>
      </c>
      <c r="C134" t="s">
        <v>167</v>
      </c>
      <c r="D134" t="s">
        <v>281</v>
      </c>
      <c r="F134">
        <v>9540</v>
      </c>
      <c r="G134" t="s">
        <v>282</v>
      </c>
      <c r="H134" t="s">
        <v>232</v>
      </c>
      <c r="I134" t="s">
        <v>233</v>
      </c>
      <c r="J134" t="s">
        <v>234</v>
      </c>
      <c r="K134" t="s">
        <v>283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341</v>
      </c>
      <c r="Y134">
        <v>0.84670000000000001</v>
      </c>
      <c r="Z134" t="s">
        <v>342</v>
      </c>
      <c r="AA134">
        <v>0.40949999999999998</v>
      </c>
      <c r="AB134" t="s">
        <v>343</v>
      </c>
      <c r="AC134">
        <v>1.3494999999999999</v>
      </c>
      <c r="AD134">
        <v>0</v>
      </c>
      <c r="AE134">
        <v>2.6057000000000001</v>
      </c>
      <c r="AF134">
        <v>8</v>
      </c>
      <c r="AG134">
        <v>0</v>
      </c>
    </row>
    <row r="135" spans="1:33">
      <c r="A135" t="s">
        <v>538</v>
      </c>
      <c r="B135" s="1">
        <v>0.57986111111111105</v>
      </c>
      <c r="C135" t="s">
        <v>167</v>
      </c>
      <c r="D135" t="s">
        <v>281</v>
      </c>
      <c r="F135">
        <v>9540</v>
      </c>
      <c r="G135" t="s">
        <v>282</v>
      </c>
      <c r="H135" t="s">
        <v>232</v>
      </c>
      <c r="I135" t="s">
        <v>233</v>
      </c>
      <c r="J135" t="s">
        <v>234</v>
      </c>
      <c r="K135" t="s">
        <v>520</v>
      </c>
      <c r="L135">
        <v>2</v>
      </c>
      <c r="M135">
        <v>58.994799999999998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14.3629</v>
      </c>
      <c r="X135" t="s">
        <v>341</v>
      </c>
      <c r="Y135">
        <v>0.84670000000000001</v>
      </c>
      <c r="Z135" t="s">
        <v>342</v>
      </c>
      <c r="AA135">
        <v>0.40949999999999998</v>
      </c>
      <c r="AB135" t="s">
        <v>343</v>
      </c>
      <c r="AC135">
        <v>1.3494999999999999</v>
      </c>
      <c r="AD135">
        <v>0</v>
      </c>
      <c r="AE135">
        <v>165.6944</v>
      </c>
      <c r="AF135">
        <v>25</v>
      </c>
      <c r="AG135">
        <v>0</v>
      </c>
    </row>
    <row r="136" spans="1:33">
      <c r="A136" t="s">
        <v>647</v>
      </c>
      <c r="B136" s="1">
        <v>0.59375</v>
      </c>
      <c r="C136" t="s">
        <v>163</v>
      </c>
      <c r="D136" t="s">
        <v>281</v>
      </c>
      <c r="E136" t="s">
        <v>403</v>
      </c>
      <c r="F136">
        <v>7116</v>
      </c>
      <c r="G136" t="s">
        <v>231</v>
      </c>
      <c r="H136" t="s">
        <v>232</v>
      </c>
      <c r="I136" t="s">
        <v>5</v>
      </c>
      <c r="J136" t="s">
        <v>234</v>
      </c>
      <c r="K136" t="s">
        <v>644</v>
      </c>
      <c r="L136">
        <v>2</v>
      </c>
      <c r="M136">
        <v>100</v>
      </c>
      <c r="N136">
        <v>87.12</v>
      </c>
      <c r="O136">
        <v>28.468900000000001</v>
      </c>
      <c r="P136">
        <v>10.569699999999999</v>
      </c>
      <c r="Q136">
        <v>4.4829999999999997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19.6629</v>
      </c>
      <c r="X136" t="s">
        <v>648</v>
      </c>
      <c r="Y136">
        <v>1.8900999999999999</v>
      </c>
      <c r="Z136" t="s">
        <v>649</v>
      </c>
      <c r="AA136">
        <v>1.4494</v>
      </c>
      <c r="AB136" t="s">
        <v>408</v>
      </c>
      <c r="AC136">
        <v>1.3480000000000001</v>
      </c>
      <c r="AD136">
        <v>43.4</v>
      </c>
      <c r="AE136">
        <v>315.4717</v>
      </c>
      <c r="AF136">
        <v>2.75</v>
      </c>
      <c r="AG136">
        <v>89</v>
      </c>
    </row>
    <row r="137" spans="1:33">
      <c r="A137" t="s">
        <v>784</v>
      </c>
      <c r="B137" s="1">
        <v>0.61805555555555558</v>
      </c>
      <c r="C137" t="s">
        <v>188</v>
      </c>
      <c r="D137" t="s">
        <v>281</v>
      </c>
      <c r="E137" t="s">
        <v>661</v>
      </c>
      <c r="F137">
        <v>22684</v>
      </c>
      <c r="G137" t="s">
        <v>231</v>
      </c>
      <c r="H137" t="s">
        <v>232</v>
      </c>
      <c r="I137" t="s">
        <v>233</v>
      </c>
      <c r="J137" t="s">
        <v>234</v>
      </c>
      <c r="K137" t="s">
        <v>775</v>
      </c>
      <c r="L137">
        <v>2</v>
      </c>
      <c r="M137">
        <v>88.367000000000004</v>
      </c>
      <c r="N137">
        <v>67.787899999999993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20.698599999999999</v>
      </c>
      <c r="X137" t="s">
        <v>446</v>
      </c>
      <c r="Y137">
        <v>0.88660000000000005</v>
      </c>
      <c r="Z137" t="s">
        <v>785</v>
      </c>
      <c r="AA137">
        <v>0.9506</v>
      </c>
      <c r="AB137" t="s">
        <v>471</v>
      </c>
      <c r="AC137">
        <v>1.3252999999999999</v>
      </c>
      <c r="AD137">
        <v>38.5</v>
      </c>
      <c r="AE137">
        <v>287.84320000000002</v>
      </c>
      <c r="AF137">
        <v>14</v>
      </c>
      <c r="AG137">
        <v>0</v>
      </c>
    </row>
    <row r="138" spans="1:33">
      <c r="A138" t="s">
        <v>786</v>
      </c>
      <c r="B138" s="1">
        <v>0.61805555555555558</v>
      </c>
      <c r="C138" t="s">
        <v>188</v>
      </c>
      <c r="D138" t="s">
        <v>281</v>
      </c>
      <c r="E138" t="s">
        <v>661</v>
      </c>
      <c r="F138">
        <v>22684</v>
      </c>
      <c r="G138" t="s">
        <v>231</v>
      </c>
      <c r="H138" t="s">
        <v>232</v>
      </c>
      <c r="I138" t="s">
        <v>233</v>
      </c>
      <c r="J138" t="s">
        <v>234</v>
      </c>
      <c r="K138" t="s">
        <v>775</v>
      </c>
      <c r="L138">
        <v>2</v>
      </c>
      <c r="M138">
        <v>96.515000000000001</v>
      </c>
      <c r="N138">
        <v>64.615399999999994</v>
      </c>
      <c r="O138">
        <v>36.041800000000002</v>
      </c>
      <c r="P138">
        <v>10.703799999999999</v>
      </c>
      <c r="Q138">
        <v>3.3932000000000002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19.459299999999999</v>
      </c>
      <c r="X138" t="s">
        <v>417</v>
      </c>
      <c r="Y138">
        <v>2.2519</v>
      </c>
      <c r="Z138" t="s">
        <v>787</v>
      </c>
      <c r="AA138">
        <v>2.0661999999999998</v>
      </c>
      <c r="AB138" t="s">
        <v>471</v>
      </c>
      <c r="AC138">
        <v>1.3252999999999999</v>
      </c>
      <c r="AD138">
        <v>17</v>
      </c>
      <c r="AE138">
        <v>269.47160000000002</v>
      </c>
      <c r="AF138">
        <v>25</v>
      </c>
      <c r="AG138">
        <v>83</v>
      </c>
    </row>
    <row r="139" spans="1:33">
      <c r="A139" t="s">
        <v>1670</v>
      </c>
      <c r="B139" s="1">
        <v>0.80208333333333337</v>
      </c>
      <c r="C139" t="s">
        <v>168</v>
      </c>
      <c r="D139" t="s">
        <v>229</v>
      </c>
      <c r="E139" t="s">
        <v>1407</v>
      </c>
      <c r="F139">
        <v>3881</v>
      </c>
      <c r="G139" t="s">
        <v>1576</v>
      </c>
      <c r="H139" t="s">
        <v>1577</v>
      </c>
      <c r="I139" s="3" t="s">
        <v>233</v>
      </c>
      <c r="J139" t="s">
        <v>234</v>
      </c>
      <c r="K139" t="s">
        <v>1653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268</v>
      </c>
      <c r="Y139">
        <v>1.8088</v>
      </c>
      <c r="Z139" t="s">
        <v>255</v>
      </c>
      <c r="AA139">
        <v>2.4710999999999999</v>
      </c>
      <c r="AB139" t="s">
        <v>914</v>
      </c>
      <c r="AC139">
        <v>1.3199000000000001</v>
      </c>
      <c r="AD139">
        <v>0</v>
      </c>
      <c r="AE139">
        <v>5.5998000000000001</v>
      </c>
      <c r="AF139">
        <v>10</v>
      </c>
      <c r="AG139">
        <v>0</v>
      </c>
    </row>
    <row r="140" spans="1:33">
      <c r="A140" t="s">
        <v>731</v>
      </c>
      <c r="B140" s="1">
        <v>0.60416666666666663</v>
      </c>
      <c r="C140" t="s">
        <v>167</v>
      </c>
      <c r="D140" t="s">
        <v>281</v>
      </c>
      <c r="F140">
        <v>17688</v>
      </c>
      <c r="G140" t="s">
        <v>282</v>
      </c>
      <c r="H140" t="s">
        <v>232</v>
      </c>
      <c r="I140" t="s">
        <v>5</v>
      </c>
      <c r="J140" t="s">
        <v>234</v>
      </c>
      <c r="K140" t="s">
        <v>718</v>
      </c>
      <c r="L140">
        <v>2</v>
      </c>
      <c r="M140">
        <v>69.535600000000002</v>
      </c>
      <c r="N140">
        <v>70.819599999999994</v>
      </c>
      <c r="O140">
        <v>34.305300000000003</v>
      </c>
      <c r="P140">
        <v>11.1191</v>
      </c>
      <c r="Q140">
        <v>9.9055999999999997</v>
      </c>
      <c r="R140">
        <v>6.0856000000000003</v>
      </c>
      <c r="S140">
        <v>3.7786</v>
      </c>
      <c r="T140">
        <v>0</v>
      </c>
      <c r="U140">
        <v>0</v>
      </c>
      <c r="V140">
        <v>0</v>
      </c>
      <c r="W140">
        <v>22.607099999999999</v>
      </c>
      <c r="X140" t="s">
        <v>285</v>
      </c>
      <c r="Y140">
        <v>2.4028999999999998</v>
      </c>
      <c r="Z140" t="s">
        <v>368</v>
      </c>
      <c r="AA140">
        <v>2.5493999999999999</v>
      </c>
      <c r="AB140" t="s">
        <v>732</v>
      </c>
      <c r="AC140">
        <v>1.3120000000000001</v>
      </c>
      <c r="AD140">
        <v>18.5626</v>
      </c>
      <c r="AE140">
        <v>260.13279999999997</v>
      </c>
      <c r="AF140">
        <v>8</v>
      </c>
      <c r="AG140">
        <v>88</v>
      </c>
    </row>
    <row r="141" spans="1:33">
      <c r="A141" t="s">
        <v>544</v>
      </c>
      <c r="B141" s="1">
        <v>0.57986111111111105</v>
      </c>
      <c r="C141" t="s">
        <v>167</v>
      </c>
      <c r="D141" t="s">
        <v>281</v>
      </c>
      <c r="F141">
        <v>9540</v>
      </c>
      <c r="G141" t="s">
        <v>282</v>
      </c>
      <c r="H141" t="s">
        <v>232</v>
      </c>
      <c r="I141" t="s">
        <v>233</v>
      </c>
      <c r="J141" t="s">
        <v>234</v>
      </c>
      <c r="K141" t="s">
        <v>520</v>
      </c>
      <c r="L141">
        <v>2</v>
      </c>
      <c r="M141">
        <v>45.526600000000002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11.802899999999999</v>
      </c>
      <c r="X141" t="s">
        <v>545</v>
      </c>
      <c r="Y141">
        <v>0.65110000000000001</v>
      </c>
      <c r="Z141" t="s">
        <v>546</v>
      </c>
      <c r="AA141">
        <v>0.1701</v>
      </c>
      <c r="AB141" t="s">
        <v>547</v>
      </c>
      <c r="AC141">
        <v>1.3118000000000001</v>
      </c>
      <c r="AD141">
        <v>2.5</v>
      </c>
      <c r="AE141">
        <v>131.20849999999999</v>
      </c>
      <c r="AF141">
        <v>33</v>
      </c>
      <c r="AG141">
        <v>0</v>
      </c>
    </row>
    <row r="142" spans="1:33">
      <c r="A142" t="s">
        <v>468</v>
      </c>
      <c r="B142" s="1">
        <v>0.57291666666666663</v>
      </c>
      <c r="C142" t="s">
        <v>163</v>
      </c>
      <c r="D142" t="s">
        <v>402</v>
      </c>
      <c r="E142" t="s">
        <v>447</v>
      </c>
      <c r="F142">
        <v>17013</v>
      </c>
      <c r="G142" t="s">
        <v>231</v>
      </c>
      <c r="H142" t="s">
        <v>232</v>
      </c>
      <c r="I142" t="s">
        <v>233</v>
      </c>
      <c r="J142" t="s">
        <v>234</v>
      </c>
      <c r="K142" t="s">
        <v>448</v>
      </c>
      <c r="L142">
        <v>2</v>
      </c>
      <c r="M142">
        <v>82.385000000000005</v>
      </c>
      <c r="N142">
        <v>99.280600000000007</v>
      </c>
      <c r="O142">
        <v>32.804600000000001</v>
      </c>
      <c r="P142">
        <v>10.353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21.090699999999998</v>
      </c>
      <c r="X142" t="s">
        <v>469</v>
      </c>
      <c r="Y142">
        <v>1.3658999999999999</v>
      </c>
      <c r="Z142" t="s">
        <v>470</v>
      </c>
      <c r="AA142">
        <v>2.0813000000000001</v>
      </c>
      <c r="AB142" t="s">
        <v>471</v>
      </c>
      <c r="AC142">
        <v>1.2725</v>
      </c>
      <c r="AD142">
        <v>34.049999999999997</v>
      </c>
      <c r="AE142">
        <v>312.03370000000001</v>
      </c>
      <c r="AF142">
        <v>8</v>
      </c>
      <c r="AG142">
        <v>94</v>
      </c>
    </row>
    <row r="143" spans="1:33">
      <c r="A143" t="s">
        <v>777</v>
      </c>
      <c r="B143" s="1">
        <v>0.61805555555555558</v>
      </c>
      <c r="C143" t="s">
        <v>188</v>
      </c>
      <c r="D143" t="s">
        <v>281</v>
      </c>
      <c r="E143" t="s">
        <v>661</v>
      </c>
      <c r="F143">
        <v>22684</v>
      </c>
      <c r="G143" t="s">
        <v>231</v>
      </c>
      <c r="H143" t="s">
        <v>232</v>
      </c>
      <c r="I143" t="s">
        <v>233</v>
      </c>
      <c r="J143" t="s">
        <v>234</v>
      </c>
      <c r="K143" t="s">
        <v>775</v>
      </c>
      <c r="L143">
        <v>2</v>
      </c>
      <c r="M143">
        <v>129.81610000000001</v>
      </c>
      <c r="N143">
        <v>71.880799999999994</v>
      </c>
      <c r="O143">
        <v>51.7592</v>
      </c>
      <c r="P143">
        <v>12.4222</v>
      </c>
      <c r="Q143">
        <v>7.7008000000000001</v>
      </c>
      <c r="R143">
        <v>6.5278999999999998</v>
      </c>
      <c r="S143">
        <v>4.6071999999999997</v>
      </c>
      <c r="T143">
        <v>3.0125000000000002</v>
      </c>
      <c r="U143">
        <v>1.8028</v>
      </c>
      <c r="V143">
        <v>0</v>
      </c>
      <c r="W143">
        <v>24.107099999999999</v>
      </c>
      <c r="Y143">
        <v>0</v>
      </c>
      <c r="Z143" t="s">
        <v>667</v>
      </c>
      <c r="AA143">
        <v>3.4245000000000001</v>
      </c>
      <c r="AB143" t="s">
        <v>778</v>
      </c>
      <c r="AC143">
        <v>1.2599</v>
      </c>
      <c r="AD143">
        <v>28.2104</v>
      </c>
      <c r="AE143">
        <v>348.93959999999998</v>
      </c>
      <c r="AF143">
        <v>0</v>
      </c>
      <c r="AG143">
        <v>102</v>
      </c>
    </row>
    <row r="144" spans="1:33">
      <c r="A144" t="s">
        <v>1666</v>
      </c>
      <c r="B144" s="1">
        <v>0.80208333333333337</v>
      </c>
      <c r="C144" t="s">
        <v>168</v>
      </c>
      <c r="D144" t="s">
        <v>229</v>
      </c>
      <c r="E144" t="s">
        <v>1407</v>
      </c>
      <c r="F144">
        <v>3881</v>
      </c>
      <c r="G144" t="s">
        <v>1576</v>
      </c>
      <c r="H144" t="s">
        <v>1577</v>
      </c>
      <c r="I144" s="3" t="s">
        <v>233</v>
      </c>
      <c r="J144" t="s">
        <v>234</v>
      </c>
      <c r="K144" t="s">
        <v>1653</v>
      </c>
      <c r="L144">
        <v>2</v>
      </c>
      <c r="M144">
        <v>38.2834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13.4343</v>
      </c>
      <c r="X144" t="s">
        <v>279</v>
      </c>
      <c r="Y144">
        <v>1.9402999999999999</v>
      </c>
      <c r="Z144" t="s">
        <v>1667</v>
      </c>
      <c r="AA144">
        <v>0.53200000000000003</v>
      </c>
      <c r="AB144" t="s">
        <v>1275</v>
      </c>
      <c r="AC144">
        <v>1.2565</v>
      </c>
      <c r="AD144">
        <v>0</v>
      </c>
      <c r="AE144">
        <v>113.6756</v>
      </c>
      <c r="AF144">
        <v>66</v>
      </c>
      <c r="AG144">
        <v>0</v>
      </c>
    </row>
    <row r="145" spans="1:33">
      <c r="A145" t="s">
        <v>413</v>
      </c>
      <c r="B145" s="1">
        <v>0.56944444444444442</v>
      </c>
      <c r="C145" t="s">
        <v>188</v>
      </c>
      <c r="D145" t="s">
        <v>402</v>
      </c>
      <c r="E145" t="s">
        <v>403</v>
      </c>
      <c r="F145">
        <v>6469</v>
      </c>
      <c r="G145" t="s">
        <v>231</v>
      </c>
      <c r="H145" t="s">
        <v>232</v>
      </c>
      <c r="I145" t="s">
        <v>5</v>
      </c>
      <c r="J145" t="s">
        <v>234</v>
      </c>
      <c r="K145" t="s">
        <v>404</v>
      </c>
      <c r="L145">
        <v>2</v>
      </c>
      <c r="M145">
        <v>107.1</v>
      </c>
      <c r="N145">
        <v>87.161000000000001</v>
      </c>
      <c r="O145">
        <v>29.988</v>
      </c>
      <c r="P145">
        <v>11.411799999999999</v>
      </c>
      <c r="Q145">
        <v>8.1959</v>
      </c>
      <c r="R145">
        <v>7.2624000000000004</v>
      </c>
      <c r="S145">
        <v>3.5421999999999998</v>
      </c>
      <c r="T145">
        <v>2.6558000000000002</v>
      </c>
      <c r="U145">
        <v>1.7834000000000001</v>
      </c>
      <c r="V145">
        <v>1.3704000000000001</v>
      </c>
      <c r="W145">
        <v>20.027100000000001</v>
      </c>
      <c r="X145" t="s">
        <v>268</v>
      </c>
      <c r="Y145">
        <v>3.2040000000000002</v>
      </c>
      <c r="Z145" t="s">
        <v>414</v>
      </c>
      <c r="AA145">
        <v>2.3205</v>
      </c>
      <c r="AB145" t="s">
        <v>415</v>
      </c>
      <c r="AC145">
        <v>1.2101</v>
      </c>
      <c r="AD145">
        <v>23.9999</v>
      </c>
      <c r="AE145">
        <v>311.23250000000002</v>
      </c>
      <c r="AF145">
        <v>12</v>
      </c>
      <c r="AG145">
        <v>78</v>
      </c>
    </row>
    <row r="146" spans="1:33">
      <c r="A146" t="s">
        <v>1613</v>
      </c>
      <c r="B146" s="1">
        <v>0.76041666666666663</v>
      </c>
      <c r="C146" t="s">
        <v>168</v>
      </c>
      <c r="D146" t="s">
        <v>281</v>
      </c>
      <c r="E146" t="s">
        <v>1407</v>
      </c>
      <c r="F146">
        <v>3881</v>
      </c>
      <c r="G146" t="s">
        <v>1576</v>
      </c>
      <c r="H146" t="s">
        <v>1577</v>
      </c>
      <c r="I146" s="3" t="s">
        <v>233</v>
      </c>
      <c r="J146" t="s">
        <v>234</v>
      </c>
      <c r="K146" t="s">
        <v>1600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687</v>
      </c>
      <c r="Y146">
        <v>2.2326999999999999</v>
      </c>
      <c r="Z146" t="s">
        <v>470</v>
      </c>
      <c r="AA146">
        <v>2.0369999999999999</v>
      </c>
      <c r="AB146" t="s">
        <v>652</v>
      </c>
      <c r="AC146">
        <v>1.2025999999999999</v>
      </c>
      <c r="AD146">
        <v>0</v>
      </c>
      <c r="AE146">
        <v>5.4722999999999997</v>
      </c>
      <c r="AF146">
        <v>4</v>
      </c>
      <c r="AG146">
        <v>0</v>
      </c>
    </row>
    <row r="147" spans="1:33">
      <c r="A147" t="s">
        <v>1155</v>
      </c>
      <c r="B147" s="1">
        <v>0.66319444444444442</v>
      </c>
      <c r="C147" t="s">
        <v>188</v>
      </c>
      <c r="D147" t="s">
        <v>281</v>
      </c>
      <c r="E147" t="s">
        <v>447</v>
      </c>
      <c r="F147">
        <v>17013</v>
      </c>
      <c r="G147" t="s">
        <v>231</v>
      </c>
      <c r="H147" t="s">
        <v>232</v>
      </c>
      <c r="I147" t="s">
        <v>233</v>
      </c>
      <c r="J147" t="s">
        <v>234</v>
      </c>
      <c r="K147" t="s">
        <v>1142</v>
      </c>
      <c r="L147">
        <v>2</v>
      </c>
      <c r="M147">
        <v>86.9619</v>
      </c>
      <c r="N147">
        <v>72.751599999999996</v>
      </c>
      <c r="O147">
        <v>37.811199999999999</v>
      </c>
      <c r="P147">
        <v>11.625500000000001</v>
      </c>
      <c r="Q147">
        <v>11.051</v>
      </c>
      <c r="R147">
        <v>6.5395000000000003</v>
      </c>
      <c r="S147">
        <v>0</v>
      </c>
      <c r="T147">
        <v>0</v>
      </c>
      <c r="U147">
        <v>0</v>
      </c>
      <c r="V147">
        <v>0</v>
      </c>
      <c r="W147">
        <v>20.434999999999999</v>
      </c>
      <c r="X147" t="s">
        <v>417</v>
      </c>
      <c r="Y147">
        <v>1.7827</v>
      </c>
      <c r="Z147" t="s">
        <v>407</v>
      </c>
      <c r="AA147">
        <v>2.0916999999999999</v>
      </c>
      <c r="AB147" t="s">
        <v>749</v>
      </c>
      <c r="AC147">
        <v>1.1540999999999999</v>
      </c>
      <c r="AD147">
        <v>24.6675</v>
      </c>
      <c r="AE147">
        <v>289.88409999999999</v>
      </c>
      <c r="AF147">
        <v>12</v>
      </c>
      <c r="AG147">
        <v>91</v>
      </c>
    </row>
    <row r="148" spans="1:33">
      <c r="A148" t="s">
        <v>532</v>
      </c>
      <c r="B148" s="1">
        <v>0.57986111111111105</v>
      </c>
      <c r="C148" t="s">
        <v>167</v>
      </c>
      <c r="D148" t="s">
        <v>281</v>
      </c>
      <c r="F148">
        <v>9540</v>
      </c>
      <c r="G148" t="s">
        <v>282</v>
      </c>
      <c r="H148" t="s">
        <v>232</v>
      </c>
      <c r="I148" t="s">
        <v>233</v>
      </c>
      <c r="J148" t="s">
        <v>234</v>
      </c>
      <c r="K148" t="s">
        <v>520</v>
      </c>
      <c r="L148">
        <v>2</v>
      </c>
      <c r="M148">
        <v>71.910600000000002</v>
      </c>
      <c r="N148">
        <v>44.691000000000003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18.274999999999999</v>
      </c>
      <c r="X148" t="s">
        <v>299</v>
      </c>
      <c r="Y148">
        <v>0.69099999999999995</v>
      </c>
      <c r="Z148" t="s">
        <v>300</v>
      </c>
      <c r="AA148">
        <v>0.3347</v>
      </c>
      <c r="AB148" t="s">
        <v>533</v>
      </c>
      <c r="AC148">
        <v>1.1257999999999999</v>
      </c>
      <c r="AD148">
        <v>0</v>
      </c>
      <c r="AE148">
        <v>188.20169999999999</v>
      </c>
      <c r="AF148">
        <v>25</v>
      </c>
      <c r="AG148">
        <v>0</v>
      </c>
    </row>
    <row r="149" spans="1:33">
      <c r="A149" t="s">
        <v>441</v>
      </c>
      <c r="B149" s="1">
        <v>0.56944444444444442</v>
      </c>
      <c r="C149" t="s">
        <v>188</v>
      </c>
      <c r="D149" t="s">
        <v>402</v>
      </c>
      <c r="E149" t="s">
        <v>403</v>
      </c>
      <c r="F149">
        <v>6469</v>
      </c>
      <c r="G149" t="s">
        <v>231</v>
      </c>
      <c r="H149" t="s">
        <v>232</v>
      </c>
      <c r="I149" t="s">
        <v>5</v>
      </c>
      <c r="J149" t="s">
        <v>234</v>
      </c>
      <c r="K149" t="s">
        <v>404</v>
      </c>
      <c r="L149">
        <v>2</v>
      </c>
      <c r="M149">
        <v>38.950000000000003</v>
      </c>
      <c r="N149">
        <v>77.027199999999993</v>
      </c>
      <c r="O149">
        <v>32.485999999999997</v>
      </c>
      <c r="P149">
        <v>10.289099999999999</v>
      </c>
      <c r="Q149">
        <v>6.6319999999999997</v>
      </c>
      <c r="R149">
        <v>4.5585000000000004</v>
      </c>
      <c r="S149">
        <v>6.1391999999999998</v>
      </c>
      <c r="T149">
        <v>3.4925999999999999</v>
      </c>
      <c r="U149">
        <v>0</v>
      </c>
      <c r="V149">
        <v>0</v>
      </c>
      <c r="W149">
        <v>16.857099999999999</v>
      </c>
      <c r="X149" t="s">
        <v>442</v>
      </c>
      <c r="Y149">
        <v>2.3336999999999999</v>
      </c>
      <c r="Z149" t="s">
        <v>443</v>
      </c>
      <c r="AA149">
        <v>2.5781999999999998</v>
      </c>
      <c r="AB149" t="s">
        <v>444</v>
      </c>
      <c r="AC149">
        <v>1.1101000000000001</v>
      </c>
      <c r="AD149">
        <v>21.1</v>
      </c>
      <c r="AE149">
        <v>227.59010000000001</v>
      </c>
      <c r="AF149">
        <v>20</v>
      </c>
      <c r="AG149">
        <v>71</v>
      </c>
    </row>
    <row r="150" spans="1:33">
      <c r="A150" t="s">
        <v>306</v>
      </c>
      <c r="B150" s="1">
        <v>0.55902777777777779</v>
      </c>
      <c r="C150" t="s">
        <v>167</v>
      </c>
      <c r="D150" t="s">
        <v>281</v>
      </c>
      <c r="F150">
        <v>9540</v>
      </c>
      <c r="G150" t="s">
        <v>282</v>
      </c>
      <c r="H150" t="s">
        <v>232</v>
      </c>
      <c r="I150" t="s">
        <v>233</v>
      </c>
      <c r="J150" t="s">
        <v>234</v>
      </c>
      <c r="K150" t="s">
        <v>283</v>
      </c>
      <c r="L150">
        <v>2</v>
      </c>
      <c r="M150">
        <v>50.844000000000001</v>
      </c>
      <c r="N150">
        <v>36.3157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15.4321</v>
      </c>
      <c r="X150" t="s">
        <v>307</v>
      </c>
      <c r="Y150">
        <v>0.379</v>
      </c>
      <c r="Z150" t="s">
        <v>308</v>
      </c>
      <c r="AA150">
        <v>1.6085</v>
      </c>
      <c r="AB150" t="s">
        <v>309</v>
      </c>
      <c r="AC150">
        <v>1.0894999999999999</v>
      </c>
      <c r="AD150">
        <v>2.5</v>
      </c>
      <c r="AE150">
        <v>146.71250000000001</v>
      </c>
      <c r="AF150">
        <v>50</v>
      </c>
      <c r="AG150">
        <v>0</v>
      </c>
    </row>
    <row r="151" spans="1:33">
      <c r="A151" t="s">
        <v>912</v>
      </c>
      <c r="B151" s="1">
        <v>0.63888888888888895</v>
      </c>
      <c r="C151" t="s">
        <v>188</v>
      </c>
      <c r="D151" t="s">
        <v>229</v>
      </c>
      <c r="E151" t="s">
        <v>230</v>
      </c>
      <c r="F151">
        <v>5434</v>
      </c>
      <c r="G151" t="s">
        <v>231</v>
      </c>
      <c r="H151" t="s">
        <v>232</v>
      </c>
      <c r="I151" t="s">
        <v>233</v>
      </c>
      <c r="J151" t="s">
        <v>234</v>
      </c>
      <c r="K151" t="s">
        <v>907</v>
      </c>
      <c r="L151">
        <v>2</v>
      </c>
      <c r="M151">
        <v>46.934699999999999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12.957100000000001</v>
      </c>
      <c r="X151" t="s">
        <v>417</v>
      </c>
      <c r="Y151">
        <v>1.7827</v>
      </c>
      <c r="Z151" t="s">
        <v>407</v>
      </c>
      <c r="AA151">
        <v>1.4249000000000001</v>
      </c>
      <c r="AB151" t="s">
        <v>778</v>
      </c>
      <c r="AC151">
        <v>1.0894999999999999</v>
      </c>
      <c r="AD151">
        <v>0</v>
      </c>
      <c r="AE151">
        <v>135.57650000000001</v>
      </c>
      <c r="AF151">
        <v>25</v>
      </c>
      <c r="AG151">
        <v>0</v>
      </c>
    </row>
    <row r="152" spans="1:33">
      <c r="A152" t="s">
        <v>317</v>
      </c>
      <c r="B152" s="1">
        <v>0.55902777777777779</v>
      </c>
      <c r="C152" t="s">
        <v>167</v>
      </c>
      <c r="D152" t="s">
        <v>281</v>
      </c>
      <c r="F152">
        <v>9540</v>
      </c>
      <c r="G152" t="s">
        <v>282</v>
      </c>
      <c r="H152" t="s">
        <v>232</v>
      </c>
      <c r="I152" t="s">
        <v>233</v>
      </c>
      <c r="J152" t="s">
        <v>234</v>
      </c>
      <c r="K152" t="s">
        <v>283</v>
      </c>
      <c r="L152">
        <v>2</v>
      </c>
      <c r="M152">
        <v>46.007100000000001</v>
      </c>
      <c r="N152">
        <v>37.967500000000001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14.8179</v>
      </c>
      <c r="X152" t="s">
        <v>318</v>
      </c>
      <c r="Y152">
        <v>0.59550000000000003</v>
      </c>
      <c r="Z152" t="s">
        <v>319</v>
      </c>
      <c r="AA152">
        <v>1.3283</v>
      </c>
      <c r="AB152" t="s">
        <v>320</v>
      </c>
      <c r="AC152">
        <v>1.052</v>
      </c>
      <c r="AD152">
        <v>0</v>
      </c>
      <c r="AE152">
        <v>139.20160000000001</v>
      </c>
      <c r="AF152">
        <v>50</v>
      </c>
      <c r="AG152">
        <v>0</v>
      </c>
    </row>
    <row r="153" spans="1:33">
      <c r="A153" t="s">
        <v>726</v>
      </c>
      <c r="B153" s="1">
        <v>0.60416666666666663</v>
      </c>
      <c r="C153" t="s">
        <v>167</v>
      </c>
      <c r="D153" t="s">
        <v>281</v>
      </c>
      <c r="F153">
        <v>17688</v>
      </c>
      <c r="G153" t="s">
        <v>282</v>
      </c>
      <c r="H153" t="s">
        <v>232</v>
      </c>
      <c r="I153" t="s">
        <v>5</v>
      </c>
      <c r="J153" t="s">
        <v>234</v>
      </c>
      <c r="K153" t="s">
        <v>718</v>
      </c>
      <c r="L153">
        <v>2</v>
      </c>
      <c r="M153">
        <v>113.134</v>
      </c>
      <c r="N153">
        <v>58.024299999999997</v>
      </c>
      <c r="O153">
        <v>29.548200000000001</v>
      </c>
      <c r="P153">
        <v>11.4316</v>
      </c>
      <c r="Q153">
        <v>6.6557000000000004</v>
      </c>
      <c r="R153">
        <v>4.2842000000000002</v>
      </c>
      <c r="S153">
        <v>0</v>
      </c>
      <c r="T153">
        <v>0</v>
      </c>
      <c r="U153">
        <v>0</v>
      </c>
      <c r="V153">
        <v>0</v>
      </c>
      <c r="W153">
        <v>20.6129</v>
      </c>
      <c r="X153" t="s">
        <v>522</v>
      </c>
      <c r="Y153">
        <v>1.4933000000000001</v>
      </c>
      <c r="Z153" t="s">
        <v>727</v>
      </c>
      <c r="AA153">
        <v>0.83660000000000001</v>
      </c>
      <c r="AB153" t="s">
        <v>728</v>
      </c>
      <c r="AC153">
        <v>1.0467</v>
      </c>
      <c r="AD153">
        <v>13.1678</v>
      </c>
      <c r="AE153">
        <v>271.17579999999998</v>
      </c>
      <c r="AF153">
        <v>8</v>
      </c>
      <c r="AG153">
        <v>71</v>
      </c>
    </row>
    <row r="154" spans="1:33">
      <c r="A154" t="s">
        <v>1656</v>
      </c>
      <c r="B154" s="1">
        <v>0.80208333333333337</v>
      </c>
      <c r="C154" t="s">
        <v>168</v>
      </c>
      <c r="D154" t="s">
        <v>229</v>
      </c>
      <c r="E154" t="s">
        <v>1407</v>
      </c>
      <c r="F154">
        <v>3881</v>
      </c>
      <c r="G154" t="s">
        <v>1576</v>
      </c>
      <c r="H154" t="s">
        <v>1577</v>
      </c>
      <c r="I154" s="3" t="s">
        <v>233</v>
      </c>
      <c r="J154" t="s">
        <v>234</v>
      </c>
      <c r="K154" t="s">
        <v>1653</v>
      </c>
      <c r="L154">
        <v>2</v>
      </c>
      <c r="M154">
        <v>59.832900000000002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18.2486</v>
      </c>
      <c r="X154" t="s">
        <v>1657</v>
      </c>
      <c r="Y154">
        <v>2.1349999999999998</v>
      </c>
      <c r="Z154" t="s">
        <v>1658</v>
      </c>
      <c r="AA154">
        <v>1.7062999999999999</v>
      </c>
      <c r="AB154" t="s">
        <v>652</v>
      </c>
      <c r="AC154">
        <v>1.0361</v>
      </c>
      <c r="AD154">
        <v>0</v>
      </c>
      <c r="AE154">
        <v>173.96469999999999</v>
      </c>
      <c r="AF154">
        <v>20</v>
      </c>
      <c r="AG154">
        <v>0</v>
      </c>
    </row>
    <row r="155" spans="1:33">
      <c r="A155" t="s">
        <v>1175</v>
      </c>
      <c r="B155" s="1">
        <v>0.67013888888888884</v>
      </c>
      <c r="C155" t="s">
        <v>163</v>
      </c>
      <c r="D155" t="s">
        <v>229</v>
      </c>
      <c r="E155" t="s">
        <v>1158</v>
      </c>
      <c r="F155">
        <v>131000</v>
      </c>
      <c r="G155" t="s">
        <v>231</v>
      </c>
      <c r="H155" t="s">
        <v>232</v>
      </c>
      <c r="I155" t="s">
        <v>233</v>
      </c>
      <c r="J155" t="s">
        <v>234</v>
      </c>
      <c r="K155" t="s">
        <v>1159</v>
      </c>
      <c r="L155">
        <v>2</v>
      </c>
      <c r="M155">
        <v>100.492</v>
      </c>
      <c r="N155">
        <v>62.279000000000003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20.844999999999999</v>
      </c>
      <c r="X155" t="s">
        <v>658</v>
      </c>
      <c r="Y155">
        <v>1.7414000000000001</v>
      </c>
      <c r="Z155" t="s">
        <v>238</v>
      </c>
      <c r="AA155">
        <v>3.1208999999999998</v>
      </c>
      <c r="AB155" t="s">
        <v>1176</v>
      </c>
      <c r="AC155">
        <v>1.0242</v>
      </c>
      <c r="AD155">
        <v>34.5</v>
      </c>
      <c r="AE155">
        <v>295.428</v>
      </c>
      <c r="AF155">
        <v>12</v>
      </c>
      <c r="AG155">
        <v>0</v>
      </c>
    </row>
    <row r="156" spans="1:33">
      <c r="A156" t="s">
        <v>1622</v>
      </c>
      <c r="B156" s="1">
        <v>0.78125</v>
      </c>
      <c r="C156" t="s">
        <v>168</v>
      </c>
      <c r="D156" t="s">
        <v>281</v>
      </c>
      <c r="E156" t="s">
        <v>1620</v>
      </c>
      <c r="F156">
        <v>3105</v>
      </c>
      <c r="G156" t="s">
        <v>1576</v>
      </c>
      <c r="H156" t="s">
        <v>1577</v>
      </c>
      <c r="I156" s="3" t="s">
        <v>5</v>
      </c>
      <c r="J156" t="s">
        <v>234</v>
      </c>
      <c r="K156" t="s">
        <v>1621</v>
      </c>
      <c r="L156">
        <v>2</v>
      </c>
      <c r="M156">
        <v>61.449800000000003</v>
      </c>
      <c r="N156">
        <v>46.215699999999998</v>
      </c>
      <c r="O156">
        <v>18.628799999999998</v>
      </c>
      <c r="P156">
        <v>7.5223000000000004</v>
      </c>
      <c r="Q156">
        <v>5.2148000000000003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14.824999999999999</v>
      </c>
      <c r="X156" t="s">
        <v>1623</v>
      </c>
      <c r="Y156">
        <v>2.5710999999999999</v>
      </c>
      <c r="Z156" t="s">
        <v>407</v>
      </c>
      <c r="AA156">
        <v>1.4317</v>
      </c>
      <c r="AB156" t="s">
        <v>324</v>
      </c>
      <c r="AC156">
        <v>1.0193000000000001</v>
      </c>
      <c r="AD156">
        <v>7.7</v>
      </c>
      <c r="AE156">
        <v>178.15979999999999</v>
      </c>
      <c r="AF156">
        <v>8</v>
      </c>
      <c r="AG156">
        <v>62</v>
      </c>
    </row>
    <row r="157" spans="1:33">
      <c r="A157" t="s">
        <v>1629</v>
      </c>
      <c r="B157" s="1">
        <v>0.78125</v>
      </c>
      <c r="C157" t="s">
        <v>168</v>
      </c>
      <c r="D157" t="s">
        <v>281</v>
      </c>
      <c r="E157" t="s">
        <v>1620</v>
      </c>
      <c r="F157">
        <v>3105</v>
      </c>
      <c r="G157" t="s">
        <v>1576</v>
      </c>
      <c r="H157" t="s">
        <v>1577</v>
      </c>
      <c r="I157" s="3" t="s">
        <v>5</v>
      </c>
      <c r="J157" t="s">
        <v>234</v>
      </c>
      <c r="K157" t="s">
        <v>1621</v>
      </c>
      <c r="L157">
        <v>2</v>
      </c>
      <c r="M157">
        <v>59.3142</v>
      </c>
      <c r="N157">
        <v>24.942399999999999</v>
      </c>
      <c r="O157">
        <v>23.004000000000001</v>
      </c>
      <c r="P157">
        <v>6.3517999999999999</v>
      </c>
      <c r="Q157">
        <v>4.3513999999999999</v>
      </c>
      <c r="R157">
        <v>3.1861000000000002</v>
      </c>
      <c r="S157">
        <v>0</v>
      </c>
      <c r="T157">
        <v>0</v>
      </c>
      <c r="U157">
        <v>0</v>
      </c>
      <c r="V157">
        <v>0</v>
      </c>
      <c r="W157">
        <v>15.925700000000001</v>
      </c>
      <c r="X157" t="s">
        <v>1580</v>
      </c>
      <c r="Y157">
        <v>1.2175</v>
      </c>
      <c r="Z157" t="s">
        <v>1630</v>
      </c>
      <c r="AA157">
        <v>0.21210000000000001</v>
      </c>
      <c r="AB157" t="s">
        <v>324</v>
      </c>
      <c r="AC157">
        <v>1.0193000000000001</v>
      </c>
      <c r="AD157">
        <v>18.866700000000002</v>
      </c>
      <c r="AE157">
        <v>164.9597</v>
      </c>
      <c r="AF157">
        <v>5</v>
      </c>
      <c r="AG157">
        <v>55</v>
      </c>
    </row>
    <row r="158" spans="1:33">
      <c r="A158" t="s">
        <v>428</v>
      </c>
      <c r="B158" s="1">
        <v>0.56944444444444442</v>
      </c>
      <c r="C158" t="s">
        <v>188</v>
      </c>
      <c r="D158" t="s">
        <v>402</v>
      </c>
      <c r="E158" t="s">
        <v>403</v>
      </c>
      <c r="F158">
        <v>6469</v>
      </c>
      <c r="G158" t="s">
        <v>231</v>
      </c>
      <c r="H158" t="s">
        <v>232</v>
      </c>
      <c r="I158" t="s">
        <v>5</v>
      </c>
      <c r="J158" t="s">
        <v>234</v>
      </c>
      <c r="K158" t="s">
        <v>404</v>
      </c>
      <c r="L158">
        <v>2</v>
      </c>
      <c r="M158">
        <v>103.59310000000001</v>
      </c>
      <c r="N158">
        <v>49.240499999999997</v>
      </c>
      <c r="O158">
        <v>29.421399999999998</v>
      </c>
      <c r="P158">
        <v>12.3553</v>
      </c>
      <c r="Q158">
        <v>7.4084000000000003</v>
      </c>
      <c r="R158">
        <v>4.5046999999999997</v>
      </c>
      <c r="S158">
        <v>0</v>
      </c>
      <c r="T158">
        <v>0</v>
      </c>
      <c r="U158">
        <v>0</v>
      </c>
      <c r="V158">
        <v>0</v>
      </c>
      <c r="W158">
        <v>21.4329</v>
      </c>
      <c r="X158" t="s">
        <v>429</v>
      </c>
      <c r="Y158">
        <v>3.2924000000000002</v>
      </c>
      <c r="Z158" t="s">
        <v>430</v>
      </c>
      <c r="AA158">
        <v>3.8309000000000002</v>
      </c>
      <c r="AB158" t="s">
        <v>431</v>
      </c>
      <c r="AC158">
        <v>1.0175000000000001</v>
      </c>
      <c r="AD158">
        <v>22.9329</v>
      </c>
      <c r="AE158">
        <v>269.86489999999998</v>
      </c>
      <c r="AF158">
        <v>8</v>
      </c>
      <c r="AG158">
        <v>88</v>
      </c>
    </row>
    <row r="159" spans="1:33">
      <c r="A159" t="s">
        <v>289</v>
      </c>
      <c r="B159" s="1">
        <v>0.55902777777777779</v>
      </c>
      <c r="C159" t="s">
        <v>167</v>
      </c>
      <c r="D159" t="s">
        <v>281</v>
      </c>
      <c r="F159">
        <v>9540</v>
      </c>
      <c r="G159" t="s">
        <v>282</v>
      </c>
      <c r="H159" t="s">
        <v>232</v>
      </c>
      <c r="I159" t="s">
        <v>233</v>
      </c>
      <c r="J159" t="s">
        <v>234</v>
      </c>
      <c r="K159" t="s">
        <v>283</v>
      </c>
      <c r="L159">
        <v>2</v>
      </c>
      <c r="M159">
        <v>61.738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17.0943</v>
      </c>
      <c r="X159" t="s">
        <v>290</v>
      </c>
      <c r="Y159">
        <v>1.6241000000000001</v>
      </c>
      <c r="Z159" t="s">
        <v>291</v>
      </c>
      <c r="AA159">
        <v>1.0960000000000001</v>
      </c>
      <c r="AB159" t="s">
        <v>252</v>
      </c>
      <c r="AC159">
        <v>0.97199999999999998</v>
      </c>
      <c r="AD159">
        <v>1.5</v>
      </c>
      <c r="AE159">
        <v>177.92789999999999</v>
      </c>
      <c r="AF159">
        <v>10</v>
      </c>
      <c r="AG159">
        <v>0</v>
      </c>
    </row>
    <row r="160" spans="1:33">
      <c r="A160" t="s">
        <v>741</v>
      </c>
      <c r="B160" s="1">
        <v>0.60416666666666663</v>
      </c>
      <c r="C160" t="s">
        <v>167</v>
      </c>
      <c r="D160" t="s">
        <v>281</v>
      </c>
      <c r="F160">
        <v>17688</v>
      </c>
      <c r="G160" t="s">
        <v>282</v>
      </c>
      <c r="H160" t="s">
        <v>232</v>
      </c>
      <c r="I160" t="s">
        <v>5</v>
      </c>
      <c r="J160" t="s">
        <v>234</v>
      </c>
      <c r="K160" t="s">
        <v>718</v>
      </c>
      <c r="L160">
        <v>2</v>
      </c>
      <c r="M160">
        <v>85.305000000000007</v>
      </c>
      <c r="N160">
        <v>49.664000000000001</v>
      </c>
      <c r="O160">
        <v>29.840299999999999</v>
      </c>
      <c r="P160">
        <v>10.418699999999999</v>
      </c>
      <c r="Q160">
        <v>4.9177999999999997</v>
      </c>
      <c r="R160">
        <v>3.9359999999999999</v>
      </c>
      <c r="S160">
        <v>0</v>
      </c>
      <c r="T160">
        <v>0</v>
      </c>
      <c r="U160">
        <v>0</v>
      </c>
      <c r="V160">
        <v>0</v>
      </c>
      <c r="W160">
        <v>17.688600000000001</v>
      </c>
      <c r="X160" t="s">
        <v>535</v>
      </c>
      <c r="Y160">
        <v>0.7944</v>
      </c>
      <c r="Z160" t="s">
        <v>368</v>
      </c>
      <c r="AA160">
        <v>1.9778</v>
      </c>
      <c r="AB160" t="s">
        <v>252</v>
      </c>
      <c r="AC160">
        <v>0.97199999999999998</v>
      </c>
      <c r="AD160">
        <v>15.1005</v>
      </c>
      <c r="AE160">
        <v>229.97069999999999</v>
      </c>
      <c r="AF160">
        <v>5.5</v>
      </c>
      <c r="AG160">
        <v>71</v>
      </c>
    </row>
    <row r="161" spans="1:33">
      <c r="A161" t="s">
        <v>742</v>
      </c>
      <c r="B161" s="1">
        <v>0.60416666666666663</v>
      </c>
      <c r="C161" t="s">
        <v>167</v>
      </c>
      <c r="D161" t="s">
        <v>281</v>
      </c>
      <c r="F161">
        <v>17688</v>
      </c>
      <c r="G161" t="s">
        <v>282</v>
      </c>
      <c r="H161" t="s">
        <v>232</v>
      </c>
      <c r="I161" t="s">
        <v>5</v>
      </c>
      <c r="J161" t="s">
        <v>234</v>
      </c>
      <c r="K161" t="s">
        <v>718</v>
      </c>
      <c r="L161">
        <v>2</v>
      </c>
      <c r="M161">
        <v>68.146299999999997</v>
      </c>
      <c r="N161">
        <v>56.037300000000002</v>
      </c>
      <c r="O161">
        <v>16.679400000000001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16.965</v>
      </c>
      <c r="X161" t="s">
        <v>333</v>
      </c>
      <c r="Y161">
        <v>0.90710000000000002</v>
      </c>
      <c r="Z161" t="s">
        <v>286</v>
      </c>
      <c r="AA161">
        <v>2.8153000000000001</v>
      </c>
      <c r="AB161" t="s">
        <v>252</v>
      </c>
      <c r="AC161">
        <v>0.97199999999999998</v>
      </c>
      <c r="AD161">
        <v>3.6</v>
      </c>
      <c r="AE161">
        <v>192.56649999999999</v>
      </c>
      <c r="AF161">
        <v>6</v>
      </c>
      <c r="AG161">
        <v>71</v>
      </c>
    </row>
    <row r="162" spans="1:33">
      <c r="A162" t="s">
        <v>261</v>
      </c>
      <c r="B162" s="1">
        <v>0.54861111111111105</v>
      </c>
      <c r="C162" t="s">
        <v>188</v>
      </c>
      <c r="D162" t="s">
        <v>229</v>
      </c>
      <c r="E162" t="s">
        <v>230</v>
      </c>
      <c r="F162">
        <v>5434</v>
      </c>
      <c r="G162" t="s">
        <v>231</v>
      </c>
      <c r="H162" t="s">
        <v>232</v>
      </c>
      <c r="I162" t="s">
        <v>233</v>
      </c>
      <c r="J162" t="s">
        <v>234</v>
      </c>
      <c r="K162" t="s">
        <v>235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262</v>
      </c>
      <c r="Y162">
        <v>2.7259000000000002</v>
      </c>
      <c r="Z162" t="s">
        <v>263</v>
      </c>
      <c r="AA162">
        <v>3.0436000000000001</v>
      </c>
      <c r="AB162" t="s">
        <v>264</v>
      </c>
      <c r="AC162">
        <v>0.95630000000000004</v>
      </c>
      <c r="AD162">
        <v>0</v>
      </c>
      <c r="AE162">
        <v>6.7257999999999996</v>
      </c>
      <c r="AF162">
        <v>4</v>
      </c>
      <c r="AG162">
        <v>0</v>
      </c>
    </row>
    <row r="163" spans="1:33">
      <c r="A163" t="s">
        <v>278</v>
      </c>
      <c r="B163" s="1">
        <v>0.54861111111111105</v>
      </c>
      <c r="C163" t="s">
        <v>188</v>
      </c>
      <c r="D163" t="s">
        <v>229</v>
      </c>
      <c r="E163" t="s">
        <v>230</v>
      </c>
      <c r="F163">
        <v>5434</v>
      </c>
      <c r="G163" t="s">
        <v>231</v>
      </c>
      <c r="H163" t="s">
        <v>232</v>
      </c>
      <c r="I163" t="s">
        <v>233</v>
      </c>
      <c r="J163" t="s">
        <v>234</v>
      </c>
      <c r="K163" t="s">
        <v>235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279</v>
      </c>
      <c r="Y163">
        <v>1.3314999999999999</v>
      </c>
      <c r="Z163" t="s">
        <v>280</v>
      </c>
      <c r="AA163">
        <v>0.57369999999999999</v>
      </c>
      <c r="AB163" t="s">
        <v>264</v>
      </c>
      <c r="AC163">
        <v>0.95630000000000004</v>
      </c>
      <c r="AD163">
        <v>0</v>
      </c>
      <c r="AE163">
        <v>2.8614999999999999</v>
      </c>
      <c r="AF163">
        <v>14</v>
      </c>
      <c r="AG163">
        <v>0</v>
      </c>
    </row>
    <row r="164" spans="1:33">
      <c r="A164" t="s">
        <v>310</v>
      </c>
      <c r="B164" s="1">
        <v>0.55902777777777779</v>
      </c>
      <c r="C164" t="s">
        <v>167</v>
      </c>
      <c r="D164" t="s">
        <v>281</v>
      </c>
      <c r="F164">
        <v>9540</v>
      </c>
      <c r="G164" t="s">
        <v>282</v>
      </c>
      <c r="H164" t="s">
        <v>232</v>
      </c>
      <c r="I164" t="s">
        <v>233</v>
      </c>
      <c r="J164" t="s">
        <v>234</v>
      </c>
      <c r="K164" t="s">
        <v>283</v>
      </c>
      <c r="L164">
        <v>2</v>
      </c>
      <c r="M164">
        <v>46.524000000000001</v>
      </c>
      <c r="N164">
        <v>39.606699999999996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15.6043</v>
      </c>
      <c r="X164" t="s">
        <v>311</v>
      </c>
      <c r="Y164">
        <v>0.59709999999999996</v>
      </c>
      <c r="Z164" t="s">
        <v>304</v>
      </c>
      <c r="AA164">
        <v>0.89870000000000005</v>
      </c>
      <c r="AB164" t="s">
        <v>312</v>
      </c>
      <c r="AC164">
        <v>0.82410000000000005</v>
      </c>
      <c r="AD164">
        <v>0</v>
      </c>
      <c r="AE164">
        <v>142.51589999999999</v>
      </c>
      <c r="AF164">
        <v>25</v>
      </c>
      <c r="AG164">
        <v>0</v>
      </c>
    </row>
    <row r="165" spans="1:33">
      <c r="A165" t="s">
        <v>721</v>
      </c>
      <c r="B165" s="1">
        <v>0.60416666666666663</v>
      </c>
      <c r="C165" t="s">
        <v>167</v>
      </c>
      <c r="D165" t="s">
        <v>281</v>
      </c>
      <c r="F165">
        <v>17688</v>
      </c>
      <c r="G165" t="s">
        <v>282</v>
      </c>
      <c r="H165" t="s">
        <v>232</v>
      </c>
      <c r="I165" t="s">
        <v>5</v>
      </c>
      <c r="J165" t="s">
        <v>234</v>
      </c>
      <c r="K165" t="s">
        <v>718</v>
      </c>
      <c r="L165">
        <v>2</v>
      </c>
      <c r="M165">
        <v>90.21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18.399999999999999</v>
      </c>
      <c r="X165" t="s">
        <v>303</v>
      </c>
      <c r="Y165">
        <v>1.2713000000000001</v>
      </c>
      <c r="Z165" t="s">
        <v>304</v>
      </c>
      <c r="AA165">
        <v>0.89870000000000005</v>
      </c>
      <c r="AB165" t="s">
        <v>312</v>
      </c>
      <c r="AC165">
        <v>0.82410000000000005</v>
      </c>
      <c r="AD165">
        <v>43.3</v>
      </c>
      <c r="AE165">
        <v>292.11349999999999</v>
      </c>
      <c r="AF165">
        <v>5</v>
      </c>
      <c r="AG165">
        <v>83</v>
      </c>
    </row>
    <row r="166" spans="1:33">
      <c r="A166" t="s">
        <v>298</v>
      </c>
      <c r="B166" s="1">
        <v>0.55902777777777779</v>
      </c>
      <c r="C166" t="s">
        <v>167</v>
      </c>
      <c r="D166" t="s">
        <v>281</v>
      </c>
      <c r="F166">
        <v>9540</v>
      </c>
      <c r="G166" t="s">
        <v>282</v>
      </c>
      <c r="H166" t="s">
        <v>232</v>
      </c>
      <c r="I166" t="s">
        <v>233</v>
      </c>
      <c r="J166" t="s">
        <v>234</v>
      </c>
      <c r="K166" t="s">
        <v>283</v>
      </c>
      <c r="L166">
        <v>2</v>
      </c>
      <c r="M166">
        <v>48.235599999999998</v>
      </c>
      <c r="N166">
        <v>58.2729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11.6607</v>
      </c>
      <c r="X166" t="s">
        <v>299</v>
      </c>
      <c r="Y166">
        <v>0.69099999999999995</v>
      </c>
      <c r="Z166" t="s">
        <v>300</v>
      </c>
      <c r="AA166">
        <v>0.3347</v>
      </c>
      <c r="AB166" t="s">
        <v>301</v>
      </c>
      <c r="AC166">
        <v>0.63719999999999999</v>
      </c>
      <c r="AD166">
        <v>0</v>
      </c>
      <c r="AE166">
        <v>168.32339999999999</v>
      </c>
      <c r="AF166">
        <v>25</v>
      </c>
      <c r="AG166">
        <v>0</v>
      </c>
    </row>
    <row r="167" spans="1:33">
      <c r="A167" t="s">
        <v>1647</v>
      </c>
      <c r="B167" s="1">
        <v>0.78125</v>
      </c>
      <c r="C167" t="s">
        <v>168</v>
      </c>
      <c r="D167" t="s">
        <v>281</v>
      </c>
      <c r="E167" t="s">
        <v>1620</v>
      </c>
      <c r="F167">
        <v>3105</v>
      </c>
      <c r="G167" t="s">
        <v>1576</v>
      </c>
      <c r="H167" t="s">
        <v>1577</v>
      </c>
      <c r="I167" s="3" t="s">
        <v>5</v>
      </c>
      <c r="J167" t="s">
        <v>234</v>
      </c>
      <c r="K167" t="s">
        <v>1621</v>
      </c>
      <c r="L167">
        <v>2</v>
      </c>
      <c r="M167">
        <v>40.727899999999998</v>
      </c>
      <c r="N167">
        <v>37.947099999999999</v>
      </c>
      <c r="O167">
        <v>16.1569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14.02</v>
      </c>
      <c r="X167" t="s">
        <v>272</v>
      </c>
      <c r="Y167">
        <v>0.75180000000000002</v>
      </c>
      <c r="Z167" t="s">
        <v>1648</v>
      </c>
      <c r="AA167">
        <v>0.2581</v>
      </c>
      <c r="AB167" t="s">
        <v>1649</v>
      </c>
      <c r="AC167">
        <v>0.4703</v>
      </c>
      <c r="AD167">
        <v>2.1</v>
      </c>
      <c r="AE167">
        <v>131.3295</v>
      </c>
      <c r="AF167">
        <v>16</v>
      </c>
      <c r="AG167">
        <v>52</v>
      </c>
    </row>
    <row r="168" spans="1:33">
      <c r="A168" t="s">
        <v>1642</v>
      </c>
      <c r="B168" s="1">
        <v>0.78125</v>
      </c>
      <c r="C168" t="s">
        <v>168</v>
      </c>
      <c r="D168" t="s">
        <v>281</v>
      </c>
      <c r="E168" t="s">
        <v>1620</v>
      </c>
      <c r="F168">
        <v>3105</v>
      </c>
      <c r="G168" t="s">
        <v>1576</v>
      </c>
      <c r="H168" t="s">
        <v>1577</v>
      </c>
      <c r="I168" s="3" t="s">
        <v>5</v>
      </c>
      <c r="J168" t="s">
        <v>234</v>
      </c>
      <c r="K168" t="s">
        <v>1621</v>
      </c>
      <c r="L168">
        <v>2</v>
      </c>
      <c r="M168">
        <v>41.220799999999997</v>
      </c>
      <c r="N168">
        <v>46.185000000000002</v>
      </c>
      <c r="O168">
        <v>18.585999999999999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10.571400000000001</v>
      </c>
      <c r="X168" t="s">
        <v>1643</v>
      </c>
      <c r="Y168">
        <v>0.35639999999999999</v>
      </c>
      <c r="Z168" t="s">
        <v>828</v>
      </c>
      <c r="AA168">
        <v>1.478</v>
      </c>
      <c r="AB168" t="s">
        <v>1644</v>
      </c>
      <c r="AC168">
        <v>0.43569999999999998</v>
      </c>
      <c r="AD168">
        <v>0.6</v>
      </c>
      <c r="AE168">
        <v>140.80959999999999</v>
      </c>
      <c r="AF168">
        <v>16</v>
      </c>
      <c r="AG168">
        <v>57</v>
      </c>
    </row>
    <row r="169" spans="1:33">
      <c r="A169" t="s">
        <v>1606</v>
      </c>
      <c r="B169" s="1">
        <v>0.76041666666666663</v>
      </c>
      <c r="C169" t="s">
        <v>168</v>
      </c>
      <c r="D169" t="s">
        <v>281</v>
      </c>
      <c r="E169" t="s">
        <v>1407</v>
      </c>
      <c r="F169">
        <v>3881</v>
      </c>
      <c r="G169" t="s">
        <v>1576</v>
      </c>
      <c r="H169" t="s">
        <v>1577</v>
      </c>
      <c r="I169" s="3" t="s">
        <v>233</v>
      </c>
      <c r="J169" t="s">
        <v>234</v>
      </c>
      <c r="K169" t="s">
        <v>1600</v>
      </c>
      <c r="L169">
        <v>2</v>
      </c>
      <c r="M169">
        <v>49.061500000000002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15.1143</v>
      </c>
      <c r="X169" t="s">
        <v>1607</v>
      </c>
      <c r="Y169">
        <v>0.54220000000000002</v>
      </c>
      <c r="Z169" t="s">
        <v>1608</v>
      </c>
      <c r="AA169">
        <v>0.12590000000000001</v>
      </c>
      <c r="AB169" t="s">
        <v>798</v>
      </c>
      <c r="AC169">
        <v>0.42070000000000002</v>
      </c>
      <c r="AD169">
        <v>2.5</v>
      </c>
      <c r="AE169">
        <v>142.3871</v>
      </c>
      <c r="AF169">
        <v>12</v>
      </c>
      <c r="AG169">
        <v>0</v>
      </c>
    </row>
    <row r="170" spans="1:33">
      <c r="A170" t="s">
        <v>1645</v>
      </c>
      <c r="B170" s="1">
        <v>0.78125</v>
      </c>
      <c r="C170" t="s">
        <v>168</v>
      </c>
      <c r="D170" t="s">
        <v>281</v>
      </c>
      <c r="E170" t="s">
        <v>1620</v>
      </c>
      <c r="F170">
        <v>3105</v>
      </c>
      <c r="G170" t="s">
        <v>1576</v>
      </c>
      <c r="H170" t="s">
        <v>1577</v>
      </c>
      <c r="I170" s="3" t="s">
        <v>5</v>
      </c>
      <c r="J170" t="s">
        <v>234</v>
      </c>
      <c r="K170" t="s">
        <v>1621</v>
      </c>
      <c r="L170">
        <v>2</v>
      </c>
      <c r="M170">
        <v>44.69</v>
      </c>
      <c r="N170">
        <v>36.2057</v>
      </c>
      <c r="O170">
        <v>16.275200000000002</v>
      </c>
      <c r="P170">
        <v>6.1593999999999998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14.5564</v>
      </c>
      <c r="X170" t="s">
        <v>275</v>
      </c>
      <c r="Y170">
        <v>1.5823</v>
      </c>
      <c r="Z170" t="s">
        <v>443</v>
      </c>
      <c r="AA170">
        <v>1.6016999999999999</v>
      </c>
      <c r="AB170" t="s">
        <v>1646</v>
      </c>
      <c r="AC170">
        <v>0.2994</v>
      </c>
      <c r="AD170">
        <v>0.9</v>
      </c>
      <c r="AE170">
        <v>135.405</v>
      </c>
      <c r="AF170">
        <v>14</v>
      </c>
      <c r="AG170">
        <v>56</v>
      </c>
    </row>
    <row r="171" spans="1:33">
      <c r="A171" t="s">
        <v>1650</v>
      </c>
      <c r="B171" s="1">
        <v>0.78125</v>
      </c>
      <c r="C171" t="s">
        <v>168</v>
      </c>
      <c r="D171" t="s">
        <v>281</v>
      </c>
      <c r="E171" t="s">
        <v>1620</v>
      </c>
      <c r="F171">
        <v>3105</v>
      </c>
      <c r="G171" t="s">
        <v>1576</v>
      </c>
      <c r="H171" t="s">
        <v>1577</v>
      </c>
      <c r="I171" s="3" t="s">
        <v>5</v>
      </c>
      <c r="J171" t="s">
        <v>234</v>
      </c>
      <c r="K171" t="s">
        <v>1621</v>
      </c>
      <c r="L171">
        <v>2</v>
      </c>
      <c r="M171">
        <v>36.927900000000001</v>
      </c>
      <c r="N171">
        <v>30.752500000000001</v>
      </c>
      <c r="O171">
        <v>14.090199999999999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15.060700000000001</v>
      </c>
      <c r="X171" t="s">
        <v>1651</v>
      </c>
      <c r="Y171">
        <v>0.3478</v>
      </c>
      <c r="Z171" t="s">
        <v>1652</v>
      </c>
      <c r="AA171">
        <v>0.77470000000000006</v>
      </c>
      <c r="AB171" t="s">
        <v>431</v>
      </c>
      <c r="AC171">
        <v>0.27950000000000003</v>
      </c>
      <c r="AD171">
        <v>7.4</v>
      </c>
      <c r="AE171">
        <v>121.89060000000001</v>
      </c>
      <c r="AF171">
        <v>25</v>
      </c>
      <c r="AG171">
        <v>46</v>
      </c>
    </row>
    <row r="172" spans="1:33">
      <c r="A172" t="s">
        <v>654</v>
      </c>
      <c r="B172" s="1">
        <v>0.59375</v>
      </c>
      <c r="C172" t="s">
        <v>163</v>
      </c>
      <c r="D172" t="s">
        <v>281</v>
      </c>
      <c r="E172" t="s">
        <v>403</v>
      </c>
      <c r="F172">
        <v>7116</v>
      </c>
      <c r="G172" t="s">
        <v>231</v>
      </c>
      <c r="H172" t="s">
        <v>232</v>
      </c>
      <c r="I172" t="s">
        <v>5</v>
      </c>
      <c r="J172" t="s">
        <v>234</v>
      </c>
      <c r="K172" t="s">
        <v>644</v>
      </c>
      <c r="L172">
        <v>2</v>
      </c>
      <c r="M172">
        <v>94.963999999999999</v>
      </c>
      <c r="N172">
        <v>50.188200000000002</v>
      </c>
      <c r="O172">
        <v>32.799999999999997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19.200700000000001</v>
      </c>
      <c r="X172" t="s">
        <v>655</v>
      </c>
      <c r="Y172">
        <v>0.94740000000000002</v>
      </c>
      <c r="Z172" t="s">
        <v>476</v>
      </c>
      <c r="AA172">
        <v>1.7703</v>
      </c>
      <c r="AB172" t="s">
        <v>656</v>
      </c>
      <c r="AC172">
        <v>0.24299999999999999</v>
      </c>
      <c r="AD172">
        <v>6</v>
      </c>
      <c r="AE172">
        <v>241.3493</v>
      </c>
      <c r="AF172">
        <v>7</v>
      </c>
      <c r="AG172">
        <v>75</v>
      </c>
    </row>
    <row r="173" spans="1:33">
      <c r="A173" t="s">
        <v>1603</v>
      </c>
      <c r="B173" s="1">
        <v>0.76041666666666663</v>
      </c>
      <c r="C173" t="s">
        <v>168</v>
      </c>
      <c r="D173" t="s">
        <v>281</v>
      </c>
      <c r="E173" t="s">
        <v>1407</v>
      </c>
      <c r="F173">
        <v>3881</v>
      </c>
      <c r="G173" t="s">
        <v>1576</v>
      </c>
      <c r="H173" t="s">
        <v>1577</v>
      </c>
      <c r="I173" s="3" t="s">
        <v>233</v>
      </c>
      <c r="J173" t="s">
        <v>234</v>
      </c>
      <c r="K173" t="s">
        <v>1600</v>
      </c>
      <c r="L173">
        <v>2</v>
      </c>
      <c r="M173">
        <v>59.983699999999999</v>
      </c>
      <c r="N173">
        <v>40.975299999999997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16.891400000000001</v>
      </c>
      <c r="X173" t="s">
        <v>1589</v>
      </c>
      <c r="Y173">
        <v>1.4233</v>
      </c>
      <c r="Z173" t="s">
        <v>1604</v>
      </c>
      <c r="AA173">
        <v>0.83240000000000003</v>
      </c>
      <c r="AB173" t="s">
        <v>965</v>
      </c>
      <c r="AC173">
        <v>0.22439999999999999</v>
      </c>
      <c r="AD173">
        <v>0</v>
      </c>
      <c r="AE173">
        <v>164.8673</v>
      </c>
      <c r="AF173">
        <v>10</v>
      </c>
      <c r="AG173">
        <v>0</v>
      </c>
    </row>
    <row r="174" spans="1:33">
      <c r="A174" t="s">
        <v>1671</v>
      </c>
      <c r="B174" s="1">
        <v>0.80208333333333337</v>
      </c>
      <c r="C174" t="s">
        <v>168</v>
      </c>
      <c r="D174" t="s">
        <v>229</v>
      </c>
      <c r="E174" t="s">
        <v>1407</v>
      </c>
      <c r="F174">
        <v>3881</v>
      </c>
      <c r="G174" t="s">
        <v>1576</v>
      </c>
      <c r="H174" t="s">
        <v>1577</v>
      </c>
      <c r="I174" s="3" t="s">
        <v>233</v>
      </c>
      <c r="J174" t="s">
        <v>234</v>
      </c>
      <c r="K174" t="s">
        <v>1653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1672</v>
      </c>
      <c r="Y174">
        <v>1.0424</v>
      </c>
      <c r="Z174" t="s">
        <v>1619</v>
      </c>
      <c r="AA174">
        <v>0.8901</v>
      </c>
      <c r="AB174" t="s">
        <v>1673</v>
      </c>
      <c r="AC174">
        <v>0.1694</v>
      </c>
      <c r="AD174">
        <v>1.5</v>
      </c>
      <c r="AE174">
        <v>3.6019000000000001</v>
      </c>
      <c r="AF174">
        <v>16</v>
      </c>
      <c r="AG174">
        <v>0</v>
      </c>
    </row>
    <row r="175" spans="1:33">
      <c r="A175" t="s">
        <v>735</v>
      </c>
      <c r="B175" s="1">
        <v>0.60416666666666663</v>
      </c>
      <c r="C175" t="s">
        <v>167</v>
      </c>
      <c r="D175" t="s">
        <v>281</v>
      </c>
      <c r="F175">
        <v>17688</v>
      </c>
      <c r="G175" t="s">
        <v>282</v>
      </c>
      <c r="H175" t="s">
        <v>232</v>
      </c>
      <c r="I175" t="s">
        <v>5</v>
      </c>
      <c r="J175" t="s">
        <v>234</v>
      </c>
      <c r="K175" t="s">
        <v>718</v>
      </c>
      <c r="L175">
        <v>2</v>
      </c>
      <c r="M175">
        <v>84.938199999999995</v>
      </c>
      <c r="N175">
        <v>55.938899999999997</v>
      </c>
      <c r="O175">
        <v>29.130500000000001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19.402100000000001</v>
      </c>
      <c r="X175" t="s">
        <v>329</v>
      </c>
      <c r="Y175">
        <v>2.1657000000000002</v>
      </c>
      <c r="Z175" t="s">
        <v>330</v>
      </c>
      <c r="AA175">
        <v>1.4014</v>
      </c>
      <c r="AB175" t="s">
        <v>736</v>
      </c>
      <c r="AC175">
        <v>0.14280000000000001</v>
      </c>
      <c r="AD175">
        <v>7.9995000000000003</v>
      </c>
      <c r="AE175">
        <v>234.58920000000001</v>
      </c>
      <c r="AF175">
        <v>6.5</v>
      </c>
      <c r="AG175">
        <v>83</v>
      </c>
    </row>
    <row r="176" spans="1:33">
      <c r="A176" t="s">
        <v>645</v>
      </c>
      <c r="B176" s="1">
        <v>0.59375</v>
      </c>
      <c r="C176" t="s">
        <v>163</v>
      </c>
      <c r="D176" t="s">
        <v>281</v>
      </c>
      <c r="E176" t="s">
        <v>403</v>
      </c>
      <c r="F176">
        <v>7116</v>
      </c>
      <c r="G176" t="s">
        <v>231</v>
      </c>
      <c r="H176" t="s">
        <v>232</v>
      </c>
      <c r="I176" t="s">
        <v>5</v>
      </c>
      <c r="J176" t="s">
        <v>234</v>
      </c>
      <c r="K176" t="s">
        <v>644</v>
      </c>
      <c r="L176">
        <v>2</v>
      </c>
      <c r="M176">
        <v>138.7114</v>
      </c>
      <c r="N176">
        <v>70.616299999999995</v>
      </c>
      <c r="O176">
        <v>32.7074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22.1936</v>
      </c>
      <c r="X176" t="s">
        <v>457</v>
      </c>
      <c r="Y176">
        <v>1.5468</v>
      </c>
      <c r="Z176" t="s">
        <v>407</v>
      </c>
      <c r="AA176">
        <v>1.4309000000000001</v>
      </c>
      <c r="AB176" t="s">
        <v>646</v>
      </c>
      <c r="AC176">
        <v>0.125</v>
      </c>
      <c r="AD176">
        <v>9.6670999999999996</v>
      </c>
      <c r="AE176" s="23">
        <v>322.38459999999998</v>
      </c>
      <c r="AF176">
        <v>3</v>
      </c>
      <c r="AG176">
        <v>95</v>
      </c>
    </row>
  </sheetData>
  <autoFilter ref="A1:AG176"/>
  <sortState ref="A2:AG176">
    <sortCondition descending="1" ref="AC2"/>
  </sortState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7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1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1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/>
  <cols>
    <col min="1" max="1" width="24.42578125" bestFit="1" customWidth="1"/>
    <col min="2" max="2" width="8.140625" bestFit="1" customWidth="1"/>
    <col min="3" max="3" width="13.7109375" bestFit="1" customWidth="1"/>
    <col min="4" max="4" width="9.28515625" bestFit="1" customWidth="1"/>
    <col min="5" max="5" width="10.85546875" bestFit="1" customWidth="1"/>
    <col min="6" max="6" width="7" bestFit="1" customWidth="1"/>
    <col min="7" max="7" width="16.28515625" bestFit="1" customWidth="1"/>
    <col min="8" max="8" width="11.5703125" bestFit="1" customWidth="1"/>
    <col min="9" max="9" width="13.42578125" bestFit="1" customWidth="1"/>
    <col min="10" max="10" width="16.28515625" bestFit="1" customWidth="1"/>
    <col min="11" max="11" width="67.7109375" bestFit="1" customWidth="1"/>
    <col min="12" max="12" width="4.7109375" bestFit="1" customWidth="1"/>
    <col min="13" max="13" width="9.5703125" bestFit="1" customWidth="1"/>
    <col min="14" max="14" width="9" bestFit="1" customWidth="1"/>
    <col min="15" max="21" width="8.28515625" bestFit="1" customWidth="1"/>
    <col min="22" max="22" width="9.42578125" bestFit="1" customWidth="1"/>
    <col min="23" max="23" width="8" bestFit="1" customWidth="1"/>
    <col min="24" max="24" width="18" bestFit="1" customWidth="1"/>
    <col min="25" max="25" width="14.42578125" bestFit="1" customWidth="1"/>
    <col min="26" max="26" width="24.2851562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8" bestFit="1" customWidth="1"/>
    <col min="31" max="31" width="9" bestFit="1" customWidth="1"/>
    <col min="32" max="32" width="6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1160</v>
      </c>
      <c r="B2" s="1">
        <v>0.67013888888888884</v>
      </c>
      <c r="C2" t="s">
        <v>163</v>
      </c>
      <c r="D2" t="s">
        <v>229</v>
      </c>
      <c r="E2" t="s">
        <v>1158</v>
      </c>
      <c r="F2">
        <v>131000</v>
      </c>
      <c r="G2" t="s">
        <v>231</v>
      </c>
      <c r="H2" t="s">
        <v>232</v>
      </c>
      <c r="I2" t="s">
        <v>233</v>
      </c>
      <c r="J2" t="s">
        <v>234</v>
      </c>
      <c r="K2" t="s">
        <v>1159</v>
      </c>
      <c r="L2">
        <v>2</v>
      </c>
      <c r="M2">
        <v>147.98490000000001</v>
      </c>
      <c r="N2">
        <v>119.7578</v>
      </c>
      <c r="O2">
        <v>33.197299999999998</v>
      </c>
      <c r="P2">
        <v>9.2294999999999998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25.172899999999998</v>
      </c>
      <c r="X2" t="s">
        <v>473</v>
      </c>
      <c r="Y2">
        <v>2.9033000000000002</v>
      </c>
      <c r="Z2" t="s">
        <v>476</v>
      </c>
      <c r="AA2">
        <v>1.7703</v>
      </c>
      <c r="AB2" t="s">
        <v>239</v>
      </c>
      <c r="AC2">
        <v>2.3845999999999998</v>
      </c>
      <c r="AD2">
        <v>38.1</v>
      </c>
      <c r="AE2" s="23">
        <v>414.32920000000001</v>
      </c>
      <c r="AF2">
        <v>5</v>
      </c>
      <c r="AG2">
        <v>111</v>
      </c>
    </row>
    <row r="3" spans="1:33">
      <c r="A3" t="s">
        <v>1700</v>
      </c>
      <c r="B3" s="1">
        <v>0.84375</v>
      </c>
      <c r="C3" t="s">
        <v>168</v>
      </c>
      <c r="D3" t="s">
        <v>402</v>
      </c>
      <c r="E3" t="s">
        <v>403</v>
      </c>
      <c r="F3">
        <v>9338</v>
      </c>
      <c r="G3" t="s">
        <v>1576</v>
      </c>
      <c r="H3" t="s">
        <v>1577</v>
      </c>
      <c r="I3" s="3" t="s">
        <v>5</v>
      </c>
      <c r="J3" t="s">
        <v>662</v>
      </c>
      <c r="K3" t="s">
        <v>1697</v>
      </c>
      <c r="L3">
        <v>3</v>
      </c>
      <c r="M3">
        <v>100.16500000000001</v>
      </c>
      <c r="N3">
        <v>72.534300000000002</v>
      </c>
      <c r="O3">
        <v>27.4055</v>
      </c>
      <c r="P3">
        <v>9.4385999999999992</v>
      </c>
      <c r="Q3">
        <v>3.5657999999999999</v>
      </c>
      <c r="R3">
        <v>0</v>
      </c>
      <c r="S3">
        <v>0</v>
      </c>
      <c r="T3">
        <v>0</v>
      </c>
      <c r="U3">
        <v>0</v>
      </c>
      <c r="V3">
        <v>0</v>
      </c>
      <c r="W3">
        <v>24.409300000000002</v>
      </c>
      <c r="X3" t="s">
        <v>272</v>
      </c>
      <c r="Y3">
        <v>1.0018</v>
      </c>
      <c r="Z3" t="s">
        <v>1701</v>
      </c>
      <c r="AA3">
        <v>3.6152000000000002</v>
      </c>
      <c r="AB3" t="s">
        <v>550</v>
      </c>
      <c r="AC3">
        <v>2.0697999999999999</v>
      </c>
      <c r="AD3">
        <v>56.5</v>
      </c>
      <c r="AE3">
        <v>316.16770000000002</v>
      </c>
      <c r="AF3">
        <v>6</v>
      </c>
      <c r="AG3">
        <v>90</v>
      </c>
    </row>
    <row r="4" spans="1:33">
      <c r="A4" t="s">
        <v>1261</v>
      </c>
      <c r="B4" s="1">
        <v>0.69097222222222221</v>
      </c>
      <c r="C4" t="s">
        <v>163</v>
      </c>
      <c r="D4" t="s">
        <v>281</v>
      </c>
      <c r="E4" t="s">
        <v>562</v>
      </c>
      <c r="F4">
        <v>18675</v>
      </c>
      <c r="G4" t="s">
        <v>231</v>
      </c>
      <c r="H4" t="s">
        <v>232</v>
      </c>
      <c r="I4" t="s">
        <v>5</v>
      </c>
      <c r="J4" t="s">
        <v>347</v>
      </c>
      <c r="K4" t="s">
        <v>1260</v>
      </c>
      <c r="L4">
        <v>6</v>
      </c>
      <c r="M4">
        <v>132.69999999999999</v>
      </c>
      <c r="N4">
        <v>94.447999999999993</v>
      </c>
      <c r="O4">
        <v>34.650799999999997</v>
      </c>
      <c r="P4">
        <v>19.8</v>
      </c>
      <c r="Q4">
        <v>6.2648999999999999</v>
      </c>
      <c r="R4">
        <v>5.6780999999999997</v>
      </c>
      <c r="S4">
        <v>5.8208000000000002</v>
      </c>
      <c r="T4">
        <v>3.8496999999999999</v>
      </c>
      <c r="U4">
        <v>1.8843000000000001</v>
      </c>
      <c r="V4">
        <v>3.077</v>
      </c>
      <c r="W4">
        <v>24.332899999999999</v>
      </c>
      <c r="X4" t="s">
        <v>1262</v>
      </c>
      <c r="Y4">
        <v>3.8567</v>
      </c>
      <c r="Z4" t="s">
        <v>1263</v>
      </c>
      <c r="AA4">
        <v>2.0182000000000002</v>
      </c>
      <c r="AB4" t="s">
        <v>863</v>
      </c>
      <c r="AC4">
        <v>1.9292</v>
      </c>
      <c r="AD4">
        <v>34.889299999999999</v>
      </c>
      <c r="AE4" s="23">
        <v>375.19990000000001</v>
      </c>
      <c r="AF4">
        <v>7</v>
      </c>
      <c r="AG4">
        <v>103</v>
      </c>
    </row>
    <row r="5" spans="1:33">
      <c r="A5" t="s">
        <v>1164</v>
      </c>
      <c r="B5" s="1">
        <v>0.67013888888888884</v>
      </c>
      <c r="C5" t="s">
        <v>163</v>
      </c>
      <c r="D5" t="s">
        <v>229</v>
      </c>
      <c r="E5" t="s">
        <v>1158</v>
      </c>
      <c r="F5">
        <v>131000</v>
      </c>
      <c r="G5" t="s">
        <v>231</v>
      </c>
      <c r="H5" t="s">
        <v>232</v>
      </c>
      <c r="I5" t="s">
        <v>233</v>
      </c>
      <c r="J5" t="s">
        <v>234</v>
      </c>
      <c r="K5" t="s">
        <v>1159</v>
      </c>
      <c r="L5">
        <v>2</v>
      </c>
      <c r="M5">
        <v>128.83179999999999</v>
      </c>
      <c r="N5">
        <v>79.772800000000004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24.295000000000002</v>
      </c>
      <c r="X5" t="s">
        <v>475</v>
      </c>
      <c r="Y5">
        <v>4.0792000000000002</v>
      </c>
      <c r="Z5" t="s">
        <v>286</v>
      </c>
      <c r="AA5">
        <v>2.8264</v>
      </c>
      <c r="AB5" t="s">
        <v>863</v>
      </c>
      <c r="AC5">
        <v>2.0078</v>
      </c>
      <c r="AD5">
        <v>31.5</v>
      </c>
      <c r="AE5">
        <v>364.84640000000002</v>
      </c>
      <c r="AF5">
        <v>1.38</v>
      </c>
      <c r="AG5">
        <v>0</v>
      </c>
    </row>
    <row r="6" spans="1:33">
      <c r="A6" t="s">
        <v>777</v>
      </c>
      <c r="B6" s="1">
        <v>0.61805555555555558</v>
      </c>
      <c r="C6" t="s">
        <v>188</v>
      </c>
      <c r="D6" t="s">
        <v>281</v>
      </c>
      <c r="E6" t="s">
        <v>661</v>
      </c>
      <c r="F6">
        <v>22684</v>
      </c>
      <c r="G6" t="s">
        <v>231</v>
      </c>
      <c r="H6" t="s">
        <v>232</v>
      </c>
      <c r="I6" t="s">
        <v>233</v>
      </c>
      <c r="J6" t="s">
        <v>234</v>
      </c>
      <c r="K6" t="s">
        <v>775</v>
      </c>
      <c r="L6">
        <v>2</v>
      </c>
      <c r="M6">
        <v>129.81610000000001</v>
      </c>
      <c r="N6">
        <v>71.880799999999994</v>
      </c>
      <c r="O6">
        <v>51.7592</v>
      </c>
      <c r="P6">
        <v>12.4222</v>
      </c>
      <c r="Q6">
        <v>7.7008000000000001</v>
      </c>
      <c r="R6">
        <v>6.5278999999999998</v>
      </c>
      <c r="S6">
        <v>4.6071999999999997</v>
      </c>
      <c r="T6">
        <v>3.0125000000000002</v>
      </c>
      <c r="U6">
        <v>1.8028</v>
      </c>
      <c r="V6">
        <v>0</v>
      </c>
      <c r="W6">
        <v>24.107099999999999</v>
      </c>
      <c r="Y6">
        <v>0</v>
      </c>
      <c r="Z6" t="s">
        <v>667</v>
      </c>
      <c r="AA6">
        <v>3.4245000000000001</v>
      </c>
      <c r="AB6" t="s">
        <v>778</v>
      </c>
      <c r="AC6">
        <v>1.2599</v>
      </c>
      <c r="AD6">
        <v>28.2104</v>
      </c>
      <c r="AE6">
        <v>348.93959999999998</v>
      </c>
      <c r="AF6">
        <v>0</v>
      </c>
      <c r="AG6">
        <v>102</v>
      </c>
    </row>
    <row r="7" spans="1:33">
      <c r="A7" t="s">
        <v>851</v>
      </c>
      <c r="B7" s="1">
        <v>0.62847222222222221</v>
      </c>
      <c r="C7" t="s">
        <v>167</v>
      </c>
      <c r="D7" t="s">
        <v>281</v>
      </c>
      <c r="E7" t="s">
        <v>447</v>
      </c>
      <c r="F7">
        <v>24540</v>
      </c>
      <c r="G7" t="s">
        <v>282</v>
      </c>
      <c r="H7" t="s">
        <v>232</v>
      </c>
      <c r="I7" t="s">
        <v>233</v>
      </c>
      <c r="J7" t="s">
        <v>662</v>
      </c>
      <c r="K7" t="s">
        <v>845</v>
      </c>
      <c r="L7">
        <v>3</v>
      </c>
      <c r="M7">
        <v>70.631</v>
      </c>
      <c r="N7">
        <v>94.159899999999993</v>
      </c>
      <c r="O7">
        <v>41.476999999999997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24.0886</v>
      </c>
      <c r="X7" t="s">
        <v>341</v>
      </c>
      <c r="Y7">
        <v>0.61829999999999996</v>
      </c>
      <c r="Z7" t="s">
        <v>286</v>
      </c>
      <c r="AA7">
        <v>2.8153000000000001</v>
      </c>
      <c r="AB7" t="s">
        <v>537</v>
      </c>
      <c r="AC7">
        <v>2.3502999999999998</v>
      </c>
      <c r="AD7">
        <v>44.933100000000003</v>
      </c>
      <c r="AE7">
        <v>324.0009</v>
      </c>
      <c r="AF7">
        <v>7</v>
      </c>
      <c r="AG7">
        <v>100</v>
      </c>
    </row>
    <row r="8" spans="1:33">
      <c r="A8" t="s">
        <v>931</v>
      </c>
      <c r="B8" s="1">
        <v>0.64236111111111105</v>
      </c>
      <c r="C8" t="s">
        <v>163</v>
      </c>
      <c r="D8" t="s">
        <v>925</v>
      </c>
      <c r="E8" t="s">
        <v>562</v>
      </c>
      <c r="F8">
        <v>28012</v>
      </c>
      <c r="G8" t="s">
        <v>231</v>
      </c>
      <c r="H8" t="s">
        <v>232</v>
      </c>
      <c r="I8" t="s">
        <v>5</v>
      </c>
      <c r="J8" t="s">
        <v>662</v>
      </c>
      <c r="K8" t="s">
        <v>926</v>
      </c>
      <c r="L8">
        <v>7</v>
      </c>
      <c r="M8">
        <v>134.1</v>
      </c>
      <c r="N8">
        <v>51.232900000000001</v>
      </c>
      <c r="O8">
        <v>37.3431</v>
      </c>
      <c r="P8">
        <v>12.9269</v>
      </c>
      <c r="Q8">
        <v>6.1359000000000004</v>
      </c>
      <c r="R8">
        <v>6.9494999999999996</v>
      </c>
      <c r="S8">
        <v>5.4499000000000004</v>
      </c>
      <c r="T8">
        <v>4.1734999999999998</v>
      </c>
      <c r="U8">
        <v>3.4257</v>
      </c>
      <c r="V8">
        <v>2.6124000000000001</v>
      </c>
      <c r="W8">
        <v>24.0307</v>
      </c>
      <c r="X8" t="s">
        <v>932</v>
      </c>
      <c r="Y8">
        <v>3.4817999999999998</v>
      </c>
      <c r="Z8" t="s">
        <v>933</v>
      </c>
      <c r="AA8">
        <v>2.9990999999999999</v>
      </c>
      <c r="AB8" t="s">
        <v>343</v>
      </c>
      <c r="AC8">
        <v>2.0078999999999998</v>
      </c>
      <c r="AD8">
        <v>49.923999999999999</v>
      </c>
      <c r="AE8">
        <v>346.79329999999999</v>
      </c>
      <c r="AF8">
        <v>8</v>
      </c>
      <c r="AG8">
        <v>96</v>
      </c>
    </row>
    <row r="9" spans="1:33">
      <c r="A9" t="s">
        <v>1267</v>
      </c>
      <c r="B9" s="1">
        <v>0.69097222222222221</v>
      </c>
      <c r="C9" t="s">
        <v>163</v>
      </c>
      <c r="D9" t="s">
        <v>281</v>
      </c>
      <c r="E9" t="s">
        <v>562</v>
      </c>
      <c r="F9">
        <v>18675</v>
      </c>
      <c r="G9" t="s">
        <v>231</v>
      </c>
      <c r="H9" t="s">
        <v>232</v>
      </c>
      <c r="I9" t="s">
        <v>5</v>
      </c>
      <c r="J9" t="s">
        <v>347</v>
      </c>
      <c r="K9" t="s">
        <v>1260</v>
      </c>
      <c r="L9">
        <v>5</v>
      </c>
      <c r="M9">
        <v>129.80000000000001</v>
      </c>
      <c r="N9">
        <v>69.864699999999999</v>
      </c>
      <c r="O9">
        <v>41.693899999999999</v>
      </c>
      <c r="P9">
        <v>10.013400000000001</v>
      </c>
      <c r="Q9">
        <v>9.468</v>
      </c>
      <c r="R9">
        <v>4.5743</v>
      </c>
      <c r="S9">
        <v>4.181</v>
      </c>
      <c r="T9">
        <v>2.0832999999999999</v>
      </c>
      <c r="U9">
        <v>3.1261000000000001</v>
      </c>
      <c r="V9">
        <v>1.9007000000000001</v>
      </c>
      <c r="W9">
        <v>24.028600000000001</v>
      </c>
      <c r="X9" t="s">
        <v>469</v>
      </c>
      <c r="Y9">
        <v>1.0943000000000001</v>
      </c>
      <c r="Z9" t="s">
        <v>1268</v>
      </c>
      <c r="AA9">
        <v>2.1692</v>
      </c>
      <c r="AB9" t="s">
        <v>433</v>
      </c>
      <c r="AC9">
        <v>1.5771999999999999</v>
      </c>
      <c r="AD9">
        <v>27.029800000000002</v>
      </c>
      <c r="AE9">
        <v>332.6044</v>
      </c>
      <c r="AF9">
        <v>10</v>
      </c>
      <c r="AG9">
        <v>90</v>
      </c>
    </row>
    <row r="10" spans="1:33">
      <c r="A10" t="s">
        <v>850</v>
      </c>
      <c r="B10" s="1">
        <v>0.62847222222222221</v>
      </c>
      <c r="C10" t="s">
        <v>167</v>
      </c>
      <c r="D10" t="s">
        <v>281</v>
      </c>
      <c r="E10" t="s">
        <v>447</v>
      </c>
      <c r="F10">
        <v>24540</v>
      </c>
      <c r="G10" t="s">
        <v>282</v>
      </c>
      <c r="H10" t="s">
        <v>232</v>
      </c>
      <c r="I10" t="s">
        <v>233</v>
      </c>
      <c r="J10" t="s">
        <v>662</v>
      </c>
      <c r="K10" t="s">
        <v>845</v>
      </c>
      <c r="L10">
        <v>7</v>
      </c>
      <c r="M10">
        <v>120.0296</v>
      </c>
      <c r="N10">
        <v>97.561599999999999</v>
      </c>
      <c r="O10">
        <v>33.114899999999999</v>
      </c>
      <c r="P10">
        <v>11.1312</v>
      </c>
      <c r="Q10">
        <v>5.0529999999999999</v>
      </c>
      <c r="R10">
        <v>4.8590999999999998</v>
      </c>
      <c r="S10">
        <v>4.0872000000000002</v>
      </c>
      <c r="T10">
        <v>2.9567000000000001</v>
      </c>
      <c r="U10">
        <v>2.9321999999999999</v>
      </c>
      <c r="V10">
        <v>1.5717000000000001</v>
      </c>
      <c r="W10">
        <v>23.99</v>
      </c>
      <c r="X10" t="s">
        <v>311</v>
      </c>
      <c r="Y10">
        <v>0.59709999999999996</v>
      </c>
      <c r="Z10" t="s">
        <v>304</v>
      </c>
      <c r="AA10">
        <v>1.2062999999999999</v>
      </c>
      <c r="AB10" t="s">
        <v>531</v>
      </c>
      <c r="AC10">
        <v>1.8019000000000001</v>
      </c>
      <c r="AD10">
        <v>15.9039</v>
      </c>
      <c r="AE10">
        <v>326.79660000000001</v>
      </c>
      <c r="AF10">
        <v>4</v>
      </c>
      <c r="AG10">
        <v>106</v>
      </c>
    </row>
    <row r="11" spans="1:33">
      <c r="A11" t="s">
        <v>1298</v>
      </c>
      <c r="B11" s="1">
        <v>0.69097222222222221</v>
      </c>
      <c r="C11" t="s">
        <v>163</v>
      </c>
      <c r="D11" t="s">
        <v>281</v>
      </c>
      <c r="E11" t="s">
        <v>562</v>
      </c>
      <c r="F11">
        <v>18675</v>
      </c>
      <c r="G11" t="s">
        <v>231</v>
      </c>
      <c r="H11" t="s">
        <v>232</v>
      </c>
      <c r="I11" t="s">
        <v>5</v>
      </c>
      <c r="J11" t="s">
        <v>347</v>
      </c>
      <c r="K11" t="s">
        <v>1260</v>
      </c>
      <c r="L11">
        <v>5</v>
      </c>
      <c r="M11">
        <v>102.24</v>
      </c>
      <c r="N11">
        <v>52.067999999999998</v>
      </c>
      <c r="O11">
        <v>36.982799999999997</v>
      </c>
      <c r="P11">
        <v>13.3688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23.9893</v>
      </c>
      <c r="X11" t="s">
        <v>806</v>
      </c>
      <c r="Y11">
        <v>0.6331</v>
      </c>
      <c r="Z11" t="s">
        <v>711</v>
      </c>
      <c r="AA11">
        <v>1.1273</v>
      </c>
      <c r="AB11" t="s">
        <v>433</v>
      </c>
      <c r="AC11">
        <v>1.5771999999999999</v>
      </c>
      <c r="AD11">
        <v>12</v>
      </c>
      <c r="AE11">
        <v>270.67779999999999</v>
      </c>
      <c r="AF11">
        <v>12</v>
      </c>
      <c r="AG11">
        <v>87</v>
      </c>
    </row>
    <row r="12" spans="1:33">
      <c r="A12" t="s">
        <v>416</v>
      </c>
      <c r="B12" s="1">
        <v>0.56944444444444442</v>
      </c>
      <c r="C12" t="s">
        <v>188</v>
      </c>
      <c r="D12" t="s">
        <v>402</v>
      </c>
      <c r="E12" t="s">
        <v>403</v>
      </c>
      <c r="F12">
        <v>6469</v>
      </c>
      <c r="G12" t="s">
        <v>231</v>
      </c>
      <c r="H12" t="s">
        <v>232</v>
      </c>
      <c r="I12" t="s">
        <v>5</v>
      </c>
      <c r="J12" t="s">
        <v>234</v>
      </c>
      <c r="K12" t="s">
        <v>404</v>
      </c>
      <c r="L12">
        <v>2</v>
      </c>
      <c r="M12">
        <v>105.54</v>
      </c>
      <c r="N12">
        <v>68.319000000000003</v>
      </c>
      <c r="O12">
        <v>32.495100000000001</v>
      </c>
      <c r="P12">
        <v>11.741199999999999</v>
      </c>
      <c r="Q12">
        <v>8.5582999999999991</v>
      </c>
      <c r="R12">
        <v>0</v>
      </c>
      <c r="S12">
        <v>0</v>
      </c>
      <c r="T12">
        <v>0</v>
      </c>
      <c r="U12">
        <v>0</v>
      </c>
      <c r="V12">
        <v>0</v>
      </c>
      <c r="W12">
        <v>23.924299999999999</v>
      </c>
      <c r="X12" t="s">
        <v>417</v>
      </c>
      <c r="Y12">
        <v>1.7827</v>
      </c>
      <c r="Z12" t="s">
        <v>407</v>
      </c>
      <c r="AA12">
        <v>2.2248999999999999</v>
      </c>
      <c r="AB12" t="s">
        <v>418</v>
      </c>
      <c r="AC12">
        <v>1.9853000000000001</v>
      </c>
      <c r="AD12">
        <v>30.3</v>
      </c>
      <c r="AE12">
        <v>305.70740000000001</v>
      </c>
      <c r="AF12">
        <v>6.5</v>
      </c>
      <c r="AG12">
        <v>86</v>
      </c>
    </row>
    <row r="13" spans="1:33">
      <c r="A13" t="s">
        <v>977</v>
      </c>
      <c r="B13" s="1">
        <v>0.64236111111111105</v>
      </c>
      <c r="C13" t="s">
        <v>163</v>
      </c>
      <c r="D13" t="s">
        <v>925</v>
      </c>
      <c r="E13" t="s">
        <v>562</v>
      </c>
      <c r="F13">
        <v>28012</v>
      </c>
      <c r="G13" t="s">
        <v>231</v>
      </c>
      <c r="H13" t="s">
        <v>232</v>
      </c>
      <c r="I13" t="s">
        <v>5</v>
      </c>
      <c r="J13" t="s">
        <v>662</v>
      </c>
      <c r="K13" t="s">
        <v>926</v>
      </c>
      <c r="L13">
        <v>7</v>
      </c>
      <c r="M13">
        <v>82.846999999999994</v>
      </c>
      <c r="N13">
        <v>51.704799999999999</v>
      </c>
      <c r="O13">
        <v>26.109400000000001</v>
      </c>
      <c r="P13">
        <v>11.718500000000001</v>
      </c>
      <c r="Q13">
        <v>7.4737999999999998</v>
      </c>
      <c r="R13">
        <v>4.6604999999999999</v>
      </c>
      <c r="S13">
        <v>5.1093000000000002</v>
      </c>
      <c r="T13">
        <v>1.9742</v>
      </c>
      <c r="U13">
        <v>1.7023999999999999</v>
      </c>
      <c r="V13">
        <v>2.2953000000000001</v>
      </c>
      <c r="W13">
        <v>23.815000000000001</v>
      </c>
      <c r="X13" t="s">
        <v>978</v>
      </c>
      <c r="Y13">
        <v>0.61339999999999995</v>
      </c>
      <c r="Z13" t="s">
        <v>944</v>
      </c>
      <c r="AA13">
        <v>1.6339999999999999</v>
      </c>
      <c r="AB13" t="s">
        <v>979</v>
      </c>
      <c r="AC13">
        <v>0</v>
      </c>
      <c r="AD13">
        <v>17.3964</v>
      </c>
      <c r="AE13">
        <v>239.054</v>
      </c>
      <c r="AF13">
        <v>16</v>
      </c>
      <c r="AG13">
        <v>96</v>
      </c>
    </row>
    <row r="14" spans="1:33">
      <c r="A14" t="s">
        <v>454</v>
      </c>
      <c r="B14" s="1">
        <v>0.57291666666666663</v>
      </c>
      <c r="C14" t="s">
        <v>163</v>
      </c>
      <c r="D14" t="s">
        <v>402</v>
      </c>
      <c r="E14" t="s">
        <v>447</v>
      </c>
      <c r="F14">
        <v>17013</v>
      </c>
      <c r="G14" t="s">
        <v>231</v>
      </c>
      <c r="H14" t="s">
        <v>232</v>
      </c>
      <c r="I14" t="s">
        <v>233</v>
      </c>
      <c r="J14" t="s">
        <v>234</v>
      </c>
      <c r="K14" t="s">
        <v>448</v>
      </c>
      <c r="L14">
        <v>2</v>
      </c>
      <c r="M14">
        <v>127.05880000000001</v>
      </c>
      <c r="N14">
        <v>101.9652</v>
      </c>
      <c r="O14">
        <v>32.736400000000003</v>
      </c>
      <c r="P14">
        <v>14.666</v>
      </c>
      <c r="Q14">
        <v>7.0117000000000003</v>
      </c>
      <c r="R14">
        <v>7.0471000000000004</v>
      </c>
      <c r="S14">
        <v>5.5763999999999996</v>
      </c>
      <c r="T14">
        <v>3.4782000000000002</v>
      </c>
      <c r="U14">
        <v>2.5625</v>
      </c>
      <c r="V14">
        <v>0</v>
      </c>
      <c r="W14">
        <v>23.744299999999999</v>
      </c>
      <c r="X14" t="s">
        <v>455</v>
      </c>
      <c r="Y14">
        <v>1.3855</v>
      </c>
      <c r="Z14" t="s">
        <v>443</v>
      </c>
      <c r="AA14">
        <v>2.5034000000000001</v>
      </c>
      <c r="AB14" t="s">
        <v>427</v>
      </c>
      <c r="AC14">
        <v>1.3809</v>
      </c>
      <c r="AD14">
        <v>24.7042</v>
      </c>
      <c r="AE14">
        <v>358.39350000000002</v>
      </c>
      <c r="AF14">
        <v>6</v>
      </c>
      <c r="AG14">
        <v>100</v>
      </c>
    </row>
    <row r="15" spans="1:33">
      <c r="A15" t="s">
        <v>1676</v>
      </c>
      <c r="B15" s="1">
        <v>0.82291666666666663</v>
      </c>
      <c r="C15" t="s">
        <v>168</v>
      </c>
      <c r="D15" t="s">
        <v>229</v>
      </c>
      <c r="E15" t="s">
        <v>230</v>
      </c>
      <c r="F15">
        <v>6469</v>
      </c>
      <c r="G15" t="s">
        <v>1576</v>
      </c>
      <c r="H15" t="s">
        <v>1577</v>
      </c>
      <c r="I15" s="3" t="s">
        <v>5</v>
      </c>
      <c r="J15" t="s">
        <v>662</v>
      </c>
      <c r="K15" t="s">
        <v>1674</v>
      </c>
      <c r="L15">
        <v>5</v>
      </c>
      <c r="M15">
        <v>106.69499999999999</v>
      </c>
      <c r="N15">
        <v>66.408000000000001</v>
      </c>
      <c r="O15">
        <v>31.913900000000002</v>
      </c>
      <c r="P15">
        <v>13.2098</v>
      </c>
      <c r="Q15">
        <v>8.2670999999999992</v>
      </c>
      <c r="R15">
        <v>5.4808000000000003</v>
      </c>
      <c r="S15">
        <v>6.1642000000000001</v>
      </c>
      <c r="T15">
        <v>1.5062</v>
      </c>
      <c r="U15">
        <v>1.1998</v>
      </c>
      <c r="V15">
        <v>2.0310000000000001</v>
      </c>
      <c r="W15">
        <v>23.698599999999999</v>
      </c>
      <c r="X15" t="s">
        <v>258</v>
      </c>
      <c r="Y15">
        <v>1.4427000000000001</v>
      </c>
      <c r="Z15" t="s">
        <v>1439</v>
      </c>
      <c r="AA15">
        <v>0.62829999999999997</v>
      </c>
      <c r="AB15" t="s">
        <v>940</v>
      </c>
      <c r="AC15">
        <v>1.9841</v>
      </c>
      <c r="AD15">
        <v>11.5853</v>
      </c>
      <c r="AE15">
        <v>282.21469999999999</v>
      </c>
      <c r="AF15">
        <v>7</v>
      </c>
      <c r="AG15">
        <v>85</v>
      </c>
    </row>
    <row r="16" spans="1:33">
      <c r="A16" t="s">
        <v>1304</v>
      </c>
      <c r="B16" s="1">
        <v>0.69097222222222221</v>
      </c>
      <c r="C16" t="s">
        <v>163</v>
      </c>
      <c r="D16" t="s">
        <v>281</v>
      </c>
      <c r="E16" t="s">
        <v>562</v>
      </c>
      <c r="F16">
        <v>18675</v>
      </c>
      <c r="G16" t="s">
        <v>231</v>
      </c>
      <c r="H16" t="s">
        <v>232</v>
      </c>
      <c r="I16" t="s">
        <v>5</v>
      </c>
      <c r="J16" t="s">
        <v>347</v>
      </c>
      <c r="K16" t="s">
        <v>1260</v>
      </c>
      <c r="L16">
        <v>6</v>
      </c>
      <c r="M16">
        <v>57.575000000000003</v>
      </c>
      <c r="N16">
        <v>63.648800000000001</v>
      </c>
      <c r="O16">
        <v>33.4375</v>
      </c>
      <c r="P16">
        <v>9.4380000000000006</v>
      </c>
      <c r="Q16">
        <v>7.1725000000000003</v>
      </c>
      <c r="R16">
        <v>9.4762000000000004</v>
      </c>
      <c r="S16">
        <v>3.9725000000000001</v>
      </c>
      <c r="T16">
        <v>2.6021999999999998</v>
      </c>
      <c r="U16">
        <v>1.5595000000000001</v>
      </c>
      <c r="V16">
        <v>2.3208000000000002</v>
      </c>
      <c r="W16">
        <v>23.628599999999999</v>
      </c>
      <c r="X16" t="s">
        <v>1305</v>
      </c>
      <c r="Y16">
        <v>0</v>
      </c>
      <c r="Z16" t="s">
        <v>263</v>
      </c>
      <c r="AA16">
        <v>3.4847999999999999</v>
      </c>
      <c r="AB16" t="s">
        <v>339</v>
      </c>
      <c r="AC16">
        <v>1.2536</v>
      </c>
      <c r="AD16">
        <v>20.563800000000001</v>
      </c>
      <c r="AE16">
        <v>240.13380000000001</v>
      </c>
      <c r="AF16">
        <v>20</v>
      </c>
      <c r="AG16">
        <v>90</v>
      </c>
    </row>
    <row r="17" spans="1:33">
      <c r="A17" t="s">
        <v>1699</v>
      </c>
      <c r="B17" s="1">
        <v>0.84375</v>
      </c>
      <c r="C17" t="s">
        <v>168</v>
      </c>
      <c r="D17" t="s">
        <v>402</v>
      </c>
      <c r="E17" t="s">
        <v>403</v>
      </c>
      <c r="F17">
        <v>9338</v>
      </c>
      <c r="G17" t="s">
        <v>1576</v>
      </c>
      <c r="H17" t="s">
        <v>1577</v>
      </c>
      <c r="I17" s="3" t="s">
        <v>5</v>
      </c>
      <c r="J17" t="s">
        <v>662</v>
      </c>
      <c r="K17" t="s">
        <v>1697</v>
      </c>
      <c r="L17">
        <v>3</v>
      </c>
      <c r="M17">
        <v>130.1</v>
      </c>
      <c r="N17">
        <v>71.171999999999997</v>
      </c>
      <c r="O17">
        <v>25.830300000000001</v>
      </c>
      <c r="P17">
        <v>12.241899999999999</v>
      </c>
      <c r="Q17">
        <v>8.9730000000000008</v>
      </c>
      <c r="R17">
        <v>5.3433000000000002</v>
      </c>
      <c r="S17">
        <v>5.5895000000000001</v>
      </c>
      <c r="T17">
        <v>2.7014999999999998</v>
      </c>
      <c r="U17">
        <v>2.2728000000000002</v>
      </c>
      <c r="V17">
        <v>2.3976999999999999</v>
      </c>
      <c r="W17">
        <v>23.6157</v>
      </c>
      <c r="X17" t="s">
        <v>275</v>
      </c>
      <c r="Y17">
        <v>1.9157</v>
      </c>
      <c r="Z17" t="s">
        <v>443</v>
      </c>
      <c r="AA17">
        <v>2.1732999999999998</v>
      </c>
      <c r="AB17" t="s">
        <v>1617</v>
      </c>
      <c r="AC17">
        <v>1.4955000000000001</v>
      </c>
      <c r="AD17">
        <v>20.997199999999999</v>
      </c>
      <c r="AE17">
        <v>316.81959999999998</v>
      </c>
      <c r="AF17">
        <v>8</v>
      </c>
      <c r="AG17">
        <v>92</v>
      </c>
    </row>
    <row r="18" spans="1:33">
      <c r="A18" t="s">
        <v>1169</v>
      </c>
      <c r="B18" s="1">
        <v>0.67013888888888884</v>
      </c>
      <c r="C18" t="s">
        <v>163</v>
      </c>
      <c r="D18" t="s">
        <v>229</v>
      </c>
      <c r="E18" t="s">
        <v>1158</v>
      </c>
      <c r="F18">
        <v>131000</v>
      </c>
      <c r="G18" t="s">
        <v>231</v>
      </c>
      <c r="H18" t="s">
        <v>232</v>
      </c>
      <c r="I18" t="s">
        <v>233</v>
      </c>
      <c r="J18" t="s">
        <v>234</v>
      </c>
      <c r="K18" t="s">
        <v>1159</v>
      </c>
      <c r="L18">
        <v>2</v>
      </c>
      <c r="M18">
        <v>118.8464</v>
      </c>
      <c r="N18">
        <v>78.132300000000001</v>
      </c>
      <c r="O18">
        <v>32.595599999999997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23.492899999999999</v>
      </c>
      <c r="X18" t="s">
        <v>1170</v>
      </c>
      <c r="Y18">
        <v>0.91349999999999998</v>
      </c>
      <c r="Z18" t="s">
        <v>286</v>
      </c>
      <c r="AA18">
        <v>2.8264</v>
      </c>
      <c r="AB18" t="s">
        <v>297</v>
      </c>
      <c r="AC18">
        <v>1.9734</v>
      </c>
      <c r="AD18">
        <v>22.333100000000002</v>
      </c>
      <c r="AE18">
        <v>324.91969999999998</v>
      </c>
      <c r="AF18">
        <v>14</v>
      </c>
      <c r="AG18">
        <v>0</v>
      </c>
    </row>
    <row r="19" spans="1:33">
      <c r="A19" t="s">
        <v>953</v>
      </c>
      <c r="B19" s="1">
        <v>0.64236111111111105</v>
      </c>
      <c r="C19" t="s">
        <v>163</v>
      </c>
      <c r="D19" t="s">
        <v>925</v>
      </c>
      <c r="E19" t="s">
        <v>562</v>
      </c>
      <c r="F19">
        <v>28012</v>
      </c>
      <c r="G19" t="s">
        <v>231</v>
      </c>
      <c r="H19" t="s">
        <v>232</v>
      </c>
      <c r="I19" t="s">
        <v>5</v>
      </c>
      <c r="J19" t="s">
        <v>662</v>
      </c>
      <c r="K19" t="s">
        <v>926</v>
      </c>
      <c r="L19">
        <v>9</v>
      </c>
      <c r="M19">
        <v>103.02</v>
      </c>
      <c r="N19">
        <v>73.087999999999994</v>
      </c>
      <c r="O19">
        <v>29.808</v>
      </c>
      <c r="P19">
        <v>9.2205999999999992</v>
      </c>
      <c r="Q19">
        <v>8.7139000000000006</v>
      </c>
      <c r="R19">
        <v>4.8966000000000003</v>
      </c>
      <c r="S19">
        <v>5.5495000000000001</v>
      </c>
      <c r="T19">
        <v>2.726</v>
      </c>
      <c r="U19">
        <v>2.0990000000000002</v>
      </c>
      <c r="V19">
        <v>2.9822000000000002</v>
      </c>
      <c r="W19">
        <v>23.482099999999999</v>
      </c>
      <c r="X19" t="s">
        <v>655</v>
      </c>
      <c r="Y19">
        <v>1.3917999999999999</v>
      </c>
      <c r="Z19" t="s">
        <v>954</v>
      </c>
      <c r="AA19">
        <v>0.87829999999999997</v>
      </c>
      <c r="AB19" t="s">
        <v>955</v>
      </c>
      <c r="AC19">
        <v>1.0907</v>
      </c>
      <c r="AD19">
        <v>14.926600000000001</v>
      </c>
      <c r="AE19">
        <v>283.87329999999997</v>
      </c>
      <c r="AF19">
        <v>16</v>
      </c>
      <c r="AG19">
        <v>86</v>
      </c>
    </row>
    <row r="20" spans="1:33">
      <c r="A20" t="s">
        <v>937</v>
      </c>
      <c r="B20" s="1">
        <v>0.64236111111111105</v>
      </c>
      <c r="C20" t="s">
        <v>163</v>
      </c>
      <c r="D20" t="s">
        <v>925</v>
      </c>
      <c r="E20" t="s">
        <v>562</v>
      </c>
      <c r="F20">
        <v>28012</v>
      </c>
      <c r="G20" t="s">
        <v>231</v>
      </c>
      <c r="H20" t="s">
        <v>232</v>
      </c>
      <c r="I20" t="s">
        <v>5</v>
      </c>
      <c r="J20" t="s">
        <v>662</v>
      </c>
      <c r="K20" t="s">
        <v>926</v>
      </c>
      <c r="L20">
        <v>4</v>
      </c>
      <c r="M20">
        <v>115.92</v>
      </c>
      <c r="N20">
        <v>97.92</v>
      </c>
      <c r="O20">
        <v>25.76</v>
      </c>
      <c r="P20">
        <v>9.8346999999999998</v>
      </c>
      <c r="Q20">
        <v>6.9558</v>
      </c>
      <c r="R20">
        <v>6.9508000000000001</v>
      </c>
      <c r="S20">
        <v>5.5609999999999999</v>
      </c>
      <c r="T20">
        <v>3.5823</v>
      </c>
      <c r="U20">
        <v>3.6442999999999999</v>
      </c>
      <c r="V20">
        <v>2.5876000000000001</v>
      </c>
      <c r="W20">
        <v>23.400700000000001</v>
      </c>
      <c r="X20" t="s">
        <v>464</v>
      </c>
      <c r="Y20">
        <v>1.2124999999999999</v>
      </c>
      <c r="Z20" t="s">
        <v>711</v>
      </c>
      <c r="AA20">
        <v>1.9693000000000001</v>
      </c>
      <c r="AB20" t="s">
        <v>421</v>
      </c>
      <c r="AC20">
        <v>2.9775999999999998</v>
      </c>
      <c r="AD20">
        <v>19.827999999999999</v>
      </c>
      <c r="AE20">
        <v>328.10449999999997</v>
      </c>
      <c r="AF20">
        <v>14</v>
      </c>
      <c r="AG20">
        <v>98</v>
      </c>
    </row>
    <row r="21" spans="1:33">
      <c r="A21" t="s">
        <v>976</v>
      </c>
      <c r="B21" s="1">
        <v>0.64236111111111105</v>
      </c>
      <c r="C21" t="s">
        <v>163</v>
      </c>
      <c r="D21" t="s">
        <v>925</v>
      </c>
      <c r="E21" t="s">
        <v>562</v>
      </c>
      <c r="F21">
        <v>28012</v>
      </c>
      <c r="G21" t="s">
        <v>231</v>
      </c>
      <c r="H21" t="s">
        <v>232</v>
      </c>
      <c r="I21" t="s">
        <v>5</v>
      </c>
      <c r="J21" t="s">
        <v>662</v>
      </c>
      <c r="K21" t="s">
        <v>926</v>
      </c>
      <c r="L21">
        <v>5</v>
      </c>
      <c r="M21">
        <v>80.872299999999996</v>
      </c>
      <c r="N21">
        <v>72.8322</v>
      </c>
      <c r="O21">
        <v>21.630700000000001</v>
      </c>
      <c r="P21">
        <v>12.0985</v>
      </c>
      <c r="Q21">
        <v>6.9240000000000004</v>
      </c>
      <c r="R21">
        <v>4.6569000000000003</v>
      </c>
      <c r="S21">
        <v>3.0274000000000001</v>
      </c>
      <c r="T21">
        <v>1.6666000000000001</v>
      </c>
      <c r="U21">
        <v>2.1859000000000002</v>
      </c>
      <c r="V21">
        <v>2.2942999999999998</v>
      </c>
      <c r="W21">
        <v>23.390699999999999</v>
      </c>
      <c r="X21" t="s">
        <v>467</v>
      </c>
      <c r="Y21">
        <v>3.5707</v>
      </c>
      <c r="Z21" t="s">
        <v>954</v>
      </c>
      <c r="AA21">
        <v>0.63590000000000002</v>
      </c>
      <c r="AB21" t="s">
        <v>930</v>
      </c>
      <c r="AC21">
        <v>1.3788</v>
      </c>
      <c r="AD21">
        <v>18.6873</v>
      </c>
      <c r="AE21">
        <v>255.85230000000001</v>
      </c>
      <c r="AF21">
        <v>14</v>
      </c>
      <c r="AG21">
        <v>94</v>
      </c>
    </row>
    <row r="22" spans="1:33">
      <c r="A22" t="s">
        <v>1706</v>
      </c>
      <c r="B22" s="1">
        <v>0.84375</v>
      </c>
      <c r="C22" t="s">
        <v>168</v>
      </c>
      <c r="D22" t="s">
        <v>402</v>
      </c>
      <c r="E22" t="s">
        <v>403</v>
      </c>
      <c r="F22">
        <v>9338</v>
      </c>
      <c r="G22" t="s">
        <v>1576</v>
      </c>
      <c r="H22" t="s">
        <v>1577</v>
      </c>
      <c r="I22" s="3" t="s">
        <v>5</v>
      </c>
      <c r="J22" t="s">
        <v>662</v>
      </c>
      <c r="K22" t="s">
        <v>1697</v>
      </c>
      <c r="L22">
        <v>6</v>
      </c>
      <c r="M22">
        <v>110.015</v>
      </c>
      <c r="N22">
        <v>75.915599999999998</v>
      </c>
      <c r="O22">
        <v>27.252600000000001</v>
      </c>
      <c r="P22">
        <v>8.1195000000000004</v>
      </c>
      <c r="Q22">
        <v>8.6075999999999997</v>
      </c>
      <c r="R22">
        <v>5.907</v>
      </c>
      <c r="S22">
        <v>6.1505000000000001</v>
      </c>
      <c r="T22">
        <v>2.8761999999999999</v>
      </c>
      <c r="U22">
        <v>1.7566999999999999</v>
      </c>
      <c r="V22">
        <v>0</v>
      </c>
      <c r="W22">
        <v>23.274999999999999</v>
      </c>
      <c r="X22" t="s">
        <v>687</v>
      </c>
      <c r="Y22">
        <v>2.2326999999999999</v>
      </c>
      <c r="Z22" t="s">
        <v>470</v>
      </c>
      <c r="AA22">
        <v>2.9258000000000002</v>
      </c>
      <c r="AB22" t="s">
        <v>967</v>
      </c>
      <c r="AC22">
        <v>0.64359999999999995</v>
      </c>
      <c r="AD22">
        <v>19.6721</v>
      </c>
      <c r="AE22">
        <v>297.51010000000002</v>
      </c>
      <c r="AF22">
        <v>5</v>
      </c>
      <c r="AG22">
        <v>90</v>
      </c>
    </row>
    <row r="23" spans="1:33">
      <c r="A23" t="s">
        <v>941</v>
      </c>
      <c r="B23" s="1">
        <v>0.64236111111111105</v>
      </c>
      <c r="C23" t="s">
        <v>163</v>
      </c>
      <c r="D23" t="s">
        <v>925</v>
      </c>
      <c r="E23" t="s">
        <v>562</v>
      </c>
      <c r="F23">
        <v>28012</v>
      </c>
      <c r="G23" t="s">
        <v>231</v>
      </c>
      <c r="H23" t="s">
        <v>232</v>
      </c>
      <c r="I23" t="s">
        <v>5</v>
      </c>
      <c r="J23" t="s">
        <v>662</v>
      </c>
      <c r="K23" t="s">
        <v>926</v>
      </c>
      <c r="L23">
        <v>8</v>
      </c>
      <c r="M23">
        <v>86.991799999999998</v>
      </c>
      <c r="N23">
        <v>92.367999999999995</v>
      </c>
      <c r="O23">
        <v>38.8812</v>
      </c>
      <c r="P23">
        <v>8.6382999999999992</v>
      </c>
      <c r="Q23">
        <v>10.8353</v>
      </c>
      <c r="R23">
        <v>5.7259000000000002</v>
      </c>
      <c r="S23">
        <v>5.8324999999999996</v>
      </c>
      <c r="T23">
        <v>3.0348000000000002</v>
      </c>
      <c r="U23">
        <v>3.4169</v>
      </c>
      <c r="V23">
        <v>3.3254999999999999</v>
      </c>
      <c r="W23">
        <v>23.254999999999999</v>
      </c>
      <c r="X23" t="s">
        <v>473</v>
      </c>
      <c r="Y23">
        <v>1.3452999999999999</v>
      </c>
      <c r="Z23" t="s">
        <v>929</v>
      </c>
      <c r="AA23">
        <v>1.7305999999999999</v>
      </c>
      <c r="AB23" t="s">
        <v>942</v>
      </c>
      <c r="AC23">
        <v>0.80210000000000004</v>
      </c>
      <c r="AD23">
        <v>14.4224</v>
      </c>
      <c r="AE23">
        <v>300.60559999999998</v>
      </c>
      <c r="AF23">
        <v>20</v>
      </c>
      <c r="AG23">
        <v>98</v>
      </c>
    </row>
    <row r="24" spans="1:33">
      <c r="A24" t="s">
        <v>1295</v>
      </c>
      <c r="B24" s="1">
        <v>0.69097222222222221</v>
      </c>
      <c r="C24" t="s">
        <v>163</v>
      </c>
      <c r="D24" t="s">
        <v>281</v>
      </c>
      <c r="E24" t="s">
        <v>562</v>
      </c>
      <c r="F24">
        <v>18675</v>
      </c>
      <c r="G24" t="s">
        <v>231</v>
      </c>
      <c r="H24" t="s">
        <v>232</v>
      </c>
      <c r="I24" t="s">
        <v>5</v>
      </c>
      <c r="J24" t="s">
        <v>347</v>
      </c>
      <c r="K24" t="s">
        <v>1260</v>
      </c>
      <c r="L24">
        <v>9</v>
      </c>
      <c r="M24">
        <v>83.01</v>
      </c>
      <c r="N24">
        <v>69.308000000000007</v>
      </c>
      <c r="O24">
        <v>37.817100000000003</v>
      </c>
      <c r="P24">
        <v>7.9039000000000001</v>
      </c>
      <c r="Q24">
        <v>5.7153999999999998</v>
      </c>
      <c r="R24">
        <v>5.0709999999999997</v>
      </c>
      <c r="S24">
        <v>6.5223000000000004</v>
      </c>
      <c r="T24">
        <v>3.7462</v>
      </c>
      <c r="U24">
        <v>2.1558000000000002</v>
      </c>
      <c r="V24">
        <v>2.0066999999999999</v>
      </c>
      <c r="W24">
        <v>23.148599999999998</v>
      </c>
      <c r="X24" t="s">
        <v>655</v>
      </c>
      <c r="Y24">
        <v>0.94740000000000002</v>
      </c>
      <c r="Z24" t="s">
        <v>1296</v>
      </c>
      <c r="AA24">
        <v>1.9238</v>
      </c>
      <c r="AB24" t="s">
        <v>1297</v>
      </c>
      <c r="AC24">
        <v>2.5261999999999998</v>
      </c>
      <c r="AD24">
        <v>20.324400000000001</v>
      </c>
      <c r="AE24">
        <v>272.12670000000003</v>
      </c>
      <c r="AF24">
        <v>25</v>
      </c>
      <c r="AG24">
        <v>79</v>
      </c>
    </row>
    <row r="25" spans="1:33">
      <c r="A25" t="s">
        <v>1145</v>
      </c>
      <c r="B25" s="1">
        <v>0.66319444444444442</v>
      </c>
      <c r="C25" t="s">
        <v>188</v>
      </c>
      <c r="D25" t="s">
        <v>281</v>
      </c>
      <c r="E25" t="s">
        <v>447</v>
      </c>
      <c r="F25">
        <v>17013</v>
      </c>
      <c r="G25" t="s">
        <v>231</v>
      </c>
      <c r="H25" t="s">
        <v>232</v>
      </c>
      <c r="I25" t="s">
        <v>233</v>
      </c>
      <c r="J25" t="s">
        <v>234</v>
      </c>
      <c r="K25" t="s">
        <v>1142</v>
      </c>
      <c r="L25">
        <v>2</v>
      </c>
      <c r="M25">
        <v>128.60400000000001</v>
      </c>
      <c r="N25">
        <v>61.613300000000002</v>
      </c>
      <c r="O25">
        <v>42.718800000000002</v>
      </c>
      <c r="P25">
        <v>15.114000000000001</v>
      </c>
      <c r="Q25">
        <v>8.1597000000000008</v>
      </c>
      <c r="R25">
        <v>5.0566000000000004</v>
      </c>
      <c r="S25">
        <v>5.4177</v>
      </c>
      <c r="T25">
        <v>2.1734</v>
      </c>
      <c r="U25">
        <v>0</v>
      </c>
      <c r="V25">
        <v>0</v>
      </c>
      <c r="W25">
        <v>23.119299999999999</v>
      </c>
      <c r="X25" t="s">
        <v>442</v>
      </c>
      <c r="Y25">
        <v>1.2463</v>
      </c>
      <c r="Z25" t="s">
        <v>797</v>
      </c>
      <c r="AA25">
        <v>4.4127999999999998</v>
      </c>
      <c r="AB25" t="s">
        <v>1146</v>
      </c>
      <c r="AC25">
        <v>1.7771999999999999</v>
      </c>
      <c r="AD25">
        <v>27.324400000000001</v>
      </c>
      <c r="AE25">
        <v>331.48009999999999</v>
      </c>
      <c r="AF25">
        <v>10</v>
      </c>
      <c r="AG25">
        <v>90</v>
      </c>
    </row>
    <row r="26" spans="1:33">
      <c r="A26" t="s">
        <v>956</v>
      </c>
      <c r="B26" s="1">
        <v>0.64236111111111105</v>
      </c>
      <c r="C26" t="s">
        <v>163</v>
      </c>
      <c r="D26" t="s">
        <v>925</v>
      </c>
      <c r="E26" t="s">
        <v>562</v>
      </c>
      <c r="F26">
        <v>28012</v>
      </c>
      <c r="G26" t="s">
        <v>231</v>
      </c>
      <c r="H26" t="s">
        <v>232</v>
      </c>
      <c r="I26" t="s">
        <v>5</v>
      </c>
      <c r="J26" t="s">
        <v>662</v>
      </c>
      <c r="K26" t="s">
        <v>926</v>
      </c>
      <c r="L26">
        <v>5</v>
      </c>
      <c r="M26">
        <v>93.8</v>
      </c>
      <c r="N26">
        <v>77.944000000000003</v>
      </c>
      <c r="O26">
        <v>29.724</v>
      </c>
      <c r="P26">
        <v>9.6674000000000007</v>
      </c>
      <c r="Q26">
        <v>10.7948</v>
      </c>
      <c r="R26">
        <v>6.6631999999999998</v>
      </c>
      <c r="S26">
        <v>3.4397000000000002</v>
      </c>
      <c r="T26">
        <v>3.8157000000000001</v>
      </c>
      <c r="U26">
        <v>1.7946</v>
      </c>
      <c r="V26">
        <v>1.7915000000000001</v>
      </c>
      <c r="W26">
        <v>23.0243</v>
      </c>
      <c r="X26" t="s">
        <v>806</v>
      </c>
      <c r="Y26">
        <v>0.94069999999999998</v>
      </c>
      <c r="Z26" t="s">
        <v>711</v>
      </c>
      <c r="AA26">
        <v>1.8773</v>
      </c>
      <c r="AB26" t="s">
        <v>957</v>
      </c>
      <c r="AC26">
        <v>0.76719999999999999</v>
      </c>
      <c r="AD26">
        <v>17.474799999999998</v>
      </c>
      <c r="AE26">
        <v>283.51929999999999</v>
      </c>
      <c r="AF26">
        <v>16</v>
      </c>
      <c r="AG26">
        <v>83</v>
      </c>
    </row>
    <row r="27" spans="1:33">
      <c r="A27" t="s">
        <v>854</v>
      </c>
      <c r="B27" s="1">
        <v>0.62847222222222221</v>
      </c>
      <c r="C27" t="s">
        <v>167</v>
      </c>
      <c r="D27" t="s">
        <v>281</v>
      </c>
      <c r="E27" t="s">
        <v>447</v>
      </c>
      <c r="F27">
        <v>24540</v>
      </c>
      <c r="G27" t="s">
        <v>282</v>
      </c>
      <c r="H27" t="s">
        <v>232</v>
      </c>
      <c r="I27" t="s">
        <v>233</v>
      </c>
      <c r="J27" t="s">
        <v>662</v>
      </c>
      <c r="K27" t="s">
        <v>845</v>
      </c>
      <c r="L27">
        <v>3</v>
      </c>
      <c r="M27">
        <v>124.3707</v>
      </c>
      <c r="N27">
        <v>49.8598</v>
      </c>
      <c r="O27">
        <v>42.682099999999998</v>
      </c>
      <c r="P27">
        <v>11.8827</v>
      </c>
      <c r="Q27">
        <v>8.8975000000000009</v>
      </c>
      <c r="R27">
        <v>5.6246999999999998</v>
      </c>
      <c r="S27">
        <v>5.8651999999999997</v>
      </c>
      <c r="T27">
        <v>2.5697000000000001</v>
      </c>
      <c r="U27">
        <v>1.6760999999999999</v>
      </c>
      <c r="V27">
        <v>2.2443</v>
      </c>
      <c r="W27">
        <v>23.011399999999998</v>
      </c>
      <c r="X27" t="s">
        <v>285</v>
      </c>
      <c r="Y27">
        <v>2.4028999999999998</v>
      </c>
      <c r="Z27" t="s">
        <v>368</v>
      </c>
      <c r="AA27">
        <v>2.2978000000000001</v>
      </c>
      <c r="AB27" t="s">
        <v>855</v>
      </c>
      <c r="AC27">
        <v>1.7322</v>
      </c>
      <c r="AD27">
        <v>18.1266</v>
      </c>
      <c r="AE27">
        <v>303.24380000000002</v>
      </c>
      <c r="AF27">
        <v>12</v>
      </c>
      <c r="AG27">
        <v>95</v>
      </c>
    </row>
    <row r="28" spans="1:33">
      <c r="A28" t="s">
        <v>1265</v>
      </c>
      <c r="B28" s="1">
        <v>0.69097222222222221</v>
      </c>
      <c r="C28" t="s">
        <v>163</v>
      </c>
      <c r="D28" t="s">
        <v>281</v>
      </c>
      <c r="E28" t="s">
        <v>562</v>
      </c>
      <c r="F28">
        <v>18675</v>
      </c>
      <c r="G28" t="s">
        <v>231</v>
      </c>
      <c r="H28" t="s">
        <v>232</v>
      </c>
      <c r="I28" t="s">
        <v>5</v>
      </c>
      <c r="J28" t="s">
        <v>347</v>
      </c>
      <c r="K28" t="s">
        <v>1260</v>
      </c>
      <c r="L28">
        <v>4</v>
      </c>
      <c r="M28">
        <v>117.53</v>
      </c>
      <c r="N28">
        <v>83.152000000000001</v>
      </c>
      <c r="O28">
        <v>52.586799999999997</v>
      </c>
      <c r="P28">
        <v>12.0002</v>
      </c>
      <c r="Q28">
        <v>10.9651</v>
      </c>
      <c r="R28">
        <v>8.1795000000000009</v>
      </c>
      <c r="S28">
        <v>6.7950999999999997</v>
      </c>
      <c r="T28">
        <v>2.7323</v>
      </c>
      <c r="U28">
        <v>2.7595000000000001</v>
      </c>
      <c r="V28">
        <v>3.4472</v>
      </c>
      <c r="W28">
        <v>23.002099999999999</v>
      </c>
      <c r="X28" t="s">
        <v>467</v>
      </c>
      <c r="Y28">
        <v>2.2374999999999998</v>
      </c>
      <c r="Z28" t="s">
        <v>672</v>
      </c>
      <c r="AA28">
        <v>2.5697999999999999</v>
      </c>
      <c r="AB28" t="s">
        <v>1266</v>
      </c>
      <c r="AC28">
        <v>1.6044</v>
      </c>
      <c r="AD28">
        <v>26.9832</v>
      </c>
      <c r="AE28">
        <v>356.54480000000001</v>
      </c>
      <c r="AF28">
        <v>4.5</v>
      </c>
      <c r="AG28">
        <v>98</v>
      </c>
    </row>
    <row r="29" spans="1:33">
      <c r="A29" t="s">
        <v>782</v>
      </c>
      <c r="B29" s="1">
        <v>0.61805555555555558</v>
      </c>
      <c r="C29" t="s">
        <v>188</v>
      </c>
      <c r="D29" t="s">
        <v>281</v>
      </c>
      <c r="E29" t="s">
        <v>661</v>
      </c>
      <c r="F29">
        <v>22684</v>
      </c>
      <c r="G29" t="s">
        <v>231</v>
      </c>
      <c r="H29" t="s">
        <v>232</v>
      </c>
      <c r="I29" t="s">
        <v>233</v>
      </c>
      <c r="J29" t="s">
        <v>234</v>
      </c>
      <c r="K29" t="s">
        <v>775</v>
      </c>
      <c r="L29">
        <v>2</v>
      </c>
      <c r="M29">
        <v>79.068600000000004</v>
      </c>
      <c r="N29">
        <v>77.831199999999995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22.965699999999998</v>
      </c>
      <c r="X29" t="s">
        <v>671</v>
      </c>
      <c r="Y29">
        <v>1.3627</v>
      </c>
      <c r="Z29" t="s">
        <v>426</v>
      </c>
      <c r="AA29">
        <v>0.8649</v>
      </c>
      <c r="AB29" t="s">
        <v>783</v>
      </c>
      <c r="AC29">
        <v>1.61</v>
      </c>
      <c r="AD29">
        <v>38</v>
      </c>
      <c r="AE29">
        <v>292.33440000000002</v>
      </c>
      <c r="AF29">
        <v>12</v>
      </c>
      <c r="AG29">
        <v>0</v>
      </c>
    </row>
    <row r="30" spans="1:33">
      <c r="A30" t="s">
        <v>1173</v>
      </c>
      <c r="B30" s="1">
        <v>0.67013888888888884</v>
      </c>
      <c r="C30" t="s">
        <v>163</v>
      </c>
      <c r="D30" t="s">
        <v>229</v>
      </c>
      <c r="E30" t="s">
        <v>1158</v>
      </c>
      <c r="F30">
        <v>131000</v>
      </c>
      <c r="G30" t="s">
        <v>231</v>
      </c>
      <c r="H30" t="s">
        <v>232</v>
      </c>
      <c r="I30" t="s">
        <v>233</v>
      </c>
      <c r="J30" t="s">
        <v>234</v>
      </c>
      <c r="K30" t="s">
        <v>1159</v>
      </c>
      <c r="L30">
        <v>2</v>
      </c>
      <c r="M30">
        <v>101.07559999999999</v>
      </c>
      <c r="N30">
        <v>100.5907</v>
      </c>
      <c r="O30">
        <v>38.953299999999999</v>
      </c>
      <c r="P30">
        <v>9.5527999999999995</v>
      </c>
      <c r="Q30">
        <v>5.7126000000000001</v>
      </c>
      <c r="R30">
        <v>0</v>
      </c>
      <c r="S30">
        <v>0</v>
      </c>
      <c r="T30">
        <v>0</v>
      </c>
      <c r="U30">
        <v>0</v>
      </c>
      <c r="V30">
        <v>0</v>
      </c>
      <c r="W30">
        <v>22.889299999999999</v>
      </c>
      <c r="X30" t="s">
        <v>1174</v>
      </c>
      <c r="Y30">
        <v>1.4500999999999999</v>
      </c>
      <c r="Z30" t="s">
        <v>286</v>
      </c>
      <c r="AA30">
        <v>3.6263999999999998</v>
      </c>
      <c r="AB30" t="s">
        <v>252</v>
      </c>
      <c r="AC30">
        <v>1.5424</v>
      </c>
      <c r="AD30">
        <v>8.6</v>
      </c>
      <c r="AE30">
        <v>313.2176</v>
      </c>
      <c r="AF30">
        <v>33</v>
      </c>
      <c r="AG30">
        <v>0</v>
      </c>
    </row>
    <row r="31" spans="1:33">
      <c r="A31" t="s">
        <v>1293</v>
      </c>
      <c r="B31" s="1">
        <v>0.69097222222222221</v>
      </c>
      <c r="C31" t="s">
        <v>163</v>
      </c>
      <c r="D31" t="s">
        <v>281</v>
      </c>
      <c r="E31" t="s">
        <v>562</v>
      </c>
      <c r="F31">
        <v>18675</v>
      </c>
      <c r="G31" t="s">
        <v>231</v>
      </c>
      <c r="H31" t="s">
        <v>232</v>
      </c>
      <c r="I31" t="s">
        <v>5</v>
      </c>
      <c r="J31" t="s">
        <v>347</v>
      </c>
      <c r="K31" t="s">
        <v>1260</v>
      </c>
      <c r="L31">
        <v>5</v>
      </c>
      <c r="M31">
        <v>65.484999999999999</v>
      </c>
      <c r="N31">
        <v>69.806200000000004</v>
      </c>
      <c r="O31">
        <v>51.917200000000001</v>
      </c>
      <c r="P31">
        <v>9.1576000000000004</v>
      </c>
      <c r="Q31">
        <v>6.9322999999999997</v>
      </c>
      <c r="R31">
        <v>0</v>
      </c>
      <c r="S31">
        <v>0</v>
      </c>
      <c r="T31">
        <v>0</v>
      </c>
      <c r="U31">
        <v>0</v>
      </c>
      <c r="V31">
        <v>0</v>
      </c>
      <c r="W31">
        <v>22.777899999999999</v>
      </c>
      <c r="X31" t="s">
        <v>450</v>
      </c>
      <c r="Y31">
        <v>2.9359000000000002</v>
      </c>
      <c r="Z31" t="s">
        <v>651</v>
      </c>
      <c r="AA31">
        <v>2.1726000000000001</v>
      </c>
      <c r="AB31" t="s">
        <v>1294</v>
      </c>
      <c r="AC31">
        <v>1.4158999999999999</v>
      </c>
      <c r="AD31">
        <v>21.8</v>
      </c>
      <c r="AE31">
        <v>272.23829999999998</v>
      </c>
      <c r="AF31">
        <v>20</v>
      </c>
      <c r="AG31">
        <v>93</v>
      </c>
    </row>
    <row r="32" spans="1:33">
      <c r="A32" t="s">
        <v>945</v>
      </c>
      <c r="B32" s="1">
        <v>0.64236111111111105</v>
      </c>
      <c r="C32" t="s">
        <v>163</v>
      </c>
      <c r="D32" t="s">
        <v>925</v>
      </c>
      <c r="E32" t="s">
        <v>562</v>
      </c>
      <c r="F32">
        <v>28012</v>
      </c>
      <c r="G32" t="s">
        <v>231</v>
      </c>
      <c r="H32" t="s">
        <v>232</v>
      </c>
      <c r="I32" t="s">
        <v>5</v>
      </c>
      <c r="J32" t="s">
        <v>662</v>
      </c>
      <c r="K32" t="s">
        <v>926</v>
      </c>
      <c r="L32">
        <v>3</v>
      </c>
      <c r="M32">
        <v>66.58</v>
      </c>
      <c r="N32">
        <v>85.772499999999994</v>
      </c>
      <c r="O32">
        <v>42.872399999999999</v>
      </c>
      <c r="P32">
        <v>10.379899999999999</v>
      </c>
      <c r="Q32">
        <v>9.2669999999999995</v>
      </c>
      <c r="R32">
        <v>5.6256000000000004</v>
      </c>
      <c r="S32">
        <v>5.9610000000000003</v>
      </c>
      <c r="T32">
        <v>3.32</v>
      </c>
      <c r="U32">
        <v>1.9463999999999999</v>
      </c>
      <c r="V32">
        <v>1.8664000000000001</v>
      </c>
      <c r="W32">
        <v>22.676400000000001</v>
      </c>
      <c r="X32" t="s">
        <v>830</v>
      </c>
      <c r="Y32">
        <v>2.2382</v>
      </c>
      <c r="Z32" t="s">
        <v>946</v>
      </c>
      <c r="AA32">
        <v>2.3243</v>
      </c>
      <c r="AB32" t="s">
        <v>947</v>
      </c>
      <c r="AC32">
        <v>1.913</v>
      </c>
      <c r="AD32">
        <v>28.5565</v>
      </c>
      <c r="AE32">
        <v>291.2996</v>
      </c>
      <c r="AF32">
        <v>14</v>
      </c>
      <c r="AG32">
        <v>92</v>
      </c>
    </row>
    <row r="33" spans="1:33">
      <c r="A33" t="s">
        <v>449</v>
      </c>
      <c r="B33" s="1">
        <v>0.57291666666666663</v>
      </c>
      <c r="C33" t="s">
        <v>163</v>
      </c>
      <c r="D33" t="s">
        <v>402</v>
      </c>
      <c r="E33" t="s">
        <v>447</v>
      </c>
      <c r="F33">
        <v>17013</v>
      </c>
      <c r="G33" t="s">
        <v>231</v>
      </c>
      <c r="H33" t="s">
        <v>232</v>
      </c>
      <c r="I33" t="s">
        <v>233</v>
      </c>
      <c r="J33" t="s">
        <v>234</v>
      </c>
      <c r="K33" t="s">
        <v>448</v>
      </c>
      <c r="L33">
        <v>2</v>
      </c>
      <c r="M33">
        <v>116.777</v>
      </c>
      <c r="N33">
        <v>110.7578</v>
      </c>
      <c r="O33">
        <v>47.730400000000003</v>
      </c>
      <c r="P33">
        <v>14.281499999999999</v>
      </c>
      <c r="Q33">
        <v>7.0167000000000002</v>
      </c>
      <c r="R33">
        <v>5.9044999999999996</v>
      </c>
      <c r="S33">
        <v>5.1398999999999999</v>
      </c>
      <c r="T33">
        <v>0</v>
      </c>
      <c r="U33">
        <v>0</v>
      </c>
      <c r="V33">
        <v>0</v>
      </c>
      <c r="W33">
        <v>22.67</v>
      </c>
      <c r="X33" t="s">
        <v>450</v>
      </c>
      <c r="Y33">
        <v>3.5463</v>
      </c>
      <c r="Z33" t="s">
        <v>451</v>
      </c>
      <c r="AA33">
        <v>4.6035000000000004</v>
      </c>
      <c r="AB33" t="s">
        <v>452</v>
      </c>
      <c r="AC33">
        <v>1.5082</v>
      </c>
      <c r="AD33">
        <v>43.605400000000003</v>
      </c>
      <c r="AE33" s="23">
        <v>392.53359999999998</v>
      </c>
      <c r="AF33">
        <v>6</v>
      </c>
      <c r="AG33">
        <v>99</v>
      </c>
    </row>
    <row r="34" spans="1:33">
      <c r="A34" t="s">
        <v>849</v>
      </c>
      <c r="B34" s="1">
        <v>0.62847222222222221</v>
      </c>
      <c r="C34" t="s">
        <v>167</v>
      </c>
      <c r="D34" t="s">
        <v>281</v>
      </c>
      <c r="E34" t="s">
        <v>447</v>
      </c>
      <c r="F34">
        <v>24540</v>
      </c>
      <c r="G34" t="s">
        <v>282</v>
      </c>
      <c r="H34" t="s">
        <v>232</v>
      </c>
      <c r="I34" t="s">
        <v>233</v>
      </c>
      <c r="J34" t="s">
        <v>662</v>
      </c>
      <c r="K34" t="s">
        <v>845</v>
      </c>
      <c r="L34">
        <v>3</v>
      </c>
      <c r="M34">
        <v>103.923</v>
      </c>
      <c r="N34">
        <v>98.082499999999996</v>
      </c>
      <c r="O34">
        <v>33.363700000000001</v>
      </c>
      <c r="P34">
        <v>13.9011</v>
      </c>
      <c r="Q34">
        <v>6.3175999999999997</v>
      </c>
      <c r="R34">
        <v>4.0210999999999997</v>
      </c>
      <c r="S34">
        <v>0</v>
      </c>
      <c r="T34">
        <v>0</v>
      </c>
      <c r="U34">
        <v>0</v>
      </c>
      <c r="V34">
        <v>0</v>
      </c>
      <c r="W34">
        <v>22.643599999999999</v>
      </c>
      <c r="X34" t="s">
        <v>326</v>
      </c>
      <c r="Y34">
        <v>3.145</v>
      </c>
      <c r="Z34" t="s">
        <v>327</v>
      </c>
      <c r="AA34">
        <v>4.0533999999999999</v>
      </c>
      <c r="AB34" t="s">
        <v>433</v>
      </c>
      <c r="AC34">
        <v>2.0017</v>
      </c>
      <c r="AD34">
        <v>31.8673</v>
      </c>
      <c r="AE34">
        <v>335.70510000000002</v>
      </c>
      <c r="AF34">
        <v>4.5</v>
      </c>
      <c r="AG34">
        <v>105</v>
      </c>
    </row>
    <row r="35" spans="1:33">
      <c r="A35" t="s">
        <v>731</v>
      </c>
      <c r="B35" s="1">
        <v>0.60416666666666663</v>
      </c>
      <c r="C35" t="s">
        <v>167</v>
      </c>
      <c r="D35" t="s">
        <v>281</v>
      </c>
      <c r="F35">
        <v>17688</v>
      </c>
      <c r="G35" t="s">
        <v>282</v>
      </c>
      <c r="H35" t="s">
        <v>232</v>
      </c>
      <c r="I35" t="s">
        <v>5</v>
      </c>
      <c r="J35" t="s">
        <v>234</v>
      </c>
      <c r="K35" t="s">
        <v>718</v>
      </c>
      <c r="L35">
        <v>2</v>
      </c>
      <c r="M35">
        <v>69.535600000000002</v>
      </c>
      <c r="N35">
        <v>70.819599999999994</v>
      </c>
      <c r="O35">
        <v>34.305300000000003</v>
      </c>
      <c r="P35">
        <v>11.1191</v>
      </c>
      <c r="Q35">
        <v>9.9055999999999997</v>
      </c>
      <c r="R35">
        <v>6.0856000000000003</v>
      </c>
      <c r="S35">
        <v>3.7786</v>
      </c>
      <c r="T35">
        <v>0</v>
      </c>
      <c r="U35">
        <v>0</v>
      </c>
      <c r="V35">
        <v>0</v>
      </c>
      <c r="W35">
        <v>22.607099999999999</v>
      </c>
      <c r="X35" t="s">
        <v>285</v>
      </c>
      <c r="Y35">
        <v>2.4028999999999998</v>
      </c>
      <c r="Z35" t="s">
        <v>368</v>
      </c>
      <c r="AA35">
        <v>2.5493999999999999</v>
      </c>
      <c r="AB35" t="s">
        <v>732</v>
      </c>
      <c r="AC35">
        <v>1.3120000000000001</v>
      </c>
      <c r="AD35">
        <v>18.5626</v>
      </c>
      <c r="AE35">
        <v>260.13279999999997</v>
      </c>
      <c r="AF35">
        <v>8</v>
      </c>
      <c r="AG35">
        <v>88</v>
      </c>
    </row>
    <row r="36" spans="1:33">
      <c r="A36" t="s">
        <v>927</v>
      </c>
      <c r="B36" s="1">
        <v>0.64236111111111105</v>
      </c>
      <c r="C36" t="s">
        <v>163</v>
      </c>
      <c r="D36" t="s">
        <v>925</v>
      </c>
      <c r="E36" t="s">
        <v>562</v>
      </c>
      <c r="F36">
        <v>28012</v>
      </c>
      <c r="G36" t="s">
        <v>231</v>
      </c>
      <c r="H36" t="s">
        <v>232</v>
      </c>
      <c r="I36" t="s">
        <v>5</v>
      </c>
      <c r="J36" t="s">
        <v>662</v>
      </c>
      <c r="K36" t="s">
        <v>926</v>
      </c>
      <c r="L36">
        <v>5</v>
      </c>
      <c r="M36">
        <v>101.59059999999999</v>
      </c>
      <c r="N36">
        <v>101.29600000000001</v>
      </c>
      <c r="O36">
        <v>45.962800000000001</v>
      </c>
      <c r="P36">
        <v>16.445399999999999</v>
      </c>
      <c r="Q36">
        <v>10.9011</v>
      </c>
      <c r="R36">
        <v>5.7401999999999997</v>
      </c>
      <c r="S36">
        <v>4.6322000000000001</v>
      </c>
      <c r="T36">
        <v>2.8113999999999999</v>
      </c>
      <c r="U36">
        <v>1.5873999999999999</v>
      </c>
      <c r="V36">
        <v>2.3313999999999999</v>
      </c>
      <c r="W36">
        <v>22.542899999999999</v>
      </c>
      <c r="X36" t="s">
        <v>928</v>
      </c>
      <c r="Y36">
        <v>2.1528</v>
      </c>
      <c r="Z36" t="s">
        <v>929</v>
      </c>
      <c r="AA36">
        <v>2.6162000000000001</v>
      </c>
      <c r="AB36" t="s">
        <v>930</v>
      </c>
      <c r="AC36">
        <v>1.3788</v>
      </c>
      <c r="AD36">
        <v>31.246700000000001</v>
      </c>
      <c r="AE36" s="23">
        <v>353.23610000000002</v>
      </c>
      <c r="AF36">
        <v>8</v>
      </c>
      <c r="AG36">
        <v>104</v>
      </c>
    </row>
    <row r="37" spans="1:33">
      <c r="A37" t="s">
        <v>938</v>
      </c>
      <c r="B37" s="1">
        <v>0.64236111111111105</v>
      </c>
      <c r="C37" t="s">
        <v>163</v>
      </c>
      <c r="D37" t="s">
        <v>925</v>
      </c>
      <c r="E37" t="s">
        <v>562</v>
      </c>
      <c r="F37">
        <v>28012</v>
      </c>
      <c r="G37" t="s">
        <v>231</v>
      </c>
      <c r="H37" t="s">
        <v>232</v>
      </c>
      <c r="I37" t="s">
        <v>5</v>
      </c>
      <c r="J37" t="s">
        <v>662</v>
      </c>
      <c r="K37" t="s">
        <v>926</v>
      </c>
      <c r="L37">
        <v>4</v>
      </c>
      <c r="M37">
        <v>72.12</v>
      </c>
      <c r="N37">
        <v>107.92</v>
      </c>
      <c r="O37">
        <v>43.711799999999997</v>
      </c>
      <c r="P37">
        <v>16.953099999999999</v>
      </c>
      <c r="Q37">
        <v>10.4872</v>
      </c>
      <c r="R37">
        <v>9.1408000000000005</v>
      </c>
      <c r="S37">
        <v>3.3767</v>
      </c>
      <c r="T37">
        <v>2.6343999999999999</v>
      </c>
      <c r="U37">
        <v>1.8738999999999999</v>
      </c>
      <c r="V37">
        <v>2.3879999999999999</v>
      </c>
      <c r="W37">
        <v>22.517900000000001</v>
      </c>
      <c r="X37" t="s">
        <v>939</v>
      </c>
      <c r="Y37">
        <v>0.73470000000000002</v>
      </c>
      <c r="Z37" t="s">
        <v>825</v>
      </c>
      <c r="AA37">
        <v>1.6032999999999999</v>
      </c>
      <c r="AB37" t="s">
        <v>940</v>
      </c>
      <c r="AC37">
        <v>1.5683</v>
      </c>
      <c r="AD37">
        <v>25.6021</v>
      </c>
      <c r="AE37">
        <v>322.63220000000001</v>
      </c>
      <c r="AF37">
        <v>10</v>
      </c>
      <c r="AG37">
        <v>98</v>
      </c>
    </row>
    <row r="38" spans="1:33">
      <c r="A38" t="s">
        <v>1707</v>
      </c>
      <c r="B38" s="1">
        <v>0.84375</v>
      </c>
      <c r="C38" t="s">
        <v>168</v>
      </c>
      <c r="D38" t="s">
        <v>402</v>
      </c>
      <c r="E38" t="s">
        <v>403</v>
      </c>
      <c r="F38">
        <v>9338</v>
      </c>
      <c r="G38" t="s">
        <v>1576</v>
      </c>
      <c r="H38" t="s">
        <v>1577</v>
      </c>
      <c r="I38" s="3" t="s">
        <v>5</v>
      </c>
      <c r="J38" t="s">
        <v>662</v>
      </c>
      <c r="K38" t="s">
        <v>1697</v>
      </c>
      <c r="L38">
        <v>3</v>
      </c>
      <c r="M38">
        <v>104.1</v>
      </c>
      <c r="N38">
        <v>40.614199999999997</v>
      </c>
      <c r="O38">
        <v>37.204799999999999</v>
      </c>
      <c r="P38">
        <v>14.7462</v>
      </c>
      <c r="Q38">
        <v>7.4908000000000001</v>
      </c>
      <c r="R38">
        <v>5.4661999999999997</v>
      </c>
      <c r="S38">
        <v>4.1742999999999997</v>
      </c>
      <c r="T38">
        <v>2.7602000000000002</v>
      </c>
      <c r="U38">
        <v>1.7588999999999999</v>
      </c>
      <c r="V38">
        <v>1.5175000000000001</v>
      </c>
      <c r="W38">
        <v>22.4986</v>
      </c>
      <c r="X38" t="s">
        <v>951</v>
      </c>
      <c r="Y38">
        <v>2.7286999999999999</v>
      </c>
      <c r="Z38" t="s">
        <v>1637</v>
      </c>
      <c r="AA38">
        <v>2.9849999999999999</v>
      </c>
      <c r="AB38" t="s">
        <v>720</v>
      </c>
      <c r="AC38">
        <v>1.7977000000000001</v>
      </c>
      <c r="AD38">
        <v>29.381599999999999</v>
      </c>
      <c r="AE38">
        <v>279.22469999999998</v>
      </c>
      <c r="AF38">
        <v>6</v>
      </c>
      <c r="AG38">
        <v>87</v>
      </c>
    </row>
    <row r="39" spans="1:33">
      <c r="A39" t="s">
        <v>1147</v>
      </c>
      <c r="B39" s="1">
        <v>0.66319444444444442</v>
      </c>
      <c r="C39" t="s">
        <v>188</v>
      </c>
      <c r="D39" t="s">
        <v>281</v>
      </c>
      <c r="E39" t="s">
        <v>447</v>
      </c>
      <c r="F39">
        <v>17013</v>
      </c>
      <c r="G39" t="s">
        <v>231</v>
      </c>
      <c r="H39" t="s">
        <v>232</v>
      </c>
      <c r="I39" t="s">
        <v>233</v>
      </c>
      <c r="J39" t="s">
        <v>234</v>
      </c>
      <c r="K39" t="s">
        <v>1142</v>
      </c>
      <c r="L39">
        <v>2</v>
      </c>
      <c r="M39">
        <v>107.5521</v>
      </c>
      <c r="N39">
        <v>87.078699999999998</v>
      </c>
      <c r="O39">
        <v>40.922699999999999</v>
      </c>
      <c r="P39">
        <v>12.167899999999999</v>
      </c>
      <c r="Q39">
        <v>8.6043000000000003</v>
      </c>
      <c r="R39">
        <v>0</v>
      </c>
      <c r="S39">
        <v>0</v>
      </c>
      <c r="T39">
        <v>0</v>
      </c>
      <c r="U39">
        <v>0</v>
      </c>
      <c r="V39">
        <v>0</v>
      </c>
      <c r="W39">
        <v>22.475000000000001</v>
      </c>
      <c r="X39" t="s">
        <v>254</v>
      </c>
      <c r="Y39">
        <v>1.0992999999999999</v>
      </c>
      <c r="Z39" t="s">
        <v>407</v>
      </c>
      <c r="AA39">
        <v>2.2248999999999999</v>
      </c>
      <c r="AB39" t="s">
        <v>427</v>
      </c>
      <c r="AC39">
        <v>1.4039999999999999</v>
      </c>
      <c r="AD39">
        <v>21.75</v>
      </c>
      <c r="AE39">
        <v>326.26839999999999</v>
      </c>
      <c r="AF39">
        <v>14</v>
      </c>
      <c r="AG39">
        <v>94</v>
      </c>
    </row>
    <row r="40" spans="1:33">
      <c r="A40" t="s">
        <v>1162</v>
      </c>
      <c r="B40" s="1">
        <v>0.67013888888888884</v>
      </c>
      <c r="C40" t="s">
        <v>163</v>
      </c>
      <c r="D40" t="s">
        <v>229</v>
      </c>
      <c r="E40" t="s">
        <v>1158</v>
      </c>
      <c r="F40">
        <v>131000</v>
      </c>
      <c r="G40" t="s">
        <v>231</v>
      </c>
      <c r="H40" t="s">
        <v>232</v>
      </c>
      <c r="I40" t="s">
        <v>233</v>
      </c>
      <c r="J40" t="s">
        <v>234</v>
      </c>
      <c r="K40" t="s">
        <v>1159</v>
      </c>
      <c r="L40">
        <v>2</v>
      </c>
      <c r="M40">
        <v>120.327</v>
      </c>
      <c r="N40">
        <v>112.3811</v>
      </c>
      <c r="O40">
        <v>33.661299999999997</v>
      </c>
      <c r="P40">
        <v>7.2530000000000001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22.4693</v>
      </c>
      <c r="X40" t="s">
        <v>457</v>
      </c>
      <c r="Y40">
        <v>2.5468000000000002</v>
      </c>
      <c r="Z40" t="s">
        <v>407</v>
      </c>
      <c r="AA40">
        <v>1.4309000000000001</v>
      </c>
      <c r="AB40" t="s">
        <v>1163</v>
      </c>
      <c r="AC40">
        <v>2.5177999999999998</v>
      </c>
      <c r="AD40">
        <v>48.9</v>
      </c>
      <c r="AE40">
        <v>381.5754</v>
      </c>
      <c r="AF40">
        <v>25</v>
      </c>
      <c r="AG40">
        <v>104</v>
      </c>
    </row>
    <row r="41" spans="1:33">
      <c r="A41" t="s">
        <v>943</v>
      </c>
      <c r="B41" s="1">
        <v>0.64236111111111105</v>
      </c>
      <c r="C41" t="s">
        <v>163</v>
      </c>
      <c r="D41" t="s">
        <v>925</v>
      </c>
      <c r="E41" t="s">
        <v>562</v>
      </c>
      <c r="F41">
        <v>28012</v>
      </c>
      <c r="G41" t="s">
        <v>231</v>
      </c>
      <c r="H41" t="s">
        <v>232</v>
      </c>
      <c r="I41" t="s">
        <v>5</v>
      </c>
      <c r="J41" t="s">
        <v>662</v>
      </c>
      <c r="K41" t="s">
        <v>926</v>
      </c>
      <c r="L41">
        <v>4</v>
      </c>
      <c r="M41">
        <v>83.6</v>
      </c>
      <c r="N41">
        <v>87.036000000000001</v>
      </c>
      <c r="O41">
        <v>27.067499999999999</v>
      </c>
      <c r="P41">
        <v>15.559100000000001</v>
      </c>
      <c r="Q41">
        <v>8.1212999999999997</v>
      </c>
      <c r="R41">
        <v>8.6671999999999993</v>
      </c>
      <c r="S41">
        <v>4.5990000000000002</v>
      </c>
      <c r="T41">
        <v>2.0476000000000001</v>
      </c>
      <c r="U41">
        <v>2.3831000000000002</v>
      </c>
      <c r="V41">
        <v>1.8522000000000001</v>
      </c>
      <c r="W41">
        <v>22.44</v>
      </c>
      <c r="X41" t="s">
        <v>457</v>
      </c>
      <c r="Y41">
        <v>2.1587999999999998</v>
      </c>
      <c r="Z41" t="s">
        <v>944</v>
      </c>
      <c r="AA41">
        <v>1.5367999999999999</v>
      </c>
      <c r="AB41" t="s">
        <v>343</v>
      </c>
      <c r="AC41">
        <v>1.8531</v>
      </c>
      <c r="AD41">
        <v>23.1632</v>
      </c>
      <c r="AE41">
        <v>292.0849</v>
      </c>
      <c r="AF41">
        <v>20</v>
      </c>
      <c r="AG41">
        <v>90</v>
      </c>
    </row>
    <row r="42" spans="1:33">
      <c r="A42" t="s">
        <v>1299</v>
      </c>
      <c r="B42" s="1">
        <v>0.69097222222222221</v>
      </c>
      <c r="C42" t="s">
        <v>163</v>
      </c>
      <c r="D42" t="s">
        <v>281</v>
      </c>
      <c r="E42" t="s">
        <v>562</v>
      </c>
      <c r="F42">
        <v>18675</v>
      </c>
      <c r="G42" t="s">
        <v>231</v>
      </c>
      <c r="H42" t="s">
        <v>232</v>
      </c>
      <c r="I42" t="s">
        <v>5</v>
      </c>
      <c r="J42" t="s">
        <v>347</v>
      </c>
      <c r="K42" t="s">
        <v>1260</v>
      </c>
      <c r="L42">
        <v>8</v>
      </c>
      <c r="M42">
        <v>69.069000000000003</v>
      </c>
      <c r="N42">
        <v>61.156799999999997</v>
      </c>
      <c r="O42">
        <v>45.881500000000003</v>
      </c>
      <c r="P42">
        <v>14.193199999999999</v>
      </c>
      <c r="Q42">
        <v>14.7851</v>
      </c>
      <c r="R42">
        <v>9.5229999999999997</v>
      </c>
      <c r="S42">
        <v>7.4756999999999998</v>
      </c>
      <c r="T42">
        <v>4.2858999999999998</v>
      </c>
      <c r="U42">
        <v>2.1848999999999998</v>
      </c>
      <c r="V42">
        <v>2.4666999999999999</v>
      </c>
      <c r="W42">
        <v>22.425699999999999</v>
      </c>
      <c r="X42" t="s">
        <v>1300</v>
      </c>
      <c r="Y42">
        <v>1.7022999999999999</v>
      </c>
      <c r="Z42" t="s">
        <v>1282</v>
      </c>
      <c r="AA42">
        <v>1.4024000000000001</v>
      </c>
      <c r="AB42" t="s">
        <v>331</v>
      </c>
      <c r="AC42">
        <v>1.6068</v>
      </c>
      <c r="AD42">
        <v>11.5055</v>
      </c>
      <c r="AE42">
        <v>269.66449999999998</v>
      </c>
      <c r="AF42">
        <v>12</v>
      </c>
      <c r="AG42">
        <v>107</v>
      </c>
    </row>
    <row r="43" spans="1:33">
      <c r="A43" t="s">
        <v>463</v>
      </c>
      <c r="B43" s="1">
        <v>0.57291666666666663</v>
      </c>
      <c r="C43" t="s">
        <v>163</v>
      </c>
      <c r="D43" t="s">
        <v>402</v>
      </c>
      <c r="E43" t="s">
        <v>447</v>
      </c>
      <c r="F43">
        <v>17013</v>
      </c>
      <c r="G43" t="s">
        <v>231</v>
      </c>
      <c r="H43" t="s">
        <v>232</v>
      </c>
      <c r="I43" t="s">
        <v>233</v>
      </c>
      <c r="J43" t="s">
        <v>234</v>
      </c>
      <c r="K43" t="s">
        <v>448</v>
      </c>
      <c r="L43">
        <v>2</v>
      </c>
      <c r="M43">
        <v>127.4897</v>
      </c>
      <c r="N43">
        <v>58.173000000000002</v>
      </c>
      <c r="O43">
        <v>44.397799999999997</v>
      </c>
      <c r="P43">
        <v>16.413599999999999</v>
      </c>
      <c r="Q43">
        <v>11.223100000000001</v>
      </c>
      <c r="R43">
        <v>8.2647999999999993</v>
      </c>
      <c r="S43">
        <v>3.9051</v>
      </c>
      <c r="T43">
        <v>0</v>
      </c>
      <c r="U43">
        <v>0</v>
      </c>
      <c r="V43">
        <v>0</v>
      </c>
      <c r="W43">
        <v>22.4193</v>
      </c>
      <c r="X43" t="s">
        <v>464</v>
      </c>
      <c r="Y43">
        <v>2.2669000000000001</v>
      </c>
      <c r="Z43" t="s">
        <v>465</v>
      </c>
      <c r="AA43">
        <v>2.7296999999999998</v>
      </c>
      <c r="AB43" t="s">
        <v>418</v>
      </c>
      <c r="AC43">
        <v>1.9853000000000001</v>
      </c>
      <c r="AD43">
        <v>22.423400000000001</v>
      </c>
      <c r="AE43">
        <v>330.70769999999999</v>
      </c>
      <c r="AF43">
        <v>14</v>
      </c>
      <c r="AG43">
        <v>93</v>
      </c>
    </row>
    <row r="44" spans="1:33">
      <c r="A44" t="s">
        <v>1594</v>
      </c>
      <c r="B44" s="1">
        <v>0.73958333333333337</v>
      </c>
      <c r="C44" t="s">
        <v>168</v>
      </c>
      <c r="D44" t="s">
        <v>925</v>
      </c>
      <c r="E44" t="s">
        <v>230</v>
      </c>
      <c r="F44">
        <v>6469</v>
      </c>
      <c r="G44" t="s">
        <v>1576</v>
      </c>
      <c r="H44" t="s">
        <v>1577</v>
      </c>
      <c r="I44" s="3" t="s">
        <v>5</v>
      </c>
      <c r="J44" t="s">
        <v>662</v>
      </c>
      <c r="K44" t="s">
        <v>1578</v>
      </c>
      <c r="L44">
        <v>5</v>
      </c>
      <c r="M44">
        <v>76.56</v>
      </c>
      <c r="N44">
        <v>45.021099999999997</v>
      </c>
      <c r="O44">
        <v>27.814</v>
      </c>
      <c r="P44">
        <v>11.1828</v>
      </c>
      <c r="Q44">
        <v>5.1790000000000003</v>
      </c>
      <c r="R44">
        <v>4.8581000000000003</v>
      </c>
      <c r="S44">
        <v>2.8896000000000002</v>
      </c>
      <c r="T44">
        <v>3.0644</v>
      </c>
      <c r="U44">
        <v>2.2793999999999999</v>
      </c>
      <c r="V44">
        <v>1.385</v>
      </c>
      <c r="W44">
        <v>22.413599999999999</v>
      </c>
      <c r="X44" t="s">
        <v>406</v>
      </c>
      <c r="Y44">
        <v>0.86119999999999997</v>
      </c>
      <c r="Z44" t="s">
        <v>1595</v>
      </c>
      <c r="AA44">
        <v>1.0214000000000001</v>
      </c>
      <c r="AB44" t="s">
        <v>471</v>
      </c>
      <c r="AC44">
        <v>1.583</v>
      </c>
      <c r="AD44">
        <v>13.1473</v>
      </c>
      <c r="AE44">
        <v>219.25989999999999</v>
      </c>
      <c r="AF44">
        <v>8</v>
      </c>
      <c r="AG44">
        <v>78</v>
      </c>
    </row>
    <row r="45" spans="1:33">
      <c r="A45" t="s">
        <v>966</v>
      </c>
      <c r="B45" s="1">
        <v>0.64236111111111105</v>
      </c>
      <c r="C45" t="s">
        <v>163</v>
      </c>
      <c r="D45" t="s">
        <v>925</v>
      </c>
      <c r="E45" t="s">
        <v>562</v>
      </c>
      <c r="F45">
        <v>28012</v>
      </c>
      <c r="G45" t="s">
        <v>231</v>
      </c>
      <c r="H45" t="s">
        <v>232</v>
      </c>
      <c r="I45" t="s">
        <v>5</v>
      </c>
      <c r="J45" t="s">
        <v>662</v>
      </c>
      <c r="K45" t="s">
        <v>926</v>
      </c>
      <c r="L45">
        <v>5</v>
      </c>
      <c r="M45">
        <v>64.72</v>
      </c>
      <c r="N45">
        <v>78.424000000000007</v>
      </c>
      <c r="O45">
        <v>41.124000000000002</v>
      </c>
      <c r="P45">
        <v>11.818099999999999</v>
      </c>
      <c r="Q45">
        <v>9.6456</v>
      </c>
      <c r="R45">
        <v>7.7389000000000001</v>
      </c>
      <c r="S45">
        <v>4.2427999999999999</v>
      </c>
      <c r="T45">
        <v>3.6278000000000001</v>
      </c>
      <c r="U45">
        <v>1.7505999999999999</v>
      </c>
      <c r="V45">
        <v>2.0945999999999998</v>
      </c>
      <c r="W45">
        <v>22.368600000000001</v>
      </c>
      <c r="X45" t="s">
        <v>800</v>
      </c>
      <c r="Y45">
        <v>0.54359999999999997</v>
      </c>
      <c r="Z45" t="s">
        <v>711</v>
      </c>
      <c r="AA45">
        <v>1.6273</v>
      </c>
      <c r="AB45" t="s">
        <v>967</v>
      </c>
      <c r="AC45">
        <v>1.8895</v>
      </c>
      <c r="AD45">
        <v>26.755600000000001</v>
      </c>
      <c r="AE45">
        <v>278.37099999999998</v>
      </c>
      <c r="AF45">
        <v>20</v>
      </c>
      <c r="AG45">
        <v>83</v>
      </c>
    </row>
    <row r="46" spans="1:33">
      <c r="A46" t="s">
        <v>405</v>
      </c>
      <c r="B46" s="1">
        <v>0.56944444444444442</v>
      </c>
      <c r="C46" t="s">
        <v>188</v>
      </c>
      <c r="D46" t="s">
        <v>402</v>
      </c>
      <c r="E46" t="s">
        <v>403</v>
      </c>
      <c r="F46">
        <v>6469</v>
      </c>
      <c r="G46" t="s">
        <v>231</v>
      </c>
      <c r="H46" t="s">
        <v>232</v>
      </c>
      <c r="I46" t="s">
        <v>5</v>
      </c>
      <c r="J46" t="s">
        <v>234</v>
      </c>
      <c r="K46" t="s">
        <v>404</v>
      </c>
      <c r="L46">
        <v>2</v>
      </c>
      <c r="M46">
        <v>127.01600000000001</v>
      </c>
      <c r="N46">
        <v>65.322699999999998</v>
      </c>
      <c r="O46">
        <v>29.200600000000001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22.316400000000002</v>
      </c>
      <c r="X46" t="s">
        <v>406</v>
      </c>
      <c r="Y46">
        <v>1.1567000000000001</v>
      </c>
      <c r="Z46" t="s">
        <v>407</v>
      </c>
      <c r="AA46">
        <v>1.4249000000000001</v>
      </c>
      <c r="AB46" t="s">
        <v>408</v>
      </c>
      <c r="AC46">
        <v>1.5382</v>
      </c>
      <c r="AD46">
        <v>37.767299999999999</v>
      </c>
      <c r="AE46" s="23">
        <v>327.14839999999998</v>
      </c>
      <c r="AF46">
        <v>10</v>
      </c>
      <c r="AG46">
        <v>91</v>
      </c>
    </row>
    <row r="47" spans="1:33">
      <c r="A47" t="s">
        <v>645</v>
      </c>
      <c r="B47" s="1">
        <v>0.59375</v>
      </c>
      <c r="C47" t="s">
        <v>163</v>
      </c>
      <c r="D47" t="s">
        <v>281</v>
      </c>
      <c r="E47" t="s">
        <v>403</v>
      </c>
      <c r="F47">
        <v>7116</v>
      </c>
      <c r="G47" t="s">
        <v>231</v>
      </c>
      <c r="H47" t="s">
        <v>232</v>
      </c>
      <c r="I47" t="s">
        <v>5</v>
      </c>
      <c r="J47" t="s">
        <v>234</v>
      </c>
      <c r="K47" t="s">
        <v>644</v>
      </c>
      <c r="L47">
        <v>2</v>
      </c>
      <c r="M47">
        <v>138.7114</v>
      </c>
      <c r="N47">
        <v>70.616299999999995</v>
      </c>
      <c r="O47">
        <v>32.7074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22.1936</v>
      </c>
      <c r="X47" t="s">
        <v>457</v>
      </c>
      <c r="Y47">
        <v>1.5468</v>
      </c>
      <c r="Z47" t="s">
        <v>407</v>
      </c>
      <c r="AA47">
        <v>1.4309000000000001</v>
      </c>
      <c r="AB47" t="s">
        <v>646</v>
      </c>
      <c r="AC47">
        <v>0.125</v>
      </c>
      <c r="AD47">
        <v>9.6670999999999996</v>
      </c>
      <c r="AE47" s="23">
        <v>322.38459999999998</v>
      </c>
      <c r="AF47">
        <v>3</v>
      </c>
      <c r="AG47">
        <v>95</v>
      </c>
    </row>
    <row r="48" spans="1:33">
      <c r="A48" t="s">
        <v>1015</v>
      </c>
      <c r="B48" s="1">
        <v>0.65277777777777779</v>
      </c>
      <c r="C48" t="s">
        <v>167</v>
      </c>
      <c r="D48" t="s">
        <v>281</v>
      </c>
      <c r="F48">
        <v>9267</v>
      </c>
      <c r="G48" t="s">
        <v>282</v>
      </c>
      <c r="H48" t="s">
        <v>232</v>
      </c>
      <c r="I48" t="s">
        <v>5</v>
      </c>
      <c r="J48" t="s">
        <v>662</v>
      </c>
      <c r="K48" t="s">
        <v>1014</v>
      </c>
      <c r="L48">
        <v>4</v>
      </c>
      <c r="M48">
        <v>88.91</v>
      </c>
      <c r="N48">
        <v>92.995900000000006</v>
      </c>
      <c r="O48">
        <v>35.679400000000001</v>
      </c>
      <c r="P48">
        <v>12.339600000000001</v>
      </c>
      <c r="Q48">
        <v>9.4510000000000005</v>
      </c>
      <c r="R48">
        <v>4.8550000000000004</v>
      </c>
      <c r="S48">
        <v>2.9274</v>
      </c>
      <c r="T48">
        <v>3.0869</v>
      </c>
      <c r="U48">
        <v>2.0259999999999998</v>
      </c>
      <c r="V48">
        <v>2.3660999999999999</v>
      </c>
      <c r="W48">
        <v>22.1921</v>
      </c>
      <c r="X48" t="s">
        <v>738</v>
      </c>
      <c r="Y48">
        <v>1.9060999999999999</v>
      </c>
      <c r="Z48" t="s">
        <v>1016</v>
      </c>
      <c r="AA48">
        <v>2.5935000000000001</v>
      </c>
      <c r="AB48" t="s">
        <v>418</v>
      </c>
      <c r="AC48">
        <v>1.7393000000000001</v>
      </c>
      <c r="AD48">
        <v>30.166799999999999</v>
      </c>
      <c r="AE48" s="23">
        <v>313.2353</v>
      </c>
      <c r="AF48">
        <v>3</v>
      </c>
      <c r="AG48">
        <v>92</v>
      </c>
    </row>
    <row r="49" spans="1:33">
      <c r="A49" t="s">
        <v>456</v>
      </c>
      <c r="B49" s="1">
        <v>0.57291666666666663</v>
      </c>
      <c r="C49" t="s">
        <v>163</v>
      </c>
      <c r="D49" t="s">
        <v>402</v>
      </c>
      <c r="E49" t="s">
        <v>447</v>
      </c>
      <c r="F49">
        <v>17013</v>
      </c>
      <c r="G49" t="s">
        <v>231</v>
      </c>
      <c r="H49" t="s">
        <v>232</v>
      </c>
      <c r="I49" t="s">
        <v>233</v>
      </c>
      <c r="J49" t="s">
        <v>234</v>
      </c>
      <c r="K49" t="s">
        <v>448</v>
      </c>
      <c r="L49">
        <v>2</v>
      </c>
      <c r="M49">
        <v>128.7593</v>
      </c>
      <c r="N49">
        <v>83.960999999999999</v>
      </c>
      <c r="O49">
        <v>24.638300000000001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22.18</v>
      </c>
      <c r="X49" t="s">
        <v>457</v>
      </c>
      <c r="Y49">
        <v>1.5468</v>
      </c>
      <c r="Z49" t="s">
        <v>407</v>
      </c>
      <c r="AA49">
        <v>1.4309000000000001</v>
      </c>
      <c r="AB49" t="s">
        <v>458</v>
      </c>
      <c r="AC49">
        <v>1.9215</v>
      </c>
      <c r="AD49">
        <v>26.798500000000001</v>
      </c>
      <c r="AE49">
        <v>334.6463</v>
      </c>
      <c r="AF49">
        <v>8</v>
      </c>
      <c r="AG49">
        <v>94</v>
      </c>
    </row>
    <row r="50" spans="1:33">
      <c r="A50" t="s">
        <v>970</v>
      </c>
      <c r="B50" s="1">
        <v>0.64236111111111105</v>
      </c>
      <c r="C50" t="s">
        <v>163</v>
      </c>
      <c r="D50" t="s">
        <v>925</v>
      </c>
      <c r="E50" t="s">
        <v>562</v>
      </c>
      <c r="F50">
        <v>28012</v>
      </c>
      <c r="G50" t="s">
        <v>231</v>
      </c>
      <c r="H50" t="s">
        <v>232</v>
      </c>
      <c r="I50" t="s">
        <v>5</v>
      </c>
      <c r="J50" t="s">
        <v>662</v>
      </c>
      <c r="K50" t="s">
        <v>926</v>
      </c>
      <c r="L50">
        <v>4</v>
      </c>
      <c r="M50">
        <v>76.034999999999997</v>
      </c>
      <c r="N50">
        <v>86.8</v>
      </c>
      <c r="O50">
        <v>32.671999999999997</v>
      </c>
      <c r="P50">
        <v>9.1316000000000006</v>
      </c>
      <c r="Q50">
        <v>6.9074999999999998</v>
      </c>
      <c r="R50">
        <v>4.8524000000000003</v>
      </c>
      <c r="S50">
        <v>3.5567000000000002</v>
      </c>
      <c r="T50">
        <v>2.4626999999999999</v>
      </c>
      <c r="U50">
        <v>1.9144000000000001</v>
      </c>
      <c r="V50">
        <v>2.5649999999999999</v>
      </c>
      <c r="W50">
        <v>22.140699999999999</v>
      </c>
      <c r="X50" t="s">
        <v>971</v>
      </c>
      <c r="Y50">
        <v>0.65910000000000002</v>
      </c>
      <c r="Z50" t="s">
        <v>972</v>
      </c>
      <c r="AA50">
        <v>1.9483999999999999</v>
      </c>
      <c r="AB50" t="s">
        <v>940</v>
      </c>
      <c r="AC50">
        <v>1.5683</v>
      </c>
      <c r="AD50">
        <v>22.555800000000001</v>
      </c>
      <c r="AE50">
        <v>275.76960000000003</v>
      </c>
      <c r="AF50">
        <v>16</v>
      </c>
      <c r="AG50">
        <v>89</v>
      </c>
    </row>
    <row r="51" spans="1:33">
      <c r="A51" t="s">
        <v>848</v>
      </c>
      <c r="B51" s="1">
        <v>0.62847222222222221</v>
      </c>
      <c r="C51" t="s">
        <v>167</v>
      </c>
      <c r="D51" t="s">
        <v>281</v>
      </c>
      <c r="E51" t="s">
        <v>447</v>
      </c>
      <c r="F51">
        <v>24540</v>
      </c>
      <c r="G51" t="s">
        <v>282</v>
      </c>
      <c r="H51" t="s">
        <v>232</v>
      </c>
      <c r="I51" t="s">
        <v>233</v>
      </c>
      <c r="J51" t="s">
        <v>662</v>
      </c>
      <c r="K51" t="s">
        <v>845</v>
      </c>
      <c r="L51">
        <v>3</v>
      </c>
      <c r="M51">
        <v>122.1</v>
      </c>
      <c r="N51">
        <v>79.772800000000004</v>
      </c>
      <c r="O51">
        <v>35.578400000000002</v>
      </c>
      <c r="P51">
        <v>11.437799999999999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22.104299999999999</v>
      </c>
      <c r="X51" t="s">
        <v>296</v>
      </c>
      <c r="Y51">
        <v>0.89410000000000001</v>
      </c>
      <c r="Z51" t="s">
        <v>368</v>
      </c>
      <c r="AA51">
        <v>1.9778</v>
      </c>
      <c r="AB51" t="s">
        <v>418</v>
      </c>
      <c r="AC51">
        <v>1.7495000000000001</v>
      </c>
      <c r="AD51">
        <v>37.783299999999997</v>
      </c>
      <c r="AE51">
        <v>343.00459999999998</v>
      </c>
      <c r="AF51">
        <v>14</v>
      </c>
      <c r="AG51">
        <v>92</v>
      </c>
    </row>
    <row r="52" spans="1:33">
      <c r="A52" t="s">
        <v>1168</v>
      </c>
      <c r="B52" s="1">
        <v>0.67013888888888884</v>
      </c>
      <c r="C52" t="s">
        <v>163</v>
      </c>
      <c r="D52" t="s">
        <v>229</v>
      </c>
      <c r="E52" t="s">
        <v>1158</v>
      </c>
      <c r="F52">
        <v>131000</v>
      </c>
      <c r="G52" t="s">
        <v>231</v>
      </c>
      <c r="H52" t="s">
        <v>232</v>
      </c>
      <c r="I52" t="s">
        <v>233</v>
      </c>
      <c r="J52" t="s">
        <v>234</v>
      </c>
      <c r="K52" t="s">
        <v>1159</v>
      </c>
      <c r="L52">
        <v>2</v>
      </c>
      <c r="M52">
        <v>107.372</v>
      </c>
      <c r="N52">
        <v>77.756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22.0779</v>
      </c>
      <c r="X52" t="s">
        <v>469</v>
      </c>
      <c r="Y52">
        <v>1.4111</v>
      </c>
      <c r="Z52" t="s">
        <v>259</v>
      </c>
      <c r="AA52">
        <v>1.3334999999999999</v>
      </c>
      <c r="AB52" t="s">
        <v>917</v>
      </c>
      <c r="AC52">
        <v>1.9972000000000001</v>
      </c>
      <c r="AD52">
        <v>37.5</v>
      </c>
      <c r="AE52">
        <v>331.37670000000003</v>
      </c>
      <c r="AF52">
        <v>20</v>
      </c>
      <c r="AG52">
        <v>0</v>
      </c>
    </row>
    <row r="53" spans="1:33">
      <c r="A53" t="s">
        <v>1143</v>
      </c>
      <c r="B53" s="1">
        <v>0.66319444444444442</v>
      </c>
      <c r="C53" t="s">
        <v>188</v>
      </c>
      <c r="D53" t="s">
        <v>281</v>
      </c>
      <c r="E53" t="s">
        <v>447</v>
      </c>
      <c r="F53">
        <v>17013</v>
      </c>
      <c r="G53" t="s">
        <v>231</v>
      </c>
      <c r="H53" t="s">
        <v>232</v>
      </c>
      <c r="I53" t="s">
        <v>233</v>
      </c>
      <c r="J53" t="s">
        <v>234</v>
      </c>
      <c r="K53" t="s">
        <v>1142</v>
      </c>
      <c r="L53">
        <v>2</v>
      </c>
      <c r="M53">
        <v>110.3</v>
      </c>
      <c r="N53">
        <v>73.061599999999999</v>
      </c>
      <c r="O53">
        <v>37.523099999999999</v>
      </c>
      <c r="P53">
        <v>13.9529</v>
      </c>
      <c r="Q53">
        <v>5.5621999999999998</v>
      </c>
      <c r="R53">
        <v>0</v>
      </c>
      <c r="S53">
        <v>0</v>
      </c>
      <c r="T53">
        <v>0</v>
      </c>
      <c r="U53">
        <v>0</v>
      </c>
      <c r="V53">
        <v>0</v>
      </c>
      <c r="W53">
        <v>22.024999999999999</v>
      </c>
      <c r="X53" t="s">
        <v>406</v>
      </c>
      <c r="Y53">
        <v>3.6855000000000002</v>
      </c>
      <c r="Z53" t="s">
        <v>1144</v>
      </c>
      <c r="AA53">
        <v>4.2142999999999997</v>
      </c>
      <c r="AB53" t="s">
        <v>720</v>
      </c>
      <c r="AC53">
        <v>2.3576999999999999</v>
      </c>
      <c r="AD53">
        <v>42.0336</v>
      </c>
      <c r="AE53" s="23">
        <v>333.90010000000001</v>
      </c>
      <c r="AF53">
        <v>10</v>
      </c>
      <c r="AG53">
        <v>90</v>
      </c>
    </row>
    <row r="54" spans="1:33">
      <c r="A54" t="s">
        <v>779</v>
      </c>
      <c r="B54" s="1">
        <v>0.61805555555555558</v>
      </c>
      <c r="C54" t="s">
        <v>188</v>
      </c>
      <c r="D54" t="s">
        <v>281</v>
      </c>
      <c r="E54" t="s">
        <v>661</v>
      </c>
      <c r="F54">
        <v>22684</v>
      </c>
      <c r="G54" t="s">
        <v>231</v>
      </c>
      <c r="H54" t="s">
        <v>232</v>
      </c>
      <c r="I54" t="s">
        <v>233</v>
      </c>
      <c r="J54" t="s">
        <v>234</v>
      </c>
      <c r="K54" t="s">
        <v>775</v>
      </c>
      <c r="L54">
        <v>2</v>
      </c>
      <c r="M54">
        <v>106.57259999999999</v>
      </c>
      <c r="N54">
        <v>77.300899999999999</v>
      </c>
      <c r="O54">
        <v>31.025600000000001</v>
      </c>
      <c r="P54">
        <v>12.6891</v>
      </c>
      <c r="Q54">
        <v>5.8884999999999996</v>
      </c>
      <c r="R54">
        <v>0</v>
      </c>
      <c r="S54">
        <v>0</v>
      </c>
      <c r="T54">
        <v>0</v>
      </c>
      <c r="U54">
        <v>0</v>
      </c>
      <c r="V54">
        <v>0</v>
      </c>
      <c r="W54">
        <v>21.957899999999999</v>
      </c>
      <c r="X54" t="s">
        <v>262</v>
      </c>
      <c r="Y54">
        <v>3.1259000000000001</v>
      </c>
      <c r="Z54" t="s">
        <v>263</v>
      </c>
      <c r="AA54">
        <v>3.8435999999999999</v>
      </c>
      <c r="AB54" t="s">
        <v>440</v>
      </c>
      <c r="AC54">
        <v>1.8706</v>
      </c>
      <c r="AD54">
        <v>32.700000000000003</v>
      </c>
      <c r="AE54">
        <v>315.30189999999999</v>
      </c>
      <c r="AF54">
        <v>5.5</v>
      </c>
      <c r="AG54">
        <v>96</v>
      </c>
    </row>
    <row r="55" spans="1:33">
      <c r="A55" t="s">
        <v>950</v>
      </c>
      <c r="B55" s="1">
        <v>0.64236111111111105</v>
      </c>
      <c r="C55" t="s">
        <v>163</v>
      </c>
      <c r="D55" t="s">
        <v>925</v>
      </c>
      <c r="E55" t="s">
        <v>562</v>
      </c>
      <c r="F55">
        <v>28012</v>
      </c>
      <c r="G55" t="s">
        <v>231</v>
      </c>
      <c r="H55" t="s">
        <v>232</v>
      </c>
      <c r="I55" t="s">
        <v>5</v>
      </c>
      <c r="J55" t="s">
        <v>662</v>
      </c>
      <c r="K55" t="s">
        <v>926</v>
      </c>
      <c r="L55">
        <v>4</v>
      </c>
      <c r="M55">
        <v>120.5</v>
      </c>
      <c r="N55">
        <v>53.805900000000001</v>
      </c>
      <c r="O55">
        <v>23.811299999999999</v>
      </c>
      <c r="P55">
        <v>7.9001999999999999</v>
      </c>
      <c r="Q55">
        <v>8.3214000000000006</v>
      </c>
      <c r="R55">
        <v>6.6315</v>
      </c>
      <c r="S55">
        <v>3.4201000000000001</v>
      </c>
      <c r="T55">
        <v>2.4058000000000002</v>
      </c>
      <c r="U55">
        <v>1.649</v>
      </c>
      <c r="V55">
        <v>2.3418999999999999</v>
      </c>
      <c r="W55">
        <v>21.954999999999998</v>
      </c>
      <c r="X55" t="s">
        <v>951</v>
      </c>
      <c r="Y55">
        <v>2.1183000000000001</v>
      </c>
      <c r="Z55" t="s">
        <v>952</v>
      </c>
      <c r="AA55">
        <v>1.6395999999999999</v>
      </c>
      <c r="AB55" t="s">
        <v>732</v>
      </c>
      <c r="AC55">
        <v>2.0430999999999999</v>
      </c>
      <c r="AD55">
        <v>30.264900000000001</v>
      </c>
      <c r="AE55">
        <v>288.80799999999999</v>
      </c>
      <c r="AF55">
        <v>10</v>
      </c>
      <c r="AG55">
        <v>86</v>
      </c>
    </row>
    <row r="56" spans="1:33">
      <c r="A56" t="s">
        <v>792</v>
      </c>
      <c r="B56" s="1">
        <v>0.61805555555555558</v>
      </c>
      <c r="C56" t="s">
        <v>188</v>
      </c>
      <c r="D56" t="s">
        <v>281</v>
      </c>
      <c r="E56" t="s">
        <v>661</v>
      </c>
      <c r="F56">
        <v>22684</v>
      </c>
      <c r="G56" t="s">
        <v>231</v>
      </c>
      <c r="H56" t="s">
        <v>232</v>
      </c>
      <c r="I56" t="s">
        <v>233</v>
      </c>
      <c r="J56" t="s">
        <v>234</v>
      </c>
      <c r="K56" t="s">
        <v>775</v>
      </c>
      <c r="L56">
        <v>2</v>
      </c>
      <c r="M56">
        <v>70.651399999999995</v>
      </c>
      <c r="N56">
        <v>74.971699999999998</v>
      </c>
      <c r="O56">
        <v>30.935199999999998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21.8886</v>
      </c>
      <c r="X56" t="s">
        <v>793</v>
      </c>
      <c r="Y56">
        <v>1.7423</v>
      </c>
      <c r="Z56" t="s">
        <v>794</v>
      </c>
      <c r="AA56">
        <v>1.2506999999999999</v>
      </c>
      <c r="AB56" t="s">
        <v>316</v>
      </c>
      <c r="AC56">
        <v>1.7974000000000001</v>
      </c>
      <c r="AD56">
        <v>24.598500000000001</v>
      </c>
      <c r="AE56">
        <v>263.36630000000002</v>
      </c>
      <c r="AF56">
        <v>20</v>
      </c>
      <c r="AG56">
        <v>96</v>
      </c>
    </row>
    <row r="57" spans="1:33">
      <c r="A57" t="s">
        <v>1682</v>
      </c>
      <c r="B57" s="1">
        <v>0.82291666666666663</v>
      </c>
      <c r="C57" t="s">
        <v>168</v>
      </c>
      <c r="D57" t="s">
        <v>229</v>
      </c>
      <c r="E57" t="s">
        <v>230</v>
      </c>
      <c r="F57">
        <v>6469</v>
      </c>
      <c r="G57" t="s">
        <v>1576</v>
      </c>
      <c r="H57" t="s">
        <v>1577</v>
      </c>
      <c r="I57" s="3" t="s">
        <v>5</v>
      </c>
      <c r="J57" t="s">
        <v>662</v>
      </c>
      <c r="K57" t="s">
        <v>1674</v>
      </c>
      <c r="L57">
        <v>4</v>
      </c>
      <c r="M57">
        <v>71.52</v>
      </c>
      <c r="N57">
        <v>68.647999999999996</v>
      </c>
      <c r="O57">
        <v>23.275300000000001</v>
      </c>
      <c r="P57">
        <v>11.0944</v>
      </c>
      <c r="Q57">
        <v>10.2402</v>
      </c>
      <c r="R57">
        <v>5.4988000000000001</v>
      </c>
      <c r="S57">
        <v>5.0376000000000003</v>
      </c>
      <c r="T57">
        <v>2.3721999999999999</v>
      </c>
      <c r="U57">
        <v>1.7871999999999999</v>
      </c>
      <c r="V57">
        <v>1.5766</v>
      </c>
      <c r="W57">
        <v>21.837900000000001</v>
      </c>
      <c r="X57" t="s">
        <v>429</v>
      </c>
      <c r="Y57">
        <v>1.0114000000000001</v>
      </c>
      <c r="Z57" t="s">
        <v>1282</v>
      </c>
      <c r="AA57">
        <v>1.1261000000000001</v>
      </c>
      <c r="AB57" t="s">
        <v>239</v>
      </c>
      <c r="AC57">
        <v>2.3729</v>
      </c>
      <c r="AD57">
        <v>6.6628999999999996</v>
      </c>
      <c r="AE57">
        <v>234.06129999999999</v>
      </c>
      <c r="AF57">
        <v>10</v>
      </c>
      <c r="AG57">
        <v>84</v>
      </c>
    </row>
    <row r="58" spans="1:33">
      <c r="A58" t="s">
        <v>791</v>
      </c>
      <c r="B58" s="1">
        <v>0.61805555555555558</v>
      </c>
      <c r="C58" t="s">
        <v>188</v>
      </c>
      <c r="D58" t="s">
        <v>281</v>
      </c>
      <c r="E58" t="s">
        <v>661</v>
      </c>
      <c r="F58">
        <v>22684</v>
      </c>
      <c r="G58" t="s">
        <v>231</v>
      </c>
      <c r="H58" t="s">
        <v>232</v>
      </c>
      <c r="I58" t="s">
        <v>233</v>
      </c>
      <c r="J58" t="s">
        <v>234</v>
      </c>
      <c r="K58" t="s">
        <v>775</v>
      </c>
      <c r="L58">
        <v>2</v>
      </c>
      <c r="M58">
        <v>96.655000000000001</v>
      </c>
      <c r="N58">
        <v>41.690199999999997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21.687100000000001</v>
      </c>
      <c r="X58" t="s">
        <v>272</v>
      </c>
      <c r="Y58">
        <v>1.5005999999999999</v>
      </c>
      <c r="Z58" t="s">
        <v>238</v>
      </c>
      <c r="AA58">
        <v>3.3868</v>
      </c>
      <c r="AB58" t="s">
        <v>433</v>
      </c>
      <c r="AC58">
        <v>1.9216</v>
      </c>
      <c r="AD58">
        <v>37</v>
      </c>
      <c r="AE58">
        <v>263.4228</v>
      </c>
      <c r="AF58">
        <v>4</v>
      </c>
      <c r="AG58">
        <v>0</v>
      </c>
    </row>
    <row r="59" spans="1:33">
      <c r="A59" t="s">
        <v>1150</v>
      </c>
      <c r="B59" s="1">
        <v>0.66319444444444442</v>
      </c>
      <c r="C59" t="s">
        <v>188</v>
      </c>
      <c r="D59" t="s">
        <v>281</v>
      </c>
      <c r="E59" t="s">
        <v>447</v>
      </c>
      <c r="F59">
        <v>17013</v>
      </c>
      <c r="G59" t="s">
        <v>231</v>
      </c>
      <c r="H59" t="s">
        <v>232</v>
      </c>
      <c r="I59" t="s">
        <v>233</v>
      </c>
      <c r="J59" t="s">
        <v>234</v>
      </c>
      <c r="K59" t="s">
        <v>1142</v>
      </c>
      <c r="L59">
        <v>2</v>
      </c>
      <c r="M59">
        <v>85.972999999999999</v>
      </c>
      <c r="N59">
        <v>81.204300000000003</v>
      </c>
      <c r="O59">
        <v>30.836300000000001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21.683599999999998</v>
      </c>
      <c r="X59" t="s">
        <v>275</v>
      </c>
      <c r="Y59">
        <v>1.5964</v>
      </c>
      <c r="Z59" t="s">
        <v>443</v>
      </c>
      <c r="AA59">
        <v>1.5782</v>
      </c>
      <c r="AB59" t="s">
        <v>732</v>
      </c>
      <c r="AC59">
        <v>1.7223999999999999</v>
      </c>
      <c r="AD59">
        <v>36.533099999999997</v>
      </c>
      <c r="AE59">
        <v>300.01900000000001</v>
      </c>
      <c r="AF59">
        <v>10</v>
      </c>
      <c r="AG59">
        <v>92</v>
      </c>
    </row>
    <row r="60" spans="1:33">
      <c r="A60" t="s">
        <v>410</v>
      </c>
      <c r="B60" s="1">
        <v>0.56944444444444442</v>
      </c>
      <c r="C60" t="s">
        <v>188</v>
      </c>
      <c r="D60" t="s">
        <v>402</v>
      </c>
      <c r="E60" t="s">
        <v>403</v>
      </c>
      <c r="F60">
        <v>6469</v>
      </c>
      <c r="G60" t="s">
        <v>231</v>
      </c>
      <c r="H60" t="s">
        <v>232</v>
      </c>
      <c r="I60" t="s">
        <v>5</v>
      </c>
      <c r="J60" t="s">
        <v>234</v>
      </c>
      <c r="K60" t="s">
        <v>404</v>
      </c>
      <c r="L60">
        <v>2</v>
      </c>
      <c r="M60">
        <v>120.4248</v>
      </c>
      <c r="N60">
        <v>73.426199999999994</v>
      </c>
      <c r="O60">
        <v>24.680599999999998</v>
      </c>
      <c r="P60">
        <v>13.964499999999999</v>
      </c>
      <c r="Q60">
        <v>8.8743999999999996</v>
      </c>
      <c r="R60">
        <v>6.8071000000000002</v>
      </c>
      <c r="S60">
        <v>4.1082999999999998</v>
      </c>
      <c r="T60">
        <v>0</v>
      </c>
      <c r="U60">
        <v>0</v>
      </c>
      <c r="V60">
        <v>0</v>
      </c>
      <c r="W60">
        <v>21.664999999999999</v>
      </c>
      <c r="X60" t="s">
        <v>246</v>
      </c>
      <c r="Y60">
        <v>1.4975000000000001</v>
      </c>
      <c r="Z60" t="s">
        <v>411</v>
      </c>
      <c r="AA60">
        <v>0.88029999999999997</v>
      </c>
      <c r="AB60" t="s">
        <v>412</v>
      </c>
      <c r="AC60">
        <v>2.3639000000000001</v>
      </c>
      <c r="AD60">
        <v>29.001100000000001</v>
      </c>
      <c r="AE60">
        <v>315.52769999999998</v>
      </c>
      <c r="AF60">
        <v>12</v>
      </c>
      <c r="AG60">
        <v>84</v>
      </c>
    </row>
    <row r="61" spans="1:33">
      <c r="A61" t="s">
        <v>1686</v>
      </c>
      <c r="B61" s="1">
        <v>0.82291666666666663</v>
      </c>
      <c r="C61" t="s">
        <v>168</v>
      </c>
      <c r="D61" t="s">
        <v>229</v>
      </c>
      <c r="E61" t="s">
        <v>230</v>
      </c>
      <c r="F61">
        <v>6469</v>
      </c>
      <c r="G61" t="s">
        <v>1576</v>
      </c>
      <c r="H61" t="s">
        <v>1577</v>
      </c>
      <c r="I61" s="3" t="s">
        <v>5</v>
      </c>
      <c r="J61" t="s">
        <v>662</v>
      </c>
      <c r="K61" t="s">
        <v>1674</v>
      </c>
      <c r="L61">
        <v>3</v>
      </c>
      <c r="M61">
        <v>51.718299999999999</v>
      </c>
      <c r="N61">
        <v>54.993499999999997</v>
      </c>
      <c r="O61">
        <v>39.563200000000002</v>
      </c>
      <c r="P61">
        <v>10.9611</v>
      </c>
      <c r="Q61">
        <v>6.4176000000000002</v>
      </c>
      <c r="R61">
        <v>3.5859000000000001</v>
      </c>
      <c r="S61">
        <v>2.8159999999999998</v>
      </c>
      <c r="T61">
        <v>1.4665999999999999</v>
      </c>
      <c r="U61">
        <v>0.92230000000000001</v>
      </c>
      <c r="V61">
        <v>1.3273999999999999</v>
      </c>
      <c r="W61">
        <v>21.612100000000002</v>
      </c>
      <c r="X61" t="s">
        <v>242</v>
      </c>
      <c r="Y61">
        <v>1.988</v>
      </c>
      <c r="Z61" t="s">
        <v>476</v>
      </c>
      <c r="AA61">
        <v>2.1515</v>
      </c>
      <c r="AB61" t="s">
        <v>1687</v>
      </c>
      <c r="AC61">
        <v>1.4212</v>
      </c>
      <c r="AD61">
        <v>14.672599999999999</v>
      </c>
      <c r="AE61">
        <v>215.61750000000001</v>
      </c>
      <c r="AF61">
        <v>16</v>
      </c>
      <c r="AG61">
        <v>78</v>
      </c>
    </row>
    <row r="62" spans="1:33">
      <c r="A62" t="s">
        <v>1026</v>
      </c>
      <c r="B62" s="1">
        <v>0.65277777777777779</v>
      </c>
      <c r="C62" t="s">
        <v>167</v>
      </c>
      <c r="D62" t="s">
        <v>281</v>
      </c>
      <c r="F62">
        <v>9267</v>
      </c>
      <c r="G62" t="s">
        <v>282</v>
      </c>
      <c r="H62" t="s">
        <v>232</v>
      </c>
      <c r="I62" t="s">
        <v>5</v>
      </c>
      <c r="J62" t="s">
        <v>662</v>
      </c>
      <c r="K62" t="s">
        <v>1014</v>
      </c>
      <c r="L62">
        <v>3</v>
      </c>
      <c r="M62">
        <v>92.344399999999993</v>
      </c>
      <c r="N62">
        <v>41.103999999999999</v>
      </c>
      <c r="O62">
        <v>34.8123</v>
      </c>
      <c r="P62">
        <v>13.925800000000001</v>
      </c>
      <c r="Q62">
        <v>6.1675000000000004</v>
      </c>
      <c r="R62">
        <v>5.6845999999999997</v>
      </c>
      <c r="S62">
        <v>3.6739999999999999</v>
      </c>
      <c r="T62">
        <v>1.6415</v>
      </c>
      <c r="U62">
        <v>1.5431999999999999</v>
      </c>
      <c r="V62">
        <v>1.6211</v>
      </c>
      <c r="W62">
        <v>21.573599999999999</v>
      </c>
      <c r="X62" t="s">
        <v>290</v>
      </c>
      <c r="Y62">
        <v>1.2653000000000001</v>
      </c>
      <c r="Z62" t="s">
        <v>1027</v>
      </c>
      <c r="AA62">
        <v>0.98599999999999999</v>
      </c>
      <c r="AB62" t="s">
        <v>528</v>
      </c>
      <c r="AC62">
        <v>2.2221000000000002</v>
      </c>
      <c r="AD62">
        <v>21.15</v>
      </c>
      <c r="AE62">
        <v>249.71539999999999</v>
      </c>
      <c r="AF62">
        <v>10</v>
      </c>
      <c r="AG62">
        <v>76</v>
      </c>
    </row>
    <row r="63" spans="1:33">
      <c r="A63" t="s">
        <v>1306</v>
      </c>
      <c r="B63" s="1">
        <v>0.69097222222222221</v>
      </c>
      <c r="C63" t="s">
        <v>163</v>
      </c>
      <c r="D63" t="s">
        <v>281</v>
      </c>
      <c r="E63" t="s">
        <v>562</v>
      </c>
      <c r="F63">
        <v>18675</v>
      </c>
      <c r="G63" t="s">
        <v>231</v>
      </c>
      <c r="H63" t="s">
        <v>232</v>
      </c>
      <c r="I63" t="s">
        <v>5</v>
      </c>
      <c r="J63" t="s">
        <v>347</v>
      </c>
      <c r="K63" t="s">
        <v>1260</v>
      </c>
      <c r="L63">
        <v>5</v>
      </c>
      <c r="M63">
        <v>54.604999999999997</v>
      </c>
      <c r="N63">
        <v>69.08</v>
      </c>
      <c r="O63">
        <v>45.842799999999997</v>
      </c>
      <c r="P63">
        <v>7.4950000000000001</v>
      </c>
      <c r="Q63">
        <v>5.7363999999999997</v>
      </c>
      <c r="R63">
        <v>4.7464000000000004</v>
      </c>
      <c r="S63">
        <v>3.0097999999999998</v>
      </c>
      <c r="T63">
        <v>2.1015999999999999</v>
      </c>
      <c r="U63">
        <v>1.0654999999999999</v>
      </c>
      <c r="V63">
        <v>1.6721999999999999</v>
      </c>
      <c r="W63">
        <v>21.573599999999999</v>
      </c>
      <c r="X63" t="s">
        <v>455</v>
      </c>
      <c r="Y63">
        <v>0.43109999999999998</v>
      </c>
      <c r="Z63" t="s">
        <v>651</v>
      </c>
      <c r="AA63">
        <v>1.5466</v>
      </c>
      <c r="AB63" t="s">
        <v>1307</v>
      </c>
      <c r="AC63">
        <v>0.28079999999999999</v>
      </c>
      <c r="AD63">
        <v>14.590199999999999</v>
      </c>
      <c r="AE63">
        <v>233.77699999999999</v>
      </c>
      <c r="AF63">
        <v>33</v>
      </c>
      <c r="AG63">
        <v>82</v>
      </c>
    </row>
    <row r="64" spans="1:33">
      <c r="A64" t="s">
        <v>1283</v>
      </c>
      <c r="B64" s="1">
        <v>0.69097222222222221</v>
      </c>
      <c r="C64" t="s">
        <v>163</v>
      </c>
      <c r="D64" t="s">
        <v>281</v>
      </c>
      <c r="E64" t="s">
        <v>562</v>
      </c>
      <c r="F64">
        <v>18675</v>
      </c>
      <c r="G64" t="s">
        <v>231</v>
      </c>
      <c r="H64" t="s">
        <v>232</v>
      </c>
      <c r="I64" t="s">
        <v>5</v>
      </c>
      <c r="J64" t="s">
        <v>347</v>
      </c>
      <c r="K64" t="s">
        <v>1260</v>
      </c>
      <c r="L64">
        <v>7</v>
      </c>
      <c r="M64">
        <v>75.155000000000001</v>
      </c>
      <c r="N64">
        <v>83.325800000000001</v>
      </c>
      <c r="O64">
        <v>31.301300000000001</v>
      </c>
      <c r="P64">
        <v>14.245100000000001</v>
      </c>
      <c r="Q64">
        <v>11.605499999999999</v>
      </c>
      <c r="R64">
        <v>5.9592999999999998</v>
      </c>
      <c r="S64">
        <v>4.6643999999999997</v>
      </c>
      <c r="T64">
        <v>3.7589000000000001</v>
      </c>
      <c r="U64">
        <v>1.1538999999999999</v>
      </c>
      <c r="V64">
        <v>1.5742</v>
      </c>
      <c r="W64">
        <v>21.570699999999999</v>
      </c>
      <c r="X64" t="s">
        <v>1284</v>
      </c>
      <c r="Y64">
        <v>0.89319999999999999</v>
      </c>
      <c r="Z64" t="s">
        <v>1274</v>
      </c>
      <c r="AA64">
        <v>1.6813</v>
      </c>
      <c r="AB64" t="s">
        <v>1285</v>
      </c>
      <c r="AC64">
        <v>2.1781000000000001</v>
      </c>
      <c r="AD64">
        <v>28.058399999999999</v>
      </c>
      <c r="AE64">
        <v>287.12520000000001</v>
      </c>
      <c r="AF64">
        <v>20</v>
      </c>
      <c r="AG64">
        <v>90</v>
      </c>
    </row>
    <row r="65" spans="1:33">
      <c r="A65" t="s">
        <v>1702</v>
      </c>
      <c r="B65" s="1">
        <v>0.84375</v>
      </c>
      <c r="C65" t="s">
        <v>168</v>
      </c>
      <c r="D65" t="s">
        <v>402</v>
      </c>
      <c r="E65" t="s">
        <v>403</v>
      </c>
      <c r="F65">
        <v>9338</v>
      </c>
      <c r="G65" t="s">
        <v>1576</v>
      </c>
      <c r="H65" t="s">
        <v>1577</v>
      </c>
      <c r="I65" s="3" t="s">
        <v>5</v>
      </c>
      <c r="J65" t="s">
        <v>662</v>
      </c>
      <c r="K65" t="s">
        <v>1697</v>
      </c>
      <c r="L65">
        <v>6</v>
      </c>
      <c r="M65">
        <v>111.7</v>
      </c>
      <c r="N65">
        <v>68.256</v>
      </c>
      <c r="O65">
        <v>31.032800000000002</v>
      </c>
      <c r="P65">
        <v>13.1846</v>
      </c>
      <c r="Q65">
        <v>10.6585</v>
      </c>
      <c r="R65">
        <v>6.7831000000000001</v>
      </c>
      <c r="S65">
        <v>3.6533000000000002</v>
      </c>
      <c r="T65">
        <v>3.7299000000000002</v>
      </c>
      <c r="U65">
        <v>1.5135000000000001</v>
      </c>
      <c r="V65">
        <v>2.169</v>
      </c>
      <c r="W65">
        <v>21.551400000000001</v>
      </c>
      <c r="X65" t="s">
        <v>268</v>
      </c>
      <c r="Y65">
        <v>3.2984</v>
      </c>
      <c r="Z65" t="s">
        <v>414</v>
      </c>
      <c r="AA65">
        <v>2.2029999999999998</v>
      </c>
      <c r="AB65" t="s">
        <v>1703</v>
      </c>
      <c r="AC65">
        <v>2.2963</v>
      </c>
      <c r="AD65">
        <v>27.311599999999999</v>
      </c>
      <c r="AE65">
        <v>309.34140000000002</v>
      </c>
      <c r="AF65">
        <v>7</v>
      </c>
      <c r="AG65">
        <v>85</v>
      </c>
    </row>
    <row r="66" spans="1:33">
      <c r="A66" t="s">
        <v>1290</v>
      </c>
      <c r="B66" s="1">
        <v>0.69097222222222221</v>
      </c>
      <c r="C66" t="s">
        <v>163</v>
      </c>
      <c r="D66" t="s">
        <v>281</v>
      </c>
      <c r="E66" t="s">
        <v>562</v>
      </c>
      <c r="F66">
        <v>18675</v>
      </c>
      <c r="G66" t="s">
        <v>231</v>
      </c>
      <c r="H66" t="s">
        <v>232</v>
      </c>
      <c r="I66" t="s">
        <v>5</v>
      </c>
      <c r="J66" t="s">
        <v>347</v>
      </c>
      <c r="K66" t="s">
        <v>1260</v>
      </c>
      <c r="L66">
        <v>4</v>
      </c>
      <c r="M66">
        <v>84.92</v>
      </c>
      <c r="N66">
        <v>67.463999999999999</v>
      </c>
      <c r="O66">
        <v>36.287700000000001</v>
      </c>
      <c r="P66">
        <v>12.097</v>
      </c>
      <c r="Q66">
        <v>9.3687000000000005</v>
      </c>
      <c r="R66">
        <v>4.1182999999999996</v>
      </c>
      <c r="S66">
        <v>4.6123000000000003</v>
      </c>
      <c r="T66">
        <v>3.7389000000000001</v>
      </c>
      <c r="U66">
        <v>2.923</v>
      </c>
      <c r="V66">
        <v>1.4567000000000001</v>
      </c>
      <c r="W66">
        <v>21.481400000000001</v>
      </c>
      <c r="X66" t="s">
        <v>658</v>
      </c>
      <c r="Y66">
        <v>1.0926</v>
      </c>
      <c r="Z66" t="s">
        <v>1288</v>
      </c>
      <c r="AA66">
        <v>1.6268</v>
      </c>
      <c r="AB66" t="s">
        <v>1291</v>
      </c>
      <c r="AC66">
        <v>0.93979999999999997</v>
      </c>
      <c r="AD66">
        <v>26.97</v>
      </c>
      <c r="AE66">
        <v>279.09719999999999</v>
      </c>
      <c r="AF66">
        <v>25</v>
      </c>
      <c r="AG66">
        <v>81</v>
      </c>
    </row>
    <row r="67" spans="1:33">
      <c r="A67" t="s">
        <v>1161</v>
      </c>
      <c r="B67" s="1">
        <v>0.67013888888888884</v>
      </c>
      <c r="C67" t="s">
        <v>163</v>
      </c>
      <c r="D67" t="s">
        <v>229</v>
      </c>
      <c r="E67" t="s">
        <v>1158</v>
      </c>
      <c r="F67">
        <v>131000</v>
      </c>
      <c r="G67" t="s">
        <v>231</v>
      </c>
      <c r="H67" t="s">
        <v>232</v>
      </c>
      <c r="I67" t="s">
        <v>233</v>
      </c>
      <c r="J67" t="s">
        <v>234</v>
      </c>
      <c r="K67" t="s">
        <v>1159</v>
      </c>
      <c r="L67">
        <v>2</v>
      </c>
      <c r="M67">
        <v>124.657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21.474299999999999</v>
      </c>
      <c r="X67" t="s">
        <v>467</v>
      </c>
      <c r="Y67">
        <v>3.1606999999999998</v>
      </c>
      <c r="Z67" t="s">
        <v>243</v>
      </c>
      <c r="AA67">
        <v>1.1143000000000001</v>
      </c>
      <c r="AB67" t="s">
        <v>256</v>
      </c>
      <c r="AC67">
        <v>3.8780999999999999</v>
      </c>
      <c r="AD67">
        <v>59</v>
      </c>
      <c r="AE67">
        <v>402.88760000000002</v>
      </c>
      <c r="AF67">
        <v>14</v>
      </c>
      <c r="AG67">
        <v>0</v>
      </c>
    </row>
    <row r="68" spans="1:33">
      <c r="A68" t="s">
        <v>934</v>
      </c>
      <c r="B68" s="1">
        <v>0.64236111111111105</v>
      </c>
      <c r="C68" t="s">
        <v>163</v>
      </c>
      <c r="D68" t="s">
        <v>925</v>
      </c>
      <c r="E68" t="s">
        <v>562</v>
      </c>
      <c r="F68">
        <v>28012</v>
      </c>
      <c r="G68" t="s">
        <v>231</v>
      </c>
      <c r="H68" t="s">
        <v>232</v>
      </c>
      <c r="I68" t="s">
        <v>5</v>
      </c>
      <c r="J68" t="s">
        <v>662</v>
      </c>
      <c r="K68" t="s">
        <v>926</v>
      </c>
      <c r="L68">
        <v>3</v>
      </c>
      <c r="M68">
        <v>105.9</v>
      </c>
      <c r="N68">
        <v>96.96</v>
      </c>
      <c r="O68">
        <v>42.686399999999999</v>
      </c>
      <c r="P68">
        <v>9.9415999999999993</v>
      </c>
      <c r="Q68">
        <v>5.6048</v>
      </c>
      <c r="R68">
        <v>5.0822000000000003</v>
      </c>
      <c r="S68">
        <v>4.5773999999999999</v>
      </c>
      <c r="T68">
        <v>2.3715000000000002</v>
      </c>
      <c r="U68">
        <v>2.1922000000000001</v>
      </c>
      <c r="V68">
        <v>2.0366</v>
      </c>
      <c r="W68">
        <v>21.4621</v>
      </c>
      <c r="X68" t="s">
        <v>935</v>
      </c>
      <c r="Y68">
        <v>2.9664999999999999</v>
      </c>
      <c r="Z68" t="s">
        <v>825</v>
      </c>
      <c r="AA68">
        <v>1.9841</v>
      </c>
      <c r="AB68" t="s">
        <v>936</v>
      </c>
      <c r="AC68">
        <v>0.91190000000000004</v>
      </c>
      <c r="AD68">
        <v>30.0015</v>
      </c>
      <c r="AE68">
        <v>334.67899999999997</v>
      </c>
      <c r="AF68">
        <v>7.5</v>
      </c>
      <c r="AG68">
        <v>95</v>
      </c>
    </row>
    <row r="69" spans="1:33">
      <c r="A69" t="s">
        <v>1280</v>
      </c>
      <c r="B69" s="1">
        <v>0.69097222222222221</v>
      </c>
      <c r="C69" t="s">
        <v>163</v>
      </c>
      <c r="D69" t="s">
        <v>281</v>
      </c>
      <c r="E69" t="s">
        <v>562</v>
      </c>
      <c r="F69">
        <v>18675</v>
      </c>
      <c r="G69" t="s">
        <v>231</v>
      </c>
      <c r="H69" t="s">
        <v>232</v>
      </c>
      <c r="I69" t="s">
        <v>5</v>
      </c>
      <c r="J69" t="s">
        <v>347</v>
      </c>
      <c r="K69" t="s">
        <v>1260</v>
      </c>
      <c r="L69">
        <v>6</v>
      </c>
      <c r="M69">
        <v>66.765000000000001</v>
      </c>
      <c r="N69">
        <v>88.942300000000003</v>
      </c>
      <c r="O69">
        <v>41.697000000000003</v>
      </c>
      <c r="P69">
        <v>14.803800000000001</v>
      </c>
      <c r="Q69">
        <v>11.677300000000001</v>
      </c>
      <c r="R69">
        <v>7.3235000000000001</v>
      </c>
      <c r="S69">
        <v>5.5864000000000003</v>
      </c>
      <c r="T69">
        <v>3.9634</v>
      </c>
      <c r="U69">
        <v>2.5625</v>
      </c>
      <c r="V69">
        <v>2.9979</v>
      </c>
      <c r="W69">
        <v>21.4557</v>
      </c>
      <c r="X69" t="s">
        <v>1281</v>
      </c>
      <c r="Y69">
        <v>1.1321000000000001</v>
      </c>
      <c r="Z69" t="s">
        <v>1282</v>
      </c>
      <c r="AA69">
        <v>1.47</v>
      </c>
      <c r="AB69" t="s">
        <v>1111</v>
      </c>
      <c r="AC69">
        <v>2.5548000000000002</v>
      </c>
      <c r="AD69">
        <v>17.0212</v>
      </c>
      <c r="AE69">
        <v>289.9529</v>
      </c>
      <c r="AF69">
        <v>16</v>
      </c>
      <c r="AG69">
        <v>99</v>
      </c>
    </row>
    <row r="70" spans="1:33">
      <c r="A70" t="s">
        <v>428</v>
      </c>
      <c r="B70" s="1">
        <v>0.56944444444444442</v>
      </c>
      <c r="C70" t="s">
        <v>188</v>
      </c>
      <c r="D70" t="s">
        <v>402</v>
      </c>
      <c r="E70" t="s">
        <v>403</v>
      </c>
      <c r="F70">
        <v>6469</v>
      </c>
      <c r="G70" t="s">
        <v>231</v>
      </c>
      <c r="H70" t="s">
        <v>232</v>
      </c>
      <c r="I70" t="s">
        <v>5</v>
      </c>
      <c r="J70" t="s">
        <v>234</v>
      </c>
      <c r="K70" t="s">
        <v>404</v>
      </c>
      <c r="L70">
        <v>2</v>
      </c>
      <c r="M70">
        <v>103.59310000000001</v>
      </c>
      <c r="N70">
        <v>49.240499999999997</v>
      </c>
      <c r="O70">
        <v>29.421399999999998</v>
      </c>
      <c r="P70">
        <v>12.3553</v>
      </c>
      <c r="Q70">
        <v>7.4084000000000003</v>
      </c>
      <c r="R70">
        <v>4.5046999999999997</v>
      </c>
      <c r="S70">
        <v>0</v>
      </c>
      <c r="T70">
        <v>0</v>
      </c>
      <c r="U70">
        <v>0</v>
      </c>
      <c r="V70">
        <v>0</v>
      </c>
      <c r="W70">
        <v>21.4329</v>
      </c>
      <c r="X70" t="s">
        <v>429</v>
      </c>
      <c r="Y70">
        <v>3.2924000000000002</v>
      </c>
      <c r="Z70" t="s">
        <v>430</v>
      </c>
      <c r="AA70">
        <v>3.8309000000000002</v>
      </c>
      <c r="AB70" t="s">
        <v>431</v>
      </c>
      <c r="AC70">
        <v>1.0175000000000001</v>
      </c>
      <c r="AD70">
        <v>22.9329</v>
      </c>
      <c r="AE70">
        <v>269.86489999999998</v>
      </c>
      <c r="AF70">
        <v>8</v>
      </c>
      <c r="AG70">
        <v>88</v>
      </c>
    </row>
    <row r="71" spans="1:33">
      <c r="A71" t="s">
        <v>1675</v>
      </c>
      <c r="B71" s="1">
        <v>0.82291666666666663</v>
      </c>
      <c r="C71" t="s">
        <v>168</v>
      </c>
      <c r="D71" t="s">
        <v>229</v>
      </c>
      <c r="E71" t="s">
        <v>230</v>
      </c>
      <c r="F71">
        <v>6469</v>
      </c>
      <c r="G71" t="s">
        <v>1576</v>
      </c>
      <c r="H71" t="s">
        <v>1577</v>
      </c>
      <c r="I71" s="3" t="s">
        <v>5</v>
      </c>
      <c r="J71" t="s">
        <v>662</v>
      </c>
      <c r="K71" t="s">
        <v>1674</v>
      </c>
      <c r="L71">
        <v>3</v>
      </c>
      <c r="M71">
        <v>83.679299999999998</v>
      </c>
      <c r="N71">
        <v>86.043999999999997</v>
      </c>
      <c r="O71">
        <v>30.055099999999999</v>
      </c>
      <c r="P71">
        <v>7.3292000000000002</v>
      </c>
      <c r="Q71">
        <v>8.1119000000000003</v>
      </c>
      <c r="R71">
        <v>5.2751000000000001</v>
      </c>
      <c r="S71">
        <v>2.6225999999999998</v>
      </c>
      <c r="T71">
        <v>0</v>
      </c>
      <c r="U71">
        <v>0</v>
      </c>
      <c r="V71">
        <v>0</v>
      </c>
      <c r="W71">
        <v>21.404299999999999</v>
      </c>
      <c r="X71" t="s">
        <v>687</v>
      </c>
      <c r="Y71">
        <v>3.2326999999999999</v>
      </c>
      <c r="Z71" t="s">
        <v>470</v>
      </c>
      <c r="AA71">
        <v>3.1798000000000002</v>
      </c>
      <c r="AB71" t="s">
        <v>1246</v>
      </c>
      <c r="AC71">
        <v>2.7625000000000002</v>
      </c>
      <c r="AD71">
        <v>37.851599999999998</v>
      </c>
      <c r="AE71">
        <v>298.0539</v>
      </c>
      <c r="AF71">
        <v>8</v>
      </c>
      <c r="AG71">
        <v>84</v>
      </c>
    </row>
    <row r="72" spans="1:33">
      <c r="A72" t="s">
        <v>1301</v>
      </c>
      <c r="B72" s="1">
        <v>0.69097222222222221</v>
      </c>
      <c r="C72" t="s">
        <v>163</v>
      </c>
      <c r="D72" t="s">
        <v>281</v>
      </c>
      <c r="E72" t="s">
        <v>562</v>
      </c>
      <c r="F72">
        <v>18675</v>
      </c>
      <c r="G72" t="s">
        <v>231</v>
      </c>
      <c r="H72" t="s">
        <v>232</v>
      </c>
      <c r="I72" t="s">
        <v>5</v>
      </c>
      <c r="J72" t="s">
        <v>347</v>
      </c>
      <c r="K72" t="s">
        <v>1260</v>
      </c>
      <c r="L72">
        <v>6</v>
      </c>
      <c r="M72">
        <v>61.945</v>
      </c>
      <c r="N72">
        <v>85.836799999999997</v>
      </c>
      <c r="O72">
        <v>32.555500000000002</v>
      </c>
      <c r="P72">
        <v>9.0450999999999997</v>
      </c>
      <c r="Q72">
        <v>5.6395</v>
      </c>
      <c r="R72">
        <v>8.3024000000000004</v>
      </c>
      <c r="S72">
        <v>4.5998000000000001</v>
      </c>
      <c r="T72">
        <v>2.3868</v>
      </c>
      <c r="U72">
        <v>2.8462999999999998</v>
      </c>
      <c r="V72">
        <v>1.7263999999999999</v>
      </c>
      <c r="W72">
        <v>21.393599999999999</v>
      </c>
      <c r="X72" t="s">
        <v>648</v>
      </c>
      <c r="Y72">
        <v>2.1924999999999999</v>
      </c>
      <c r="Z72" t="s">
        <v>1288</v>
      </c>
      <c r="AA72">
        <v>1.3424</v>
      </c>
      <c r="AB72" t="s">
        <v>1302</v>
      </c>
      <c r="AC72">
        <v>0.55049999999999999</v>
      </c>
      <c r="AD72">
        <v>22.491499999999998</v>
      </c>
      <c r="AE72">
        <v>262.85410000000002</v>
      </c>
      <c r="AF72">
        <v>25</v>
      </c>
      <c r="AG72">
        <v>87</v>
      </c>
    </row>
    <row r="73" spans="1:33">
      <c r="A73" t="s">
        <v>650</v>
      </c>
      <c r="B73" s="1">
        <v>0.59375</v>
      </c>
      <c r="C73" t="s">
        <v>163</v>
      </c>
      <c r="D73" t="s">
        <v>281</v>
      </c>
      <c r="E73" t="s">
        <v>403</v>
      </c>
      <c r="F73">
        <v>7116</v>
      </c>
      <c r="G73" t="s">
        <v>231</v>
      </c>
      <c r="H73" t="s">
        <v>232</v>
      </c>
      <c r="I73" t="s">
        <v>5</v>
      </c>
      <c r="J73" t="s">
        <v>234</v>
      </c>
      <c r="K73" t="s">
        <v>644</v>
      </c>
      <c r="L73">
        <v>2</v>
      </c>
      <c r="M73">
        <v>90.334000000000003</v>
      </c>
      <c r="N73">
        <v>68.2911</v>
      </c>
      <c r="O73">
        <v>38.915599999999998</v>
      </c>
      <c r="P73">
        <v>5.9348000000000001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21.360700000000001</v>
      </c>
      <c r="X73" t="s">
        <v>450</v>
      </c>
      <c r="Y73">
        <v>2.9359000000000002</v>
      </c>
      <c r="Z73" t="s">
        <v>651</v>
      </c>
      <c r="AA73">
        <v>1.3726</v>
      </c>
      <c r="AB73" t="s">
        <v>652</v>
      </c>
      <c r="AC73">
        <v>1.8786</v>
      </c>
      <c r="AD73">
        <v>38.75</v>
      </c>
      <c r="AE73">
        <v>293.68360000000001</v>
      </c>
      <c r="AF73">
        <v>4</v>
      </c>
      <c r="AG73">
        <v>85</v>
      </c>
    </row>
    <row r="74" spans="1:33">
      <c r="A74" t="s">
        <v>719</v>
      </c>
      <c r="B74" s="1">
        <v>0.60416666666666663</v>
      </c>
      <c r="C74" t="s">
        <v>167</v>
      </c>
      <c r="D74" t="s">
        <v>281</v>
      </c>
      <c r="F74">
        <v>17688</v>
      </c>
      <c r="G74" t="s">
        <v>282</v>
      </c>
      <c r="H74" t="s">
        <v>232</v>
      </c>
      <c r="I74" t="s">
        <v>5</v>
      </c>
      <c r="J74" t="s">
        <v>234</v>
      </c>
      <c r="K74" t="s">
        <v>718</v>
      </c>
      <c r="L74">
        <v>2</v>
      </c>
      <c r="M74">
        <v>112.59699999999999</v>
      </c>
      <c r="N74">
        <v>74.5976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21.33</v>
      </c>
      <c r="X74" t="s">
        <v>341</v>
      </c>
      <c r="Y74">
        <v>1.9691000000000001</v>
      </c>
      <c r="Z74" t="s">
        <v>543</v>
      </c>
      <c r="AA74">
        <v>1.4713000000000001</v>
      </c>
      <c r="AB74" t="s">
        <v>720</v>
      </c>
      <c r="AC74">
        <v>1.9209000000000001</v>
      </c>
      <c r="AD74">
        <v>36.1</v>
      </c>
      <c r="AE74" s="23">
        <v>332.4264</v>
      </c>
      <c r="AF74">
        <v>6</v>
      </c>
      <c r="AG74">
        <v>79</v>
      </c>
    </row>
    <row r="75" spans="1:33">
      <c r="A75" t="s">
        <v>435</v>
      </c>
      <c r="B75" s="1">
        <v>0.56944444444444442</v>
      </c>
      <c r="C75" t="s">
        <v>188</v>
      </c>
      <c r="D75" t="s">
        <v>402</v>
      </c>
      <c r="E75" t="s">
        <v>403</v>
      </c>
      <c r="F75">
        <v>6469</v>
      </c>
      <c r="G75" t="s">
        <v>231</v>
      </c>
      <c r="H75" t="s">
        <v>232</v>
      </c>
      <c r="I75" t="s">
        <v>5</v>
      </c>
      <c r="J75" t="s">
        <v>234</v>
      </c>
      <c r="K75" t="s">
        <v>404</v>
      </c>
      <c r="L75">
        <v>2</v>
      </c>
      <c r="M75">
        <v>62.564999999999998</v>
      </c>
      <c r="N75">
        <v>65.931399999999996</v>
      </c>
      <c r="O75">
        <v>35.803100000000001</v>
      </c>
      <c r="P75">
        <v>12.576499999999999</v>
      </c>
      <c r="Q75">
        <v>7.7667999999999999</v>
      </c>
      <c r="R75">
        <v>5.8155000000000001</v>
      </c>
      <c r="S75">
        <v>0</v>
      </c>
      <c r="T75">
        <v>0</v>
      </c>
      <c r="U75">
        <v>0</v>
      </c>
      <c r="V75">
        <v>0</v>
      </c>
      <c r="W75">
        <v>21.267099999999999</v>
      </c>
      <c r="X75" t="s">
        <v>436</v>
      </c>
      <c r="Y75">
        <v>1.7385999999999999</v>
      </c>
      <c r="Z75" t="s">
        <v>437</v>
      </c>
      <c r="AA75">
        <v>3.3212999999999999</v>
      </c>
      <c r="AB75" t="s">
        <v>331</v>
      </c>
      <c r="AC75">
        <v>1.9125000000000001</v>
      </c>
      <c r="AD75">
        <v>17.799399999999999</v>
      </c>
      <c r="AE75">
        <v>247.7458</v>
      </c>
      <c r="AF75">
        <v>12</v>
      </c>
      <c r="AG75">
        <v>88</v>
      </c>
    </row>
    <row r="76" spans="1:33">
      <c r="A76" t="s">
        <v>1709</v>
      </c>
      <c r="B76" s="1">
        <v>0.84375</v>
      </c>
      <c r="C76" t="s">
        <v>168</v>
      </c>
      <c r="D76" t="s">
        <v>402</v>
      </c>
      <c r="E76" t="s">
        <v>403</v>
      </c>
      <c r="F76">
        <v>9338</v>
      </c>
      <c r="G76" t="s">
        <v>1576</v>
      </c>
      <c r="H76" t="s">
        <v>1577</v>
      </c>
      <c r="I76" s="3" t="s">
        <v>5</v>
      </c>
      <c r="J76" t="s">
        <v>662</v>
      </c>
      <c r="K76" t="s">
        <v>1697</v>
      </c>
      <c r="L76">
        <v>6</v>
      </c>
      <c r="M76">
        <v>84.2</v>
      </c>
      <c r="N76">
        <v>50.923000000000002</v>
      </c>
      <c r="O76">
        <v>36.729100000000003</v>
      </c>
      <c r="P76">
        <v>13.5586</v>
      </c>
      <c r="Q76">
        <v>6.0990000000000002</v>
      </c>
      <c r="R76">
        <v>4.3311999999999999</v>
      </c>
      <c r="S76">
        <v>4.2282000000000002</v>
      </c>
      <c r="T76">
        <v>3.3163</v>
      </c>
      <c r="U76">
        <v>2.2446000000000002</v>
      </c>
      <c r="V76">
        <v>2.5672000000000001</v>
      </c>
      <c r="W76">
        <v>21.267099999999999</v>
      </c>
      <c r="X76" t="s">
        <v>254</v>
      </c>
      <c r="Y76">
        <v>1.3079000000000001</v>
      </c>
      <c r="Z76" t="s">
        <v>787</v>
      </c>
      <c r="AA76">
        <v>1.9457</v>
      </c>
      <c r="AB76" t="s">
        <v>1426</v>
      </c>
      <c r="AC76">
        <v>0.72540000000000004</v>
      </c>
      <c r="AD76">
        <v>40.813099999999999</v>
      </c>
      <c r="AE76">
        <v>274.25670000000002</v>
      </c>
      <c r="AF76">
        <v>12</v>
      </c>
      <c r="AG76">
        <v>87</v>
      </c>
    </row>
    <row r="77" spans="1:33">
      <c r="A77" t="s">
        <v>1465</v>
      </c>
      <c r="B77" s="1">
        <v>0.71527777777777779</v>
      </c>
      <c r="C77" t="s">
        <v>163</v>
      </c>
      <c r="D77" t="s">
        <v>281</v>
      </c>
      <c r="E77" t="s">
        <v>230</v>
      </c>
      <c r="F77">
        <v>5531</v>
      </c>
      <c r="G77" t="s">
        <v>231</v>
      </c>
      <c r="H77" t="s">
        <v>232</v>
      </c>
      <c r="I77" s="3" t="s">
        <v>5</v>
      </c>
      <c r="J77" t="s">
        <v>1463</v>
      </c>
      <c r="K77" t="s">
        <v>1464</v>
      </c>
      <c r="L77">
        <v>3</v>
      </c>
      <c r="M77">
        <v>93.809600000000003</v>
      </c>
      <c r="N77">
        <v>71.193200000000004</v>
      </c>
      <c r="O77">
        <v>20.879100000000001</v>
      </c>
      <c r="P77">
        <v>15.6828</v>
      </c>
      <c r="Q77">
        <v>7.4497999999999998</v>
      </c>
      <c r="R77">
        <v>5.0747</v>
      </c>
      <c r="S77">
        <v>4.2272999999999996</v>
      </c>
      <c r="T77">
        <v>3.1705000000000001</v>
      </c>
      <c r="U77">
        <v>0.99970000000000003</v>
      </c>
      <c r="V77">
        <v>1.0698000000000001</v>
      </c>
      <c r="W77">
        <v>21.232099999999999</v>
      </c>
      <c r="X77" t="s">
        <v>1466</v>
      </c>
      <c r="Y77">
        <v>1.5513999999999999</v>
      </c>
      <c r="Z77" t="s">
        <v>465</v>
      </c>
      <c r="AA77">
        <v>2.1585000000000001</v>
      </c>
      <c r="AB77" t="s">
        <v>1152</v>
      </c>
      <c r="AC77">
        <v>1.5962000000000001</v>
      </c>
      <c r="AD77">
        <v>13.2766</v>
      </c>
      <c r="AE77" s="23">
        <v>263.37139999999999</v>
      </c>
      <c r="AF77">
        <v>6</v>
      </c>
      <c r="AG77">
        <v>77</v>
      </c>
    </row>
    <row r="78" spans="1:33">
      <c r="A78" t="s">
        <v>1596</v>
      </c>
      <c r="B78" s="1">
        <v>0.73958333333333337</v>
      </c>
      <c r="C78" t="s">
        <v>168</v>
      </c>
      <c r="D78" t="s">
        <v>925</v>
      </c>
      <c r="E78" t="s">
        <v>230</v>
      </c>
      <c r="F78">
        <v>6469</v>
      </c>
      <c r="G78" t="s">
        <v>1576</v>
      </c>
      <c r="H78" t="s">
        <v>1577</v>
      </c>
      <c r="I78" s="3" t="s">
        <v>5</v>
      </c>
      <c r="J78" t="s">
        <v>662</v>
      </c>
      <c r="K78" t="s">
        <v>1578</v>
      </c>
      <c r="L78">
        <v>4</v>
      </c>
      <c r="M78">
        <v>58.621000000000002</v>
      </c>
      <c r="N78">
        <v>48.308</v>
      </c>
      <c r="O78">
        <v>35.878399999999999</v>
      </c>
      <c r="P78">
        <v>9.4052000000000007</v>
      </c>
      <c r="Q78">
        <v>5.3143000000000002</v>
      </c>
      <c r="R78">
        <v>6.0063000000000004</v>
      </c>
      <c r="S78">
        <v>6.1589</v>
      </c>
      <c r="T78">
        <v>3.7502</v>
      </c>
      <c r="U78">
        <v>2.1943999999999999</v>
      </c>
      <c r="V78">
        <v>1.4085000000000001</v>
      </c>
      <c r="W78">
        <v>21.198599999999999</v>
      </c>
      <c r="X78" t="s">
        <v>1597</v>
      </c>
      <c r="Y78">
        <v>1.6866000000000001</v>
      </c>
      <c r="Z78" t="s">
        <v>952</v>
      </c>
      <c r="AA78">
        <v>1.3190999999999999</v>
      </c>
      <c r="AB78" t="s">
        <v>558</v>
      </c>
      <c r="AC78">
        <v>1.0144</v>
      </c>
      <c r="AD78">
        <v>13.915100000000001</v>
      </c>
      <c r="AE78">
        <v>216.1789</v>
      </c>
      <c r="AF78">
        <v>7</v>
      </c>
      <c r="AG78">
        <v>80</v>
      </c>
    </row>
    <row r="79" spans="1:33">
      <c r="A79" t="s">
        <v>1156</v>
      </c>
      <c r="B79" s="1">
        <v>0.66319444444444442</v>
      </c>
      <c r="C79" t="s">
        <v>188</v>
      </c>
      <c r="D79" t="s">
        <v>281</v>
      </c>
      <c r="E79" t="s">
        <v>447</v>
      </c>
      <c r="F79">
        <v>17013</v>
      </c>
      <c r="G79" t="s">
        <v>231</v>
      </c>
      <c r="H79" t="s">
        <v>232</v>
      </c>
      <c r="I79" t="s">
        <v>233</v>
      </c>
      <c r="J79" t="s">
        <v>234</v>
      </c>
      <c r="K79" t="s">
        <v>1142</v>
      </c>
      <c r="L79">
        <v>2</v>
      </c>
      <c r="M79">
        <v>101.66200000000001</v>
      </c>
      <c r="N79">
        <v>71.959999999999994</v>
      </c>
      <c r="O79">
        <v>18.599799999999998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21.1493</v>
      </c>
      <c r="X79" t="s">
        <v>279</v>
      </c>
      <c r="Y79">
        <v>2.7905000000000002</v>
      </c>
      <c r="Z79" t="s">
        <v>451</v>
      </c>
      <c r="AA79">
        <v>2.8641000000000001</v>
      </c>
      <c r="AB79" t="s">
        <v>331</v>
      </c>
      <c r="AC79">
        <v>1.9056</v>
      </c>
      <c r="AD79">
        <v>24.631799999999998</v>
      </c>
      <c r="AE79">
        <v>280.56549999999999</v>
      </c>
      <c r="AF79">
        <v>7</v>
      </c>
      <c r="AG79">
        <v>93</v>
      </c>
    </row>
    <row r="80" spans="1:33">
      <c r="A80" t="s">
        <v>1278</v>
      </c>
      <c r="B80" s="1">
        <v>0.69097222222222221</v>
      </c>
      <c r="C80" t="s">
        <v>163</v>
      </c>
      <c r="D80" t="s">
        <v>281</v>
      </c>
      <c r="E80" t="s">
        <v>562</v>
      </c>
      <c r="F80">
        <v>18675</v>
      </c>
      <c r="G80" t="s">
        <v>231</v>
      </c>
      <c r="H80" t="s">
        <v>232</v>
      </c>
      <c r="I80" t="s">
        <v>5</v>
      </c>
      <c r="J80" t="s">
        <v>347</v>
      </c>
      <c r="K80" t="s">
        <v>1260</v>
      </c>
      <c r="L80">
        <v>5</v>
      </c>
      <c r="M80">
        <v>120.7</v>
      </c>
      <c r="N80">
        <v>49.396000000000001</v>
      </c>
      <c r="O80">
        <v>42.448</v>
      </c>
      <c r="P80">
        <v>11.920999999999999</v>
      </c>
      <c r="Q80">
        <v>7.1942000000000004</v>
      </c>
      <c r="R80">
        <v>6.1424000000000003</v>
      </c>
      <c r="S80">
        <v>3.5316999999999998</v>
      </c>
      <c r="T80">
        <v>2.5299</v>
      </c>
      <c r="U80">
        <v>1.6939</v>
      </c>
      <c r="V80">
        <v>1.1415999999999999</v>
      </c>
      <c r="W80">
        <v>21.14</v>
      </c>
      <c r="X80" t="s">
        <v>479</v>
      </c>
      <c r="Y80">
        <v>2.4516</v>
      </c>
      <c r="Z80" t="s">
        <v>1279</v>
      </c>
      <c r="AA80">
        <v>3.1158000000000001</v>
      </c>
      <c r="AB80" t="s">
        <v>1031</v>
      </c>
      <c r="AC80">
        <v>3.0165000000000002</v>
      </c>
      <c r="AD80">
        <v>29.022300000000001</v>
      </c>
      <c r="AE80">
        <v>305.44499999999999</v>
      </c>
      <c r="AF80">
        <v>8</v>
      </c>
      <c r="AG80">
        <v>87</v>
      </c>
    </row>
    <row r="81" spans="1:33">
      <c r="A81" t="s">
        <v>968</v>
      </c>
      <c r="B81" s="1">
        <v>0.64236111111111105</v>
      </c>
      <c r="C81" t="s">
        <v>163</v>
      </c>
      <c r="D81" t="s">
        <v>925</v>
      </c>
      <c r="E81" t="s">
        <v>562</v>
      </c>
      <c r="F81">
        <v>28012</v>
      </c>
      <c r="G81" t="s">
        <v>231</v>
      </c>
      <c r="H81" t="s">
        <v>232</v>
      </c>
      <c r="I81" t="s">
        <v>5</v>
      </c>
      <c r="J81" t="s">
        <v>662</v>
      </c>
      <c r="K81" t="s">
        <v>926</v>
      </c>
      <c r="L81">
        <v>3</v>
      </c>
      <c r="M81">
        <v>80.11</v>
      </c>
      <c r="N81">
        <v>71.891999999999996</v>
      </c>
      <c r="O81">
        <v>27.9986</v>
      </c>
      <c r="P81">
        <v>17.28</v>
      </c>
      <c r="Q81">
        <v>11.243600000000001</v>
      </c>
      <c r="R81">
        <v>7.4307999999999996</v>
      </c>
      <c r="S81">
        <v>2.855</v>
      </c>
      <c r="T81">
        <v>2.0472999999999999</v>
      </c>
      <c r="U81">
        <v>1.744</v>
      </c>
      <c r="V81">
        <v>1.5229999999999999</v>
      </c>
      <c r="W81">
        <v>21.1357</v>
      </c>
      <c r="X81" t="s">
        <v>817</v>
      </c>
      <c r="Y81">
        <v>3.0112000000000001</v>
      </c>
      <c r="Z81" t="s">
        <v>969</v>
      </c>
      <c r="AA81">
        <v>2.8329</v>
      </c>
      <c r="AB81" t="s">
        <v>427</v>
      </c>
      <c r="AC81">
        <v>1.5512999999999999</v>
      </c>
      <c r="AD81">
        <v>25.173400000000001</v>
      </c>
      <c r="AE81">
        <v>277.8288</v>
      </c>
      <c r="AF81">
        <v>20</v>
      </c>
      <c r="AG81">
        <v>92</v>
      </c>
    </row>
    <row r="82" spans="1:33">
      <c r="A82" t="s">
        <v>1269</v>
      </c>
      <c r="B82" s="1">
        <v>0.69097222222222221</v>
      </c>
      <c r="C82" t="s">
        <v>163</v>
      </c>
      <c r="D82" t="s">
        <v>281</v>
      </c>
      <c r="E82" t="s">
        <v>562</v>
      </c>
      <c r="F82">
        <v>18675</v>
      </c>
      <c r="G82" t="s">
        <v>231</v>
      </c>
      <c r="H82" t="s">
        <v>232</v>
      </c>
      <c r="I82" t="s">
        <v>5</v>
      </c>
      <c r="J82" t="s">
        <v>347</v>
      </c>
      <c r="K82" t="s">
        <v>1260</v>
      </c>
      <c r="L82">
        <v>5</v>
      </c>
      <c r="M82">
        <v>100.261</v>
      </c>
      <c r="N82">
        <v>97.04</v>
      </c>
      <c r="O82">
        <v>37.803699999999999</v>
      </c>
      <c r="P82">
        <v>8.7364999999999995</v>
      </c>
      <c r="Q82">
        <v>6.8305999999999996</v>
      </c>
      <c r="R82">
        <v>7.1345999999999998</v>
      </c>
      <c r="S82">
        <v>4.7449000000000003</v>
      </c>
      <c r="T82">
        <v>3.7488000000000001</v>
      </c>
      <c r="U82">
        <v>2.8365</v>
      </c>
      <c r="V82">
        <v>1.4844999999999999</v>
      </c>
      <c r="W82">
        <v>21.096399999999999</v>
      </c>
      <c r="X82" t="s">
        <v>1270</v>
      </c>
      <c r="Y82">
        <v>1.3964000000000001</v>
      </c>
      <c r="Z82" t="s">
        <v>679</v>
      </c>
      <c r="AA82">
        <v>1.8878999999999999</v>
      </c>
      <c r="AB82" t="s">
        <v>1271</v>
      </c>
      <c r="AC82">
        <v>1.0235000000000001</v>
      </c>
      <c r="AD82">
        <v>27.614699999999999</v>
      </c>
      <c r="AE82">
        <v>323.64</v>
      </c>
      <c r="AF82">
        <v>12</v>
      </c>
      <c r="AG82">
        <v>91</v>
      </c>
    </row>
    <row r="83" spans="1:33">
      <c r="A83" t="s">
        <v>468</v>
      </c>
      <c r="B83" s="1">
        <v>0.57291666666666663</v>
      </c>
      <c r="C83" t="s">
        <v>163</v>
      </c>
      <c r="D83" t="s">
        <v>402</v>
      </c>
      <c r="E83" t="s">
        <v>447</v>
      </c>
      <c r="F83">
        <v>17013</v>
      </c>
      <c r="G83" t="s">
        <v>231</v>
      </c>
      <c r="H83" t="s">
        <v>232</v>
      </c>
      <c r="I83" t="s">
        <v>233</v>
      </c>
      <c r="J83" t="s">
        <v>234</v>
      </c>
      <c r="K83" t="s">
        <v>448</v>
      </c>
      <c r="L83">
        <v>2</v>
      </c>
      <c r="M83">
        <v>82.385000000000005</v>
      </c>
      <c r="N83">
        <v>99.280600000000007</v>
      </c>
      <c r="O83">
        <v>32.804600000000001</v>
      </c>
      <c r="P83">
        <v>10.353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21.090699999999998</v>
      </c>
      <c r="X83" t="s">
        <v>469</v>
      </c>
      <c r="Y83">
        <v>1.3658999999999999</v>
      </c>
      <c r="Z83" t="s">
        <v>470</v>
      </c>
      <c r="AA83">
        <v>2.0813000000000001</v>
      </c>
      <c r="AB83" t="s">
        <v>471</v>
      </c>
      <c r="AC83">
        <v>1.2725</v>
      </c>
      <c r="AD83">
        <v>34.049999999999997</v>
      </c>
      <c r="AE83">
        <v>312.03370000000001</v>
      </c>
      <c r="AF83">
        <v>8</v>
      </c>
      <c r="AG83">
        <v>94</v>
      </c>
    </row>
    <row r="84" spans="1:33">
      <c r="A84" t="s">
        <v>859</v>
      </c>
      <c r="B84" s="1">
        <v>0.62847222222222221</v>
      </c>
      <c r="C84" t="s">
        <v>167</v>
      </c>
      <c r="D84" t="s">
        <v>281</v>
      </c>
      <c r="E84" t="s">
        <v>447</v>
      </c>
      <c r="F84">
        <v>24540</v>
      </c>
      <c r="G84" t="s">
        <v>282</v>
      </c>
      <c r="H84" t="s">
        <v>232</v>
      </c>
      <c r="I84" t="s">
        <v>233</v>
      </c>
      <c r="J84" t="s">
        <v>662</v>
      </c>
      <c r="K84" t="s">
        <v>845</v>
      </c>
      <c r="L84">
        <v>3</v>
      </c>
      <c r="M84">
        <v>96.664000000000001</v>
      </c>
      <c r="N84">
        <v>48.348500000000001</v>
      </c>
      <c r="O84">
        <v>37.771999999999998</v>
      </c>
      <c r="P84">
        <v>10.2743</v>
      </c>
      <c r="Q84">
        <v>8.9539000000000009</v>
      </c>
      <c r="R84">
        <v>4.5644</v>
      </c>
      <c r="S84">
        <v>0</v>
      </c>
      <c r="T84">
        <v>0</v>
      </c>
      <c r="U84">
        <v>0</v>
      </c>
      <c r="V84">
        <v>0</v>
      </c>
      <c r="W84">
        <v>21.071400000000001</v>
      </c>
      <c r="X84" t="s">
        <v>337</v>
      </c>
      <c r="Y84">
        <v>0.84670000000000001</v>
      </c>
      <c r="Z84" t="s">
        <v>724</v>
      </c>
      <c r="AA84">
        <v>1.7784</v>
      </c>
      <c r="AB84" t="s">
        <v>444</v>
      </c>
      <c r="AC84">
        <v>0.97470000000000001</v>
      </c>
      <c r="AD84">
        <v>28.698399999999999</v>
      </c>
      <c r="AE84">
        <v>271.1456</v>
      </c>
      <c r="AF84">
        <v>20</v>
      </c>
      <c r="AG84">
        <v>88</v>
      </c>
    </row>
    <row r="85" spans="1:33">
      <c r="A85" t="s">
        <v>1303</v>
      </c>
      <c r="B85" s="1">
        <v>0.69097222222222221</v>
      </c>
      <c r="C85" t="s">
        <v>163</v>
      </c>
      <c r="D85" t="s">
        <v>281</v>
      </c>
      <c r="E85" t="s">
        <v>562</v>
      </c>
      <c r="F85">
        <v>18675</v>
      </c>
      <c r="G85" t="s">
        <v>231</v>
      </c>
      <c r="H85" t="s">
        <v>232</v>
      </c>
      <c r="I85" t="s">
        <v>5</v>
      </c>
      <c r="J85" t="s">
        <v>347</v>
      </c>
      <c r="K85" t="s">
        <v>1260</v>
      </c>
      <c r="L85">
        <v>7</v>
      </c>
      <c r="M85">
        <v>83.665099999999995</v>
      </c>
      <c r="N85">
        <v>45.540700000000001</v>
      </c>
      <c r="O85">
        <v>37.598399999999998</v>
      </c>
      <c r="P85">
        <v>9.8396000000000008</v>
      </c>
      <c r="Q85">
        <v>6.5430999999999999</v>
      </c>
      <c r="R85">
        <v>6.7774000000000001</v>
      </c>
      <c r="S85">
        <v>4.9230999999999998</v>
      </c>
      <c r="T85">
        <v>2.1194000000000002</v>
      </c>
      <c r="U85">
        <v>1.1748000000000001</v>
      </c>
      <c r="V85">
        <v>1.4474</v>
      </c>
      <c r="W85">
        <v>20.972899999999999</v>
      </c>
      <c r="X85" t="s">
        <v>464</v>
      </c>
      <c r="Y85">
        <v>2.0745</v>
      </c>
      <c r="Z85" t="s">
        <v>465</v>
      </c>
      <c r="AA85">
        <v>2.0036999999999998</v>
      </c>
      <c r="AB85" t="s">
        <v>440</v>
      </c>
      <c r="AC85">
        <v>1.9905999999999999</v>
      </c>
      <c r="AD85">
        <v>26.146799999999999</v>
      </c>
      <c r="AE85">
        <v>252.81739999999999</v>
      </c>
      <c r="AF85">
        <v>25</v>
      </c>
      <c r="AG85">
        <v>80</v>
      </c>
    </row>
    <row r="86" spans="1:33">
      <c r="A86" t="s">
        <v>729</v>
      </c>
      <c r="B86" s="1">
        <v>0.60416666666666663</v>
      </c>
      <c r="C86" t="s">
        <v>167</v>
      </c>
      <c r="D86" t="s">
        <v>281</v>
      </c>
      <c r="F86">
        <v>17688</v>
      </c>
      <c r="G86" t="s">
        <v>282</v>
      </c>
      <c r="H86" t="s">
        <v>232</v>
      </c>
      <c r="I86" t="s">
        <v>5</v>
      </c>
      <c r="J86" t="s">
        <v>234</v>
      </c>
      <c r="K86" t="s">
        <v>718</v>
      </c>
      <c r="L86">
        <v>2</v>
      </c>
      <c r="M86">
        <v>113.7296</v>
      </c>
      <c r="N86">
        <v>53.670400000000001</v>
      </c>
      <c r="O86">
        <v>32.539700000000003</v>
      </c>
      <c r="P86">
        <v>12.3306</v>
      </c>
      <c r="Q86">
        <v>5.2949999999999999</v>
      </c>
      <c r="R86">
        <v>0</v>
      </c>
      <c r="S86">
        <v>0</v>
      </c>
      <c r="T86">
        <v>0</v>
      </c>
      <c r="U86">
        <v>0</v>
      </c>
      <c r="V86">
        <v>0</v>
      </c>
      <c r="W86">
        <v>20.9636</v>
      </c>
      <c r="X86" t="s">
        <v>322</v>
      </c>
      <c r="Y86">
        <v>0.54079999999999995</v>
      </c>
      <c r="Z86" t="s">
        <v>730</v>
      </c>
      <c r="AA86">
        <v>0.82010000000000005</v>
      </c>
      <c r="AB86" t="s">
        <v>683</v>
      </c>
      <c r="AC86">
        <v>1.3540000000000001</v>
      </c>
      <c r="AD86">
        <v>10.7</v>
      </c>
      <c r="AE86">
        <v>269.108</v>
      </c>
      <c r="AF86">
        <v>10</v>
      </c>
      <c r="AG86">
        <v>74</v>
      </c>
    </row>
    <row r="87" spans="1:33">
      <c r="A87" t="s">
        <v>1154</v>
      </c>
      <c r="B87" s="1">
        <v>0.66319444444444442</v>
      </c>
      <c r="C87" t="s">
        <v>188</v>
      </c>
      <c r="D87" t="s">
        <v>281</v>
      </c>
      <c r="E87" t="s">
        <v>447</v>
      </c>
      <c r="F87">
        <v>17013</v>
      </c>
      <c r="G87" t="s">
        <v>231</v>
      </c>
      <c r="H87" t="s">
        <v>232</v>
      </c>
      <c r="I87" t="s">
        <v>233</v>
      </c>
      <c r="J87" t="s">
        <v>234</v>
      </c>
      <c r="K87" t="s">
        <v>1142</v>
      </c>
      <c r="L87">
        <v>2</v>
      </c>
      <c r="M87">
        <v>82.3994</v>
      </c>
      <c r="N87">
        <v>74.073099999999997</v>
      </c>
      <c r="O87">
        <v>43.117199999999997</v>
      </c>
      <c r="P87">
        <v>11.168900000000001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20.934999999999999</v>
      </c>
      <c r="X87" t="s">
        <v>671</v>
      </c>
      <c r="Y87">
        <v>1.3627</v>
      </c>
      <c r="Z87" t="s">
        <v>255</v>
      </c>
      <c r="AA87">
        <v>2.3912</v>
      </c>
      <c r="AB87" t="s">
        <v>528</v>
      </c>
      <c r="AC87">
        <v>1.7434000000000001</v>
      </c>
      <c r="AD87">
        <v>26.65</v>
      </c>
      <c r="AE87">
        <v>291.17</v>
      </c>
      <c r="AF87">
        <v>10</v>
      </c>
      <c r="AG87">
        <v>89</v>
      </c>
    </row>
    <row r="88" spans="1:33">
      <c r="A88" t="s">
        <v>1175</v>
      </c>
      <c r="B88" s="1">
        <v>0.67013888888888884</v>
      </c>
      <c r="C88" t="s">
        <v>163</v>
      </c>
      <c r="D88" t="s">
        <v>229</v>
      </c>
      <c r="E88" t="s">
        <v>1158</v>
      </c>
      <c r="F88">
        <v>131000</v>
      </c>
      <c r="G88" t="s">
        <v>231</v>
      </c>
      <c r="H88" t="s">
        <v>232</v>
      </c>
      <c r="I88" t="s">
        <v>233</v>
      </c>
      <c r="J88" t="s">
        <v>234</v>
      </c>
      <c r="K88" t="s">
        <v>1159</v>
      </c>
      <c r="L88">
        <v>2</v>
      </c>
      <c r="M88">
        <v>100.492</v>
      </c>
      <c r="N88">
        <v>62.279000000000003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20.844999999999999</v>
      </c>
      <c r="X88" t="s">
        <v>658</v>
      </c>
      <c r="Y88">
        <v>1.7414000000000001</v>
      </c>
      <c r="Z88" t="s">
        <v>238</v>
      </c>
      <c r="AA88">
        <v>3.1208999999999998</v>
      </c>
      <c r="AB88" t="s">
        <v>1176</v>
      </c>
      <c r="AC88">
        <v>1.0242</v>
      </c>
      <c r="AD88">
        <v>34.5</v>
      </c>
      <c r="AE88">
        <v>295.428</v>
      </c>
      <c r="AF88">
        <v>12</v>
      </c>
      <c r="AG88">
        <v>0</v>
      </c>
    </row>
    <row r="89" spans="1:33">
      <c r="A89" t="s">
        <v>1017</v>
      </c>
      <c r="B89" s="1">
        <v>0.65277777777777779</v>
      </c>
      <c r="C89" t="s">
        <v>167</v>
      </c>
      <c r="D89" t="s">
        <v>281</v>
      </c>
      <c r="F89">
        <v>9267</v>
      </c>
      <c r="G89" t="s">
        <v>282</v>
      </c>
      <c r="H89" t="s">
        <v>232</v>
      </c>
      <c r="I89" t="s">
        <v>5</v>
      </c>
      <c r="J89" t="s">
        <v>662</v>
      </c>
      <c r="K89" t="s">
        <v>1014</v>
      </c>
      <c r="L89">
        <v>4</v>
      </c>
      <c r="M89">
        <v>79.208600000000004</v>
      </c>
      <c r="N89">
        <v>70.207999999999998</v>
      </c>
      <c r="O89">
        <v>49.828400000000002</v>
      </c>
      <c r="P89">
        <v>13.438000000000001</v>
      </c>
      <c r="Q89">
        <v>9.0881000000000007</v>
      </c>
      <c r="R89">
        <v>9.0687999999999995</v>
      </c>
      <c r="S89">
        <v>4.9447999999999999</v>
      </c>
      <c r="T89">
        <v>2.9912999999999998</v>
      </c>
      <c r="U89">
        <v>1.8130999999999999</v>
      </c>
      <c r="V89">
        <v>1.0887</v>
      </c>
      <c r="W89">
        <v>20.816400000000002</v>
      </c>
      <c r="X89" t="s">
        <v>1018</v>
      </c>
      <c r="Y89">
        <v>1.8984000000000001</v>
      </c>
      <c r="Z89" t="s">
        <v>1019</v>
      </c>
      <c r="AA89">
        <v>0.77180000000000004</v>
      </c>
      <c r="AB89" t="s">
        <v>339</v>
      </c>
      <c r="AC89">
        <v>1.6011</v>
      </c>
      <c r="AD89">
        <v>22.108499999999999</v>
      </c>
      <c r="AE89">
        <v>288.87400000000002</v>
      </c>
      <c r="AF89">
        <v>12</v>
      </c>
      <c r="AG89">
        <v>80</v>
      </c>
    </row>
    <row r="90" spans="1:33">
      <c r="A90" t="s">
        <v>784</v>
      </c>
      <c r="B90" s="1">
        <v>0.61805555555555558</v>
      </c>
      <c r="C90" t="s">
        <v>188</v>
      </c>
      <c r="D90" t="s">
        <v>281</v>
      </c>
      <c r="E90" t="s">
        <v>661</v>
      </c>
      <c r="F90">
        <v>22684</v>
      </c>
      <c r="G90" t="s">
        <v>231</v>
      </c>
      <c r="H90" t="s">
        <v>232</v>
      </c>
      <c r="I90" t="s">
        <v>233</v>
      </c>
      <c r="J90" t="s">
        <v>234</v>
      </c>
      <c r="K90" t="s">
        <v>775</v>
      </c>
      <c r="L90">
        <v>2</v>
      </c>
      <c r="M90">
        <v>88.367000000000004</v>
      </c>
      <c r="N90">
        <v>67.787899999999993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20.698599999999999</v>
      </c>
      <c r="X90" t="s">
        <v>446</v>
      </c>
      <c r="Y90">
        <v>0.88660000000000005</v>
      </c>
      <c r="Z90" t="s">
        <v>785</v>
      </c>
      <c r="AA90">
        <v>0.9506</v>
      </c>
      <c r="AB90" t="s">
        <v>471</v>
      </c>
      <c r="AC90">
        <v>1.3252999999999999</v>
      </c>
      <c r="AD90">
        <v>38.5</v>
      </c>
      <c r="AE90">
        <v>287.84320000000002</v>
      </c>
      <c r="AF90">
        <v>14</v>
      </c>
      <c r="AG90">
        <v>0</v>
      </c>
    </row>
    <row r="91" spans="1:33">
      <c r="A91" t="s">
        <v>1153</v>
      </c>
      <c r="B91" s="1">
        <v>0.66319444444444442</v>
      </c>
      <c r="C91" t="s">
        <v>188</v>
      </c>
      <c r="D91" t="s">
        <v>281</v>
      </c>
      <c r="E91" t="s">
        <v>447</v>
      </c>
      <c r="F91">
        <v>17013</v>
      </c>
      <c r="G91" t="s">
        <v>231</v>
      </c>
      <c r="H91" t="s">
        <v>232</v>
      </c>
      <c r="I91" t="s">
        <v>233</v>
      </c>
      <c r="J91" t="s">
        <v>234</v>
      </c>
      <c r="K91" t="s">
        <v>1142</v>
      </c>
      <c r="L91">
        <v>2</v>
      </c>
      <c r="M91">
        <v>106.312</v>
      </c>
      <c r="N91">
        <v>67.549300000000002</v>
      </c>
      <c r="O91">
        <v>35.738199999999999</v>
      </c>
      <c r="P91">
        <v>10.424799999999999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20.689299999999999</v>
      </c>
      <c r="X91" t="s">
        <v>266</v>
      </c>
      <c r="Y91">
        <v>2.1375999999999999</v>
      </c>
      <c r="Z91" t="s">
        <v>263</v>
      </c>
      <c r="AA91">
        <v>3.0436000000000001</v>
      </c>
      <c r="AB91" t="s">
        <v>863</v>
      </c>
      <c r="AC91">
        <v>2.0356999999999998</v>
      </c>
      <c r="AD91">
        <v>21.383299999999998</v>
      </c>
      <c r="AE91">
        <v>296.05770000000001</v>
      </c>
      <c r="AF91">
        <v>14</v>
      </c>
      <c r="AG91">
        <v>85</v>
      </c>
    </row>
    <row r="92" spans="1:33">
      <c r="A92" t="s">
        <v>1708</v>
      </c>
      <c r="B92" s="1">
        <v>0.84375</v>
      </c>
      <c r="C92" t="s">
        <v>168</v>
      </c>
      <c r="D92" t="s">
        <v>402</v>
      </c>
      <c r="E92" t="s">
        <v>403</v>
      </c>
      <c r="F92">
        <v>9338</v>
      </c>
      <c r="G92" t="s">
        <v>1576</v>
      </c>
      <c r="H92" t="s">
        <v>1577</v>
      </c>
      <c r="I92" s="3" t="s">
        <v>5</v>
      </c>
      <c r="J92" t="s">
        <v>662</v>
      </c>
      <c r="K92" t="s">
        <v>1697</v>
      </c>
      <c r="L92">
        <v>3</v>
      </c>
      <c r="M92">
        <v>67.093599999999995</v>
      </c>
      <c r="N92">
        <v>77.923199999999994</v>
      </c>
      <c r="O92">
        <v>39.031799999999997</v>
      </c>
      <c r="P92">
        <v>13.7011</v>
      </c>
      <c r="Q92">
        <v>6.5728999999999997</v>
      </c>
      <c r="R92">
        <v>8.0137999999999998</v>
      </c>
      <c r="S92">
        <v>4.9360999999999997</v>
      </c>
      <c r="T92">
        <v>3.6688000000000001</v>
      </c>
      <c r="U92">
        <v>1.5628</v>
      </c>
      <c r="V92">
        <v>1.2934000000000001</v>
      </c>
      <c r="W92">
        <v>20.619299999999999</v>
      </c>
      <c r="X92" t="s">
        <v>237</v>
      </c>
      <c r="Y92">
        <v>3.1943999999999999</v>
      </c>
      <c r="Z92" t="s">
        <v>1612</v>
      </c>
      <c r="AA92">
        <v>2.4588000000000001</v>
      </c>
      <c r="AB92" t="s">
        <v>863</v>
      </c>
      <c r="AC92">
        <v>1.4001999999999999</v>
      </c>
      <c r="AD92">
        <v>24.299199999999999</v>
      </c>
      <c r="AE92">
        <v>275.76949999999999</v>
      </c>
      <c r="AF92">
        <v>6</v>
      </c>
      <c r="AG92">
        <v>85</v>
      </c>
    </row>
    <row r="93" spans="1:33">
      <c r="A93" t="s">
        <v>726</v>
      </c>
      <c r="B93" s="1">
        <v>0.60416666666666663</v>
      </c>
      <c r="C93" t="s">
        <v>167</v>
      </c>
      <c r="D93" t="s">
        <v>281</v>
      </c>
      <c r="F93">
        <v>17688</v>
      </c>
      <c r="G93" t="s">
        <v>282</v>
      </c>
      <c r="H93" t="s">
        <v>232</v>
      </c>
      <c r="I93" t="s">
        <v>5</v>
      </c>
      <c r="J93" t="s">
        <v>234</v>
      </c>
      <c r="K93" t="s">
        <v>718</v>
      </c>
      <c r="L93">
        <v>2</v>
      </c>
      <c r="M93">
        <v>113.134</v>
      </c>
      <c r="N93">
        <v>58.024299999999997</v>
      </c>
      <c r="O93">
        <v>29.548200000000001</v>
      </c>
      <c r="P93">
        <v>11.4316</v>
      </c>
      <c r="Q93">
        <v>6.6557000000000004</v>
      </c>
      <c r="R93">
        <v>4.2842000000000002</v>
      </c>
      <c r="S93">
        <v>0</v>
      </c>
      <c r="T93">
        <v>0</v>
      </c>
      <c r="U93">
        <v>0</v>
      </c>
      <c r="V93">
        <v>0</v>
      </c>
      <c r="W93">
        <v>20.6129</v>
      </c>
      <c r="X93" t="s">
        <v>522</v>
      </c>
      <c r="Y93">
        <v>1.4933000000000001</v>
      </c>
      <c r="Z93" t="s">
        <v>727</v>
      </c>
      <c r="AA93">
        <v>0.83660000000000001</v>
      </c>
      <c r="AB93" t="s">
        <v>728</v>
      </c>
      <c r="AC93">
        <v>1.0467</v>
      </c>
      <c r="AD93">
        <v>13.1678</v>
      </c>
      <c r="AE93">
        <v>271.17579999999998</v>
      </c>
      <c r="AF93">
        <v>8</v>
      </c>
      <c r="AG93">
        <v>71</v>
      </c>
    </row>
    <row r="94" spans="1:33">
      <c r="A94" t="s">
        <v>1022</v>
      </c>
      <c r="B94" s="1">
        <v>0.65277777777777779</v>
      </c>
      <c r="C94" t="s">
        <v>167</v>
      </c>
      <c r="D94" t="s">
        <v>281</v>
      </c>
      <c r="F94">
        <v>9267</v>
      </c>
      <c r="G94" t="s">
        <v>282</v>
      </c>
      <c r="H94" t="s">
        <v>232</v>
      </c>
      <c r="I94" t="s">
        <v>5</v>
      </c>
      <c r="J94" t="s">
        <v>662</v>
      </c>
      <c r="K94" t="s">
        <v>1014</v>
      </c>
      <c r="L94">
        <v>3</v>
      </c>
      <c r="M94">
        <v>106.5</v>
      </c>
      <c r="N94">
        <v>51.004199999999997</v>
      </c>
      <c r="O94">
        <v>19.7453</v>
      </c>
      <c r="P94">
        <v>9.8566000000000003</v>
      </c>
      <c r="Q94">
        <v>10.218500000000001</v>
      </c>
      <c r="R94">
        <v>4.0934999999999997</v>
      </c>
      <c r="S94">
        <v>5.0304000000000002</v>
      </c>
      <c r="T94">
        <v>1.3492</v>
      </c>
      <c r="U94">
        <v>0.92679999999999996</v>
      </c>
      <c r="V94">
        <v>1.2076</v>
      </c>
      <c r="W94">
        <v>20.538599999999999</v>
      </c>
      <c r="X94" t="s">
        <v>303</v>
      </c>
      <c r="Y94">
        <v>1.7713000000000001</v>
      </c>
      <c r="Z94" t="s">
        <v>304</v>
      </c>
      <c r="AA94">
        <v>1.6987000000000001</v>
      </c>
      <c r="AB94" t="s">
        <v>1023</v>
      </c>
      <c r="AC94">
        <v>1.7744</v>
      </c>
      <c r="AD94">
        <v>19.628699999999998</v>
      </c>
      <c r="AE94">
        <v>255.34399999999999</v>
      </c>
      <c r="AF94">
        <v>4</v>
      </c>
      <c r="AG94">
        <v>79</v>
      </c>
    </row>
    <row r="95" spans="1:33">
      <c r="A95" t="s">
        <v>776</v>
      </c>
      <c r="B95" s="1">
        <v>0.61805555555555558</v>
      </c>
      <c r="C95" t="s">
        <v>188</v>
      </c>
      <c r="D95" t="s">
        <v>281</v>
      </c>
      <c r="E95" t="s">
        <v>661</v>
      </c>
      <c r="F95">
        <v>22684</v>
      </c>
      <c r="G95" t="s">
        <v>231</v>
      </c>
      <c r="H95" t="s">
        <v>232</v>
      </c>
      <c r="I95" t="s">
        <v>233</v>
      </c>
      <c r="J95" t="s">
        <v>234</v>
      </c>
      <c r="K95" t="s">
        <v>775</v>
      </c>
      <c r="L95">
        <v>2</v>
      </c>
      <c r="M95">
        <v>117.661</v>
      </c>
      <c r="N95">
        <v>103.4121</v>
      </c>
      <c r="O95">
        <v>41.964100000000002</v>
      </c>
      <c r="P95">
        <v>13.407500000000001</v>
      </c>
      <c r="Q95">
        <v>10.6714</v>
      </c>
      <c r="R95">
        <v>6.5823</v>
      </c>
      <c r="S95">
        <v>4.5244999999999997</v>
      </c>
      <c r="T95">
        <v>0</v>
      </c>
      <c r="U95">
        <v>0</v>
      </c>
      <c r="V95">
        <v>0</v>
      </c>
      <c r="W95">
        <v>20.493600000000001</v>
      </c>
      <c r="X95" t="s">
        <v>406</v>
      </c>
      <c r="Y95">
        <v>1.1567000000000001</v>
      </c>
      <c r="Z95" t="s">
        <v>407</v>
      </c>
      <c r="AA95">
        <v>2.5676999999999999</v>
      </c>
      <c r="AB95" t="s">
        <v>462</v>
      </c>
      <c r="AC95">
        <v>1.7202</v>
      </c>
      <c r="AD95">
        <v>55.861899999999999</v>
      </c>
      <c r="AE95" s="23">
        <v>389.09519999999998</v>
      </c>
      <c r="AF95">
        <v>7</v>
      </c>
      <c r="AG95">
        <v>96</v>
      </c>
    </row>
    <row r="96" spans="1:33">
      <c r="A96" t="s">
        <v>973</v>
      </c>
      <c r="B96" s="1">
        <v>0.64236111111111105</v>
      </c>
      <c r="C96" t="s">
        <v>163</v>
      </c>
      <c r="D96" t="s">
        <v>925</v>
      </c>
      <c r="E96" t="s">
        <v>562</v>
      </c>
      <c r="F96">
        <v>28012</v>
      </c>
      <c r="G96" t="s">
        <v>231</v>
      </c>
      <c r="H96" t="s">
        <v>232</v>
      </c>
      <c r="I96" t="s">
        <v>5</v>
      </c>
      <c r="J96" t="s">
        <v>662</v>
      </c>
      <c r="K96" t="s">
        <v>926</v>
      </c>
      <c r="L96">
        <v>3</v>
      </c>
      <c r="M96">
        <v>88.77</v>
      </c>
      <c r="N96">
        <v>72.992000000000004</v>
      </c>
      <c r="O96">
        <v>28.6036</v>
      </c>
      <c r="P96">
        <v>13.622999999999999</v>
      </c>
      <c r="Q96">
        <v>9.5570000000000004</v>
      </c>
      <c r="R96">
        <v>3.7909000000000002</v>
      </c>
      <c r="S96">
        <v>3.649</v>
      </c>
      <c r="T96">
        <v>3.2248000000000001</v>
      </c>
      <c r="U96">
        <v>1.3986000000000001</v>
      </c>
      <c r="V96">
        <v>1.6395999999999999</v>
      </c>
      <c r="W96">
        <v>20.492899999999999</v>
      </c>
      <c r="X96" t="s">
        <v>455</v>
      </c>
      <c r="Y96">
        <v>0.88549999999999995</v>
      </c>
      <c r="Z96" t="s">
        <v>443</v>
      </c>
      <c r="AA96">
        <v>2.4146000000000001</v>
      </c>
      <c r="AB96" t="s">
        <v>427</v>
      </c>
      <c r="AC96">
        <v>1.5512999999999999</v>
      </c>
      <c r="AD96">
        <v>22.498100000000001</v>
      </c>
      <c r="AE96">
        <v>275.09100000000001</v>
      </c>
      <c r="AF96">
        <v>20</v>
      </c>
      <c r="AG96">
        <v>84</v>
      </c>
    </row>
    <row r="97" spans="1:33">
      <c r="A97" t="s">
        <v>960</v>
      </c>
      <c r="B97" s="1">
        <v>0.64236111111111105</v>
      </c>
      <c r="C97" t="s">
        <v>163</v>
      </c>
      <c r="D97" t="s">
        <v>925</v>
      </c>
      <c r="E97" t="s">
        <v>562</v>
      </c>
      <c r="F97">
        <v>28012</v>
      </c>
      <c r="G97" t="s">
        <v>231</v>
      </c>
      <c r="H97" t="s">
        <v>232</v>
      </c>
      <c r="I97" t="s">
        <v>5</v>
      </c>
      <c r="J97" t="s">
        <v>662</v>
      </c>
      <c r="K97" t="s">
        <v>926</v>
      </c>
      <c r="L97">
        <v>5</v>
      </c>
      <c r="M97">
        <v>59.975000000000001</v>
      </c>
      <c r="N97">
        <v>89.928600000000003</v>
      </c>
      <c r="O97">
        <v>50.989600000000003</v>
      </c>
      <c r="P97">
        <v>15.8628</v>
      </c>
      <c r="Q97">
        <v>4.3413000000000004</v>
      </c>
      <c r="R97">
        <v>5.2336</v>
      </c>
      <c r="S97">
        <v>4.0570000000000004</v>
      </c>
      <c r="T97">
        <v>3.0968</v>
      </c>
      <c r="U97">
        <v>2.4670999999999998</v>
      </c>
      <c r="V97">
        <v>2.0032000000000001</v>
      </c>
      <c r="W97">
        <v>20.456399999999999</v>
      </c>
      <c r="X97" t="s">
        <v>961</v>
      </c>
      <c r="Y97">
        <v>0.46279999999999999</v>
      </c>
      <c r="Z97" t="s">
        <v>962</v>
      </c>
      <c r="AA97">
        <v>2.0131999999999999</v>
      </c>
      <c r="AB97" t="s">
        <v>942</v>
      </c>
      <c r="AC97">
        <v>1.0199</v>
      </c>
      <c r="AD97">
        <v>19.899000000000001</v>
      </c>
      <c r="AE97">
        <v>281.80630000000002</v>
      </c>
      <c r="AF97">
        <v>20</v>
      </c>
      <c r="AG97">
        <v>88</v>
      </c>
    </row>
    <row r="98" spans="1:33">
      <c r="A98" t="s">
        <v>1155</v>
      </c>
      <c r="B98" s="1">
        <v>0.66319444444444442</v>
      </c>
      <c r="C98" t="s">
        <v>188</v>
      </c>
      <c r="D98" t="s">
        <v>281</v>
      </c>
      <c r="E98" t="s">
        <v>447</v>
      </c>
      <c r="F98">
        <v>17013</v>
      </c>
      <c r="G98" t="s">
        <v>231</v>
      </c>
      <c r="H98" t="s">
        <v>232</v>
      </c>
      <c r="I98" t="s">
        <v>233</v>
      </c>
      <c r="J98" t="s">
        <v>234</v>
      </c>
      <c r="K98" t="s">
        <v>1142</v>
      </c>
      <c r="L98">
        <v>2</v>
      </c>
      <c r="M98">
        <v>86.9619</v>
      </c>
      <c r="N98">
        <v>72.751599999999996</v>
      </c>
      <c r="O98">
        <v>37.811199999999999</v>
      </c>
      <c r="P98">
        <v>11.625500000000001</v>
      </c>
      <c r="Q98">
        <v>11.051</v>
      </c>
      <c r="R98">
        <v>6.5395000000000003</v>
      </c>
      <c r="S98">
        <v>0</v>
      </c>
      <c r="T98">
        <v>0</v>
      </c>
      <c r="U98">
        <v>0</v>
      </c>
      <c r="V98">
        <v>0</v>
      </c>
      <c r="W98">
        <v>20.434999999999999</v>
      </c>
      <c r="X98" t="s">
        <v>417</v>
      </c>
      <c r="Y98">
        <v>1.7827</v>
      </c>
      <c r="Z98" t="s">
        <v>407</v>
      </c>
      <c r="AA98">
        <v>2.0916999999999999</v>
      </c>
      <c r="AB98" t="s">
        <v>749</v>
      </c>
      <c r="AC98">
        <v>1.1540999999999999</v>
      </c>
      <c r="AD98">
        <v>24.6675</v>
      </c>
      <c r="AE98">
        <v>289.88409999999999</v>
      </c>
      <c r="AF98">
        <v>12</v>
      </c>
      <c r="AG98">
        <v>91</v>
      </c>
    </row>
    <row r="99" spans="1:33">
      <c r="A99" t="s">
        <v>459</v>
      </c>
      <c r="B99" s="1">
        <v>0.57291666666666663</v>
      </c>
      <c r="C99" t="s">
        <v>163</v>
      </c>
      <c r="D99" t="s">
        <v>402</v>
      </c>
      <c r="E99" t="s">
        <v>447</v>
      </c>
      <c r="F99">
        <v>17013</v>
      </c>
      <c r="G99" t="s">
        <v>231</v>
      </c>
      <c r="H99" t="s">
        <v>232</v>
      </c>
      <c r="I99" t="s">
        <v>233</v>
      </c>
      <c r="J99" t="s">
        <v>234</v>
      </c>
      <c r="K99" t="s">
        <v>448</v>
      </c>
      <c r="L99">
        <v>2</v>
      </c>
      <c r="M99">
        <v>122.8248</v>
      </c>
      <c r="N99">
        <v>69.099699999999999</v>
      </c>
      <c r="O99">
        <v>37.159500000000001</v>
      </c>
      <c r="P99">
        <v>10.9964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20.342099999999999</v>
      </c>
      <c r="X99" t="s">
        <v>460</v>
      </c>
      <c r="Y99">
        <v>2.7145999999999999</v>
      </c>
      <c r="Z99" t="s">
        <v>461</v>
      </c>
      <c r="AA99">
        <v>1.1786000000000001</v>
      </c>
      <c r="AB99" t="s">
        <v>462</v>
      </c>
      <c r="AC99">
        <v>1.6890000000000001</v>
      </c>
      <c r="AD99">
        <v>39.25</v>
      </c>
      <c r="AE99">
        <v>333.97340000000003</v>
      </c>
      <c r="AF99">
        <v>8</v>
      </c>
      <c r="AG99">
        <v>96</v>
      </c>
    </row>
    <row r="100" spans="1:33">
      <c r="A100" t="s">
        <v>1704</v>
      </c>
      <c r="B100" s="1">
        <v>0.84375</v>
      </c>
      <c r="C100" t="s">
        <v>168</v>
      </c>
      <c r="D100" t="s">
        <v>402</v>
      </c>
      <c r="E100" t="s">
        <v>403</v>
      </c>
      <c r="F100">
        <v>9338</v>
      </c>
      <c r="G100" t="s">
        <v>1576</v>
      </c>
      <c r="H100" t="s">
        <v>1577</v>
      </c>
      <c r="I100" s="3" t="s">
        <v>5</v>
      </c>
      <c r="J100" t="s">
        <v>662</v>
      </c>
      <c r="K100" t="s">
        <v>1697</v>
      </c>
      <c r="L100">
        <v>4</v>
      </c>
      <c r="M100">
        <v>92.88</v>
      </c>
      <c r="N100">
        <v>87.847999999999999</v>
      </c>
      <c r="O100">
        <v>45.14</v>
      </c>
      <c r="P100">
        <v>13.356199999999999</v>
      </c>
      <c r="Q100">
        <v>7.4188999999999998</v>
      </c>
      <c r="R100">
        <v>4.6882999999999999</v>
      </c>
      <c r="S100">
        <v>5.7148000000000003</v>
      </c>
      <c r="T100">
        <v>2.6072000000000002</v>
      </c>
      <c r="U100">
        <v>2.0297999999999998</v>
      </c>
      <c r="V100">
        <v>2.0781999999999998</v>
      </c>
      <c r="W100">
        <v>20.303599999999999</v>
      </c>
      <c r="X100" t="s">
        <v>307</v>
      </c>
      <c r="Y100">
        <v>1.1457999999999999</v>
      </c>
      <c r="Z100" t="s">
        <v>1274</v>
      </c>
      <c r="AA100">
        <v>2.2155</v>
      </c>
      <c r="AB100" t="s">
        <v>1705</v>
      </c>
      <c r="AC100">
        <v>0.79749999999999999</v>
      </c>
      <c r="AD100">
        <v>19.194700000000001</v>
      </c>
      <c r="AE100">
        <v>307.41849999999999</v>
      </c>
      <c r="AF100">
        <v>8</v>
      </c>
      <c r="AG100">
        <v>81</v>
      </c>
    </row>
    <row r="101" spans="1:33">
      <c r="A101" t="s">
        <v>1029</v>
      </c>
      <c r="B101" s="1">
        <v>0.65277777777777779</v>
      </c>
      <c r="C101" t="s">
        <v>167</v>
      </c>
      <c r="D101" t="s">
        <v>281</v>
      </c>
      <c r="F101">
        <v>9267</v>
      </c>
      <c r="G101" t="s">
        <v>282</v>
      </c>
      <c r="H101" t="s">
        <v>232</v>
      </c>
      <c r="I101" t="s">
        <v>5</v>
      </c>
      <c r="J101" t="s">
        <v>662</v>
      </c>
      <c r="K101" t="s">
        <v>1014</v>
      </c>
      <c r="L101">
        <v>5</v>
      </c>
      <c r="M101">
        <v>78.22</v>
      </c>
      <c r="N101">
        <v>62.4</v>
      </c>
      <c r="O101">
        <v>25.15</v>
      </c>
      <c r="P101">
        <v>11.001200000000001</v>
      </c>
      <c r="Q101">
        <v>6.2942999999999998</v>
      </c>
      <c r="R101">
        <v>6.7476000000000003</v>
      </c>
      <c r="S101">
        <v>3.7058</v>
      </c>
      <c r="T101">
        <v>2.6152000000000002</v>
      </c>
      <c r="U101">
        <v>1.6909000000000001</v>
      </c>
      <c r="V101">
        <v>2.9624999999999999</v>
      </c>
      <c r="W101">
        <v>20.292100000000001</v>
      </c>
      <c r="X101" t="s">
        <v>311</v>
      </c>
      <c r="Y101">
        <v>0.99690000000000001</v>
      </c>
      <c r="Z101" t="s">
        <v>1030</v>
      </c>
      <c r="AA101">
        <v>1.0399</v>
      </c>
      <c r="AB101" t="s">
        <v>1031</v>
      </c>
      <c r="AC101">
        <v>3.3157000000000001</v>
      </c>
      <c r="AD101">
        <v>12.6449</v>
      </c>
      <c r="AE101">
        <v>239.0771</v>
      </c>
      <c r="AF101">
        <v>14</v>
      </c>
      <c r="AG101">
        <v>73</v>
      </c>
    </row>
    <row r="102" spans="1:33">
      <c r="A102" t="s">
        <v>1681</v>
      </c>
      <c r="B102" s="1">
        <v>0.82291666666666663</v>
      </c>
      <c r="C102" t="s">
        <v>168</v>
      </c>
      <c r="D102" t="s">
        <v>229</v>
      </c>
      <c r="E102" t="s">
        <v>230</v>
      </c>
      <c r="F102">
        <v>6469</v>
      </c>
      <c r="G102" t="s">
        <v>1576</v>
      </c>
      <c r="H102" t="s">
        <v>1577</v>
      </c>
      <c r="I102" s="3" t="s">
        <v>5</v>
      </c>
      <c r="J102" t="s">
        <v>662</v>
      </c>
      <c r="K102" t="s">
        <v>1674</v>
      </c>
      <c r="L102">
        <v>3</v>
      </c>
      <c r="M102">
        <v>73.239999999999995</v>
      </c>
      <c r="N102">
        <v>74.376999999999995</v>
      </c>
      <c r="O102">
        <v>27.581600000000002</v>
      </c>
      <c r="P102">
        <v>11.5495</v>
      </c>
      <c r="Q102">
        <v>8.4779999999999998</v>
      </c>
      <c r="R102">
        <v>4.8735999999999997</v>
      </c>
      <c r="S102">
        <v>2.7545000000000002</v>
      </c>
      <c r="T102">
        <v>1.395</v>
      </c>
      <c r="U102">
        <v>0</v>
      </c>
      <c r="V102">
        <v>0</v>
      </c>
      <c r="W102">
        <v>20.243600000000001</v>
      </c>
      <c r="X102" t="s">
        <v>473</v>
      </c>
      <c r="Y102">
        <v>2.2431000000000001</v>
      </c>
      <c r="Z102" t="s">
        <v>243</v>
      </c>
      <c r="AA102">
        <v>1.5474000000000001</v>
      </c>
      <c r="AB102" t="s">
        <v>552</v>
      </c>
      <c r="AC102">
        <v>3.2574000000000001</v>
      </c>
      <c r="AD102">
        <v>15.9</v>
      </c>
      <c r="AE102">
        <v>251.07650000000001</v>
      </c>
      <c r="AF102">
        <v>10</v>
      </c>
      <c r="AG102">
        <v>81</v>
      </c>
    </row>
    <row r="103" spans="1:33">
      <c r="A103" t="s">
        <v>974</v>
      </c>
      <c r="B103" s="1">
        <v>0.64236111111111105</v>
      </c>
      <c r="C103" t="s">
        <v>163</v>
      </c>
      <c r="D103" t="s">
        <v>925</v>
      </c>
      <c r="E103" t="s">
        <v>562</v>
      </c>
      <c r="F103">
        <v>28012</v>
      </c>
      <c r="G103" t="s">
        <v>231</v>
      </c>
      <c r="H103" t="s">
        <v>232</v>
      </c>
      <c r="I103" t="s">
        <v>5</v>
      </c>
      <c r="J103" t="s">
        <v>662</v>
      </c>
      <c r="K103" t="s">
        <v>926</v>
      </c>
      <c r="L103">
        <v>5</v>
      </c>
      <c r="M103">
        <v>80.819999999999993</v>
      </c>
      <c r="N103">
        <v>68.539500000000004</v>
      </c>
      <c r="O103">
        <v>27.6</v>
      </c>
      <c r="P103">
        <v>9.6113999999999997</v>
      </c>
      <c r="Q103">
        <v>6.3597999999999999</v>
      </c>
      <c r="R103">
        <v>5.9889000000000001</v>
      </c>
      <c r="S103">
        <v>4.3517000000000001</v>
      </c>
      <c r="T103">
        <v>3.1032000000000002</v>
      </c>
      <c r="U103">
        <v>2.3331</v>
      </c>
      <c r="V103">
        <v>2.7709999999999999</v>
      </c>
      <c r="W103">
        <v>20.232900000000001</v>
      </c>
      <c r="X103" t="s">
        <v>479</v>
      </c>
      <c r="Y103">
        <v>2.6739999999999999</v>
      </c>
      <c r="Z103" t="s">
        <v>975</v>
      </c>
      <c r="AA103">
        <v>1.6924999999999999</v>
      </c>
      <c r="AB103" t="s">
        <v>947</v>
      </c>
      <c r="AC103">
        <v>1.9846999999999999</v>
      </c>
      <c r="AD103">
        <v>19.7317</v>
      </c>
      <c r="AE103">
        <v>257.7944</v>
      </c>
      <c r="AF103">
        <v>33</v>
      </c>
      <c r="AG103">
        <v>90</v>
      </c>
    </row>
    <row r="104" spans="1:33">
      <c r="A104" t="s">
        <v>466</v>
      </c>
      <c r="B104" s="1">
        <v>0.57291666666666663</v>
      </c>
      <c r="C104" t="s">
        <v>163</v>
      </c>
      <c r="D104" t="s">
        <v>402</v>
      </c>
      <c r="E104" t="s">
        <v>447</v>
      </c>
      <c r="F104">
        <v>17013</v>
      </c>
      <c r="G104" t="s">
        <v>231</v>
      </c>
      <c r="H104" t="s">
        <v>232</v>
      </c>
      <c r="I104" t="s">
        <v>233</v>
      </c>
      <c r="J104" t="s">
        <v>234</v>
      </c>
      <c r="K104" t="s">
        <v>448</v>
      </c>
      <c r="L104">
        <v>2</v>
      </c>
      <c r="M104">
        <v>97.290999999999997</v>
      </c>
      <c r="N104">
        <v>84.671199999999999</v>
      </c>
      <c r="O104">
        <v>25.538399999999999</v>
      </c>
      <c r="P104">
        <v>11.5235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20.185700000000001</v>
      </c>
      <c r="X104" t="s">
        <v>467</v>
      </c>
      <c r="Y104">
        <v>3.7212999999999998</v>
      </c>
      <c r="Z104" t="s">
        <v>255</v>
      </c>
      <c r="AA104">
        <v>2.4988000000000001</v>
      </c>
      <c r="AB104" t="s">
        <v>239</v>
      </c>
      <c r="AC104">
        <v>2.5186999999999999</v>
      </c>
      <c r="AD104">
        <v>44</v>
      </c>
      <c r="AE104">
        <v>318.24930000000001</v>
      </c>
      <c r="AF104">
        <v>2.5</v>
      </c>
      <c r="AG104">
        <v>96</v>
      </c>
    </row>
    <row r="105" spans="1:33" ht="45">
      <c r="A105" t="s">
        <v>1292</v>
      </c>
      <c r="B105" s="1">
        <v>0.69097222222222221</v>
      </c>
      <c r="C105" t="s">
        <v>163</v>
      </c>
      <c r="D105" t="s">
        <v>281</v>
      </c>
      <c r="E105" t="s">
        <v>562</v>
      </c>
      <c r="F105">
        <v>18675</v>
      </c>
      <c r="G105" t="s">
        <v>231</v>
      </c>
      <c r="H105" t="s">
        <v>232</v>
      </c>
      <c r="I105" t="s">
        <v>5</v>
      </c>
      <c r="J105" t="s">
        <v>347</v>
      </c>
      <c r="K105" t="s">
        <v>1260</v>
      </c>
      <c r="L105">
        <v>4</v>
      </c>
      <c r="M105">
        <v>63.761000000000003</v>
      </c>
      <c r="N105">
        <v>79.982399999999998</v>
      </c>
      <c r="O105">
        <v>25.004100000000001</v>
      </c>
      <c r="P105">
        <v>15.483599999999999</v>
      </c>
      <c r="Q105">
        <v>6.7949999999999999</v>
      </c>
      <c r="R105">
        <v>4.9814999999999996</v>
      </c>
      <c r="S105">
        <v>5.4114000000000004</v>
      </c>
      <c r="T105">
        <v>3.5219999999999998</v>
      </c>
      <c r="U105">
        <v>2.573</v>
      </c>
      <c r="V105">
        <v>2.4502000000000002</v>
      </c>
      <c r="W105">
        <v>20.174299999999999</v>
      </c>
      <c r="X105" t="s">
        <v>813</v>
      </c>
      <c r="Y105">
        <v>2.1048</v>
      </c>
      <c r="Z105" t="s">
        <v>1263</v>
      </c>
      <c r="AA105">
        <v>2.3917999999999999</v>
      </c>
      <c r="AB105" s="5" t="s">
        <v>863</v>
      </c>
      <c r="AC105">
        <v>2.0663</v>
      </c>
      <c r="AD105">
        <v>36.259099999999997</v>
      </c>
      <c r="AE105">
        <v>272.96050000000002</v>
      </c>
      <c r="AF105">
        <v>25</v>
      </c>
      <c r="AG105">
        <v>84</v>
      </c>
    </row>
    <row r="106" spans="1:33">
      <c r="A106" t="s">
        <v>1308</v>
      </c>
      <c r="B106" s="1">
        <v>0.69097222222222221</v>
      </c>
      <c r="C106" t="s">
        <v>163</v>
      </c>
      <c r="D106" t="s">
        <v>281</v>
      </c>
      <c r="E106" t="s">
        <v>562</v>
      </c>
      <c r="F106">
        <v>18675</v>
      </c>
      <c r="G106" t="s">
        <v>231</v>
      </c>
      <c r="H106" t="s">
        <v>232</v>
      </c>
      <c r="I106" t="s">
        <v>5</v>
      </c>
      <c r="J106" t="s">
        <v>347</v>
      </c>
      <c r="K106" t="s">
        <v>1260</v>
      </c>
      <c r="L106">
        <v>6</v>
      </c>
      <c r="M106">
        <v>69.86</v>
      </c>
      <c r="N106">
        <v>45.692</v>
      </c>
      <c r="O106">
        <v>17.052199999999999</v>
      </c>
      <c r="P106">
        <v>10.803100000000001</v>
      </c>
      <c r="Q106">
        <v>7.6254999999999997</v>
      </c>
      <c r="R106">
        <v>3.8957000000000002</v>
      </c>
      <c r="S106">
        <v>4.7527999999999997</v>
      </c>
      <c r="T106">
        <v>1.4571000000000001</v>
      </c>
      <c r="U106">
        <v>2.0832000000000002</v>
      </c>
      <c r="V106">
        <v>2.4234</v>
      </c>
      <c r="W106">
        <v>20.154299999999999</v>
      </c>
      <c r="X106" t="s">
        <v>961</v>
      </c>
      <c r="Y106">
        <v>0.41399999999999998</v>
      </c>
      <c r="Z106" t="s">
        <v>1309</v>
      </c>
      <c r="AA106">
        <v>2.0605000000000002</v>
      </c>
      <c r="AB106" t="s">
        <v>940</v>
      </c>
      <c r="AC106">
        <v>1.6826000000000001</v>
      </c>
      <c r="AD106">
        <v>27.100100000000001</v>
      </c>
      <c r="AE106">
        <v>217.0565</v>
      </c>
      <c r="AF106">
        <v>33</v>
      </c>
      <c r="AG106">
        <v>77</v>
      </c>
    </row>
    <row r="107" spans="1:33">
      <c r="A107" t="s">
        <v>438</v>
      </c>
      <c r="B107" s="1">
        <v>0.56944444444444442</v>
      </c>
      <c r="C107" t="s">
        <v>188</v>
      </c>
      <c r="D107" t="s">
        <v>402</v>
      </c>
      <c r="E107" t="s">
        <v>403</v>
      </c>
      <c r="F107">
        <v>6469</v>
      </c>
      <c r="G107" t="s">
        <v>231</v>
      </c>
      <c r="H107" t="s">
        <v>232</v>
      </c>
      <c r="I107" t="s">
        <v>5</v>
      </c>
      <c r="J107" t="s">
        <v>234</v>
      </c>
      <c r="K107" t="s">
        <v>404</v>
      </c>
      <c r="L107">
        <v>2</v>
      </c>
      <c r="M107">
        <v>70.239999999999995</v>
      </c>
      <c r="N107">
        <v>83.103999999999999</v>
      </c>
      <c r="O107">
        <v>18.839400000000001</v>
      </c>
      <c r="P107">
        <v>6.0128000000000004</v>
      </c>
      <c r="Q107">
        <v>5.2164000000000001</v>
      </c>
      <c r="R107">
        <v>4.5008999999999997</v>
      </c>
      <c r="S107">
        <v>3.3915000000000002</v>
      </c>
      <c r="T107">
        <v>2.2134999999999998</v>
      </c>
      <c r="U107">
        <v>0</v>
      </c>
      <c r="V107">
        <v>0</v>
      </c>
      <c r="W107">
        <v>20.144300000000001</v>
      </c>
      <c r="X107" t="s">
        <v>439</v>
      </c>
      <c r="Y107">
        <v>0.89359999999999995</v>
      </c>
      <c r="Z107" t="s">
        <v>407</v>
      </c>
      <c r="AA107">
        <v>1.4249000000000001</v>
      </c>
      <c r="AB107" t="s">
        <v>440</v>
      </c>
      <c r="AC107">
        <v>2.0116000000000001</v>
      </c>
      <c r="AD107">
        <v>15.1166</v>
      </c>
      <c r="AE107">
        <v>236.36019999999999</v>
      </c>
      <c r="AF107">
        <v>16</v>
      </c>
      <c r="AG107">
        <v>70</v>
      </c>
    </row>
    <row r="108" spans="1:33">
      <c r="A108" t="s">
        <v>653</v>
      </c>
      <c r="B108" s="1">
        <v>0.59375</v>
      </c>
      <c r="C108" t="s">
        <v>163</v>
      </c>
      <c r="D108" t="s">
        <v>281</v>
      </c>
      <c r="E108" t="s">
        <v>403</v>
      </c>
      <c r="F108">
        <v>7116</v>
      </c>
      <c r="G108" t="s">
        <v>231</v>
      </c>
      <c r="H108" t="s">
        <v>232</v>
      </c>
      <c r="I108" t="s">
        <v>5</v>
      </c>
      <c r="J108" t="s">
        <v>234</v>
      </c>
      <c r="K108" t="s">
        <v>644</v>
      </c>
      <c r="L108">
        <v>2</v>
      </c>
      <c r="M108">
        <v>81.407200000000003</v>
      </c>
      <c r="N108">
        <v>83.476600000000005</v>
      </c>
      <c r="O108">
        <v>24.978899999999999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20.034300000000002</v>
      </c>
      <c r="X108" t="s">
        <v>469</v>
      </c>
      <c r="Y108">
        <v>1.4111</v>
      </c>
      <c r="Z108" t="s">
        <v>259</v>
      </c>
      <c r="AA108">
        <v>1.3334999999999999</v>
      </c>
      <c r="AB108" t="s">
        <v>440</v>
      </c>
      <c r="AC108">
        <v>1.8706</v>
      </c>
      <c r="AD108">
        <v>26.899799999999999</v>
      </c>
      <c r="AE108">
        <v>277.8974</v>
      </c>
      <c r="AF108">
        <v>4.5</v>
      </c>
      <c r="AG108">
        <v>83</v>
      </c>
    </row>
    <row r="109" spans="1:33">
      <c r="A109" t="s">
        <v>1710</v>
      </c>
      <c r="B109" s="1">
        <v>0.84375</v>
      </c>
      <c r="C109" t="s">
        <v>168</v>
      </c>
      <c r="D109" t="s">
        <v>402</v>
      </c>
      <c r="E109" t="s">
        <v>403</v>
      </c>
      <c r="F109">
        <v>9338</v>
      </c>
      <c r="G109" t="s">
        <v>1576</v>
      </c>
      <c r="H109" t="s">
        <v>1577</v>
      </c>
      <c r="I109" s="3" t="s">
        <v>5</v>
      </c>
      <c r="J109" t="s">
        <v>662</v>
      </c>
      <c r="K109" t="s">
        <v>1697</v>
      </c>
      <c r="L109">
        <v>6</v>
      </c>
      <c r="M109">
        <v>60.055</v>
      </c>
      <c r="N109">
        <v>62.569400000000002</v>
      </c>
      <c r="O109">
        <v>47.142000000000003</v>
      </c>
      <c r="P109">
        <v>8.0635999999999992</v>
      </c>
      <c r="Q109">
        <v>9.3597999999999999</v>
      </c>
      <c r="R109">
        <v>4.2792000000000003</v>
      </c>
      <c r="S109">
        <v>5.2487000000000004</v>
      </c>
      <c r="T109">
        <v>2.0219</v>
      </c>
      <c r="U109">
        <v>2.8815</v>
      </c>
      <c r="V109">
        <v>2.4504000000000001</v>
      </c>
      <c r="W109">
        <v>20.028600000000001</v>
      </c>
      <c r="X109" t="s">
        <v>1597</v>
      </c>
      <c r="Y109">
        <v>1.9830000000000001</v>
      </c>
      <c r="Z109" t="s">
        <v>1477</v>
      </c>
      <c r="AA109">
        <v>2.5840000000000001</v>
      </c>
      <c r="AB109" t="s">
        <v>1111</v>
      </c>
      <c r="AC109">
        <v>2.7235</v>
      </c>
      <c r="AD109">
        <v>16.203199999999999</v>
      </c>
      <c r="AE109">
        <v>247.59379999999999</v>
      </c>
      <c r="AF109">
        <v>25</v>
      </c>
      <c r="AG109">
        <v>92</v>
      </c>
    </row>
    <row r="110" spans="1:33">
      <c r="A110" t="s">
        <v>413</v>
      </c>
      <c r="B110" s="1">
        <v>0.56944444444444442</v>
      </c>
      <c r="C110" t="s">
        <v>188</v>
      </c>
      <c r="D110" t="s">
        <v>402</v>
      </c>
      <c r="E110" t="s">
        <v>403</v>
      </c>
      <c r="F110">
        <v>6469</v>
      </c>
      <c r="G110" t="s">
        <v>231</v>
      </c>
      <c r="H110" t="s">
        <v>232</v>
      </c>
      <c r="I110" t="s">
        <v>5</v>
      </c>
      <c r="J110" t="s">
        <v>234</v>
      </c>
      <c r="K110" t="s">
        <v>404</v>
      </c>
      <c r="L110">
        <v>2</v>
      </c>
      <c r="M110">
        <v>107.1</v>
      </c>
      <c r="N110">
        <v>87.161000000000001</v>
      </c>
      <c r="O110">
        <v>29.988</v>
      </c>
      <c r="P110">
        <v>11.411799999999999</v>
      </c>
      <c r="Q110">
        <v>8.1959</v>
      </c>
      <c r="R110">
        <v>7.2624000000000004</v>
      </c>
      <c r="S110">
        <v>3.5421999999999998</v>
      </c>
      <c r="T110">
        <v>2.6558000000000002</v>
      </c>
      <c r="U110">
        <v>1.7834000000000001</v>
      </c>
      <c r="V110">
        <v>1.3704000000000001</v>
      </c>
      <c r="W110">
        <v>20.027100000000001</v>
      </c>
      <c r="X110" t="s">
        <v>268</v>
      </c>
      <c r="Y110">
        <v>3.2040000000000002</v>
      </c>
      <c r="Z110" t="s">
        <v>414</v>
      </c>
      <c r="AA110">
        <v>2.3205</v>
      </c>
      <c r="AB110" t="s">
        <v>415</v>
      </c>
      <c r="AC110">
        <v>1.2101</v>
      </c>
      <c r="AD110">
        <v>23.9999</v>
      </c>
      <c r="AE110">
        <v>311.23250000000002</v>
      </c>
      <c r="AF110">
        <v>12</v>
      </c>
      <c r="AG110">
        <v>78</v>
      </c>
    </row>
    <row r="111" spans="1:33">
      <c r="A111" t="s">
        <v>478</v>
      </c>
      <c r="B111" s="1">
        <v>0.57291666666666663</v>
      </c>
      <c r="C111" t="s">
        <v>163</v>
      </c>
      <c r="D111" t="s">
        <v>402</v>
      </c>
      <c r="E111" t="s">
        <v>447</v>
      </c>
      <c r="F111">
        <v>17013</v>
      </c>
      <c r="G111" t="s">
        <v>231</v>
      </c>
      <c r="H111" t="s">
        <v>232</v>
      </c>
      <c r="I111" t="s">
        <v>233</v>
      </c>
      <c r="J111" t="s">
        <v>234</v>
      </c>
      <c r="K111" t="s">
        <v>448</v>
      </c>
      <c r="L111">
        <v>2</v>
      </c>
      <c r="M111">
        <v>71.213499999999996</v>
      </c>
      <c r="N111">
        <v>52.287100000000002</v>
      </c>
      <c r="O111">
        <v>33.143599999999999</v>
      </c>
      <c r="P111">
        <v>10.263400000000001</v>
      </c>
      <c r="Q111">
        <v>5.7102000000000004</v>
      </c>
      <c r="R111">
        <v>6.1121999999999996</v>
      </c>
      <c r="S111">
        <v>4.5364000000000004</v>
      </c>
      <c r="T111">
        <v>3.0670999999999999</v>
      </c>
      <c r="U111">
        <v>0</v>
      </c>
      <c r="V111">
        <v>0</v>
      </c>
      <c r="W111">
        <v>19.950700000000001</v>
      </c>
      <c r="X111" t="s">
        <v>479</v>
      </c>
      <c r="Y111">
        <v>1.6739999999999999</v>
      </c>
      <c r="Z111" t="s">
        <v>407</v>
      </c>
      <c r="AA111">
        <v>2.9308999999999998</v>
      </c>
      <c r="AB111" t="s">
        <v>480</v>
      </c>
      <c r="AC111">
        <v>1.5462</v>
      </c>
      <c r="AD111">
        <v>19.6083</v>
      </c>
      <c r="AE111">
        <v>235.91579999999999</v>
      </c>
      <c r="AF111">
        <v>25</v>
      </c>
      <c r="AG111">
        <v>88</v>
      </c>
    </row>
    <row r="112" spans="1:33">
      <c r="A112" t="s">
        <v>432</v>
      </c>
      <c r="B112" s="1">
        <v>0.56944444444444442</v>
      </c>
      <c r="C112" t="s">
        <v>188</v>
      </c>
      <c r="D112" t="s">
        <v>402</v>
      </c>
      <c r="E112" t="s">
        <v>403</v>
      </c>
      <c r="F112">
        <v>6469</v>
      </c>
      <c r="G112" t="s">
        <v>231</v>
      </c>
      <c r="H112" t="s">
        <v>232</v>
      </c>
      <c r="I112" t="s">
        <v>5</v>
      </c>
      <c r="J112" t="s">
        <v>234</v>
      </c>
      <c r="K112" t="s">
        <v>404</v>
      </c>
      <c r="L112">
        <v>2</v>
      </c>
      <c r="M112">
        <v>76.427999999999997</v>
      </c>
      <c r="N112">
        <v>70.906199999999998</v>
      </c>
      <c r="O112">
        <v>26.630700000000001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19.918600000000001</v>
      </c>
      <c r="X112" t="s">
        <v>266</v>
      </c>
      <c r="Y112">
        <v>2.1375999999999999</v>
      </c>
      <c r="Z112" t="s">
        <v>263</v>
      </c>
      <c r="AA112">
        <v>3.0436000000000001</v>
      </c>
      <c r="AB112" t="s">
        <v>433</v>
      </c>
      <c r="AC112">
        <v>1.9123000000000001</v>
      </c>
      <c r="AD112">
        <v>25.9665</v>
      </c>
      <c r="AE112">
        <v>260.99419999999998</v>
      </c>
      <c r="AF112">
        <v>6</v>
      </c>
      <c r="AG112">
        <v>85</v>
      </c>
    </row>
    <row r="113" spans="1:33">
      <c r="A113" t="s">
        <v>1171</v>
      </c>
      <c r="B113" s="1">
        <v>0.67013888888888884</v>
      </c>
      <c r="C113" t="s">
        <v>163</v>
      </c>
      <c r="D113" t="s">
        <v>229</v>
      </c>
      <c r="E113" t="s">
        <v>1158</v>
      </c>
      <c r="F113">
        <v>131000</v>
      </c>
      <c r="G113" t="s">
        <v>231</v>
      </c>
      <c r="H113" t="s">
        <v>232</v>
      </c>
      <c r="I113" t="s">
        <v>233</v>
      </c>
      <c r="J113" t="s">
        <v>234</v>
      </c>
      <c r="K113" t="s">
        <v>1159</v>
      </c>
      <c r="L113">
        <v>2</v>
      </c>
      <c r="M113">
        <v>97.759500000000003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19.851400000000002</v>
      </c>
      <c r="X113" t="s">
        <v>813</v>
      </c>
      <c r="Y113">
        <v>1.7747999999999999</v>
      </c>
      <c r="Z113" t="s">
        <v>1172</v>
      </c>
      <c r="AA113">
        <v>1.1339999999999999</v>
      </c>
      <c r="AB113" t="s">
        <v>874</v>
      </c>
      <c r="AC113">
        <v>1.7806999999999999</v>
      </c>
      <c r="AD113">
        <v>43</v>
      </c>
      <c r="AE113">
        <v>313.99270000000001</v>
      </c>
      <c r="AF113">
        <v>20</v>
      </c>
      <c r="AG113">
        <v>0</v>
      </c>
    </row>
    <row r="114" spans="1:33">
      <c r="A114" t="s">
        <v>1590</v>
      </c>
      <c r="B114" s="1">
        <v>0.73958333333333337</v>
      </c>
      <c r="C114" t="s">
        <v>168</v>
      </c>
      <c r="D114" t="s">
        <v>925</v>
      </c>
      <c r="E114" t="s">
        <v>230</v>
      </c>
      <c r="F114">
        <v>6469</v>
      </c>
      <c r="G114" t="s">
        <v>1576</v>
      </c>
      <c r="H114" t="s">
        <v>1577</v>
      </c>
      <c r="I114" s="3" t="s">
        <v>5</v>
      </c>
      <c r="J114" t="s">
        <v>662</v>
      </c>
      <c r="K114" t="s">
        <v>1578</v>
      </c>
      <c r="L114">
        <v>3</v>
      </c>
      <c r="M114">
        <v>70.66</v>
      </c>
      <c r="N114">
        <v>51.366999999999997</v>
      </c>
      <c r="O114">
        <v>31.593</v>
      </c>
      <c r="P114">
        <v>9.5602</v>
      </c>
      <c r="Q114">
        <v>7.3234000000000004</v>
      </c>
      <c r="R114">
        <v>7.2569999999999997</v>
      </c>
      <c r="S114">
        <v>4.3605</v>
      </c>
      <c r="T114">
        <v>3.4165999999999999</v>
      </c>
      <c r="U114">
        <v>1.7001999999999999</v>
      </c>
      <c r="V114">
        <v>1.3224</v>
      </c>
      <c r="W114">
        <v>19.836400000000001</v>
      </c>
      <c r="X114" t="s">
        <v>429</v>
      </c>
      <c r="Y114">
        <v>1.879</v>
      </c>
      <c r="Z114" t="s">
        <v>430</v>
      </c>
      <c r="AA114">
        <v>2.4918999999999998</v>
      </c>
      <c r="AB114" t="s">
        <v>863</v>
      </c>
      <c r="AC114">
        <v>1.5787</v>
      </c>
      <c r="AD114">
        <v>10.871600000000001</v>
      </c>
      <c r="AE114">
        <v>225.21780000000001</v>
      </c>
      <c r="AF114">
        <v>8</v>
      </c>
      <c r="AG114">
        <v>77</v>
      </c>
    </row>
    <row r="115" spans="1:33">
      <c r="A115" t="s">
        <v>1310</v>
      </c>
      <c r="B115" s="1">
        <v>0.69097222222222221</v>
      </c>
      <c r="C115" t="s">
        <v>163</v>
      </c>
      <c r="D115" t="s">
        <v>281</v>
      </c>
      <c r="E115" t="s">
        <v>562</v>
      </c>
      <c r="F115">
        <v>18675</v>
      </c>
      <c r="G115" t="s">
        <v>231</v>
      </c>
      <c r="H115" t="s">
        <v>232</v>
      </c>
      <c r="I115" t="s">
        <v>5</v>
      </c>
      <c r="J115" t="s">
        <v>347</v>
      </c>
      <c r="K115" t="s">
        <v>1260</v>
      </c>
      <c r="L115">
        <v>6</v>
      </c>
      <c r="M115">
        <v>39.468299999999999</v>
      </c>
      <c r="N115">
        <v>38.337200000000003</v>
      </c>
      <c r="O115">
        <v>25.473099999999999</v>
      </c>
      <c r="P115">
        <v>8.4178999999999995</v>
      </c>
      <c r="Q115">
        <v>7.9935</v>
      </c>
      <c r="R115">
        <v>5.2314999999999996</v>
      </c>
      <c r="S115">
        <v>3.3306</v>
      </c>
      <c r="T115">
        <v>2.57</v>
      </c>
      <c r="U115">
        <v>2.1113</v>
      </c>
      <c r="V115">
        <v>1.4144000000000001</v>
      </c>
      <c r="W115">
        <v>19.832100000000001</v>
      </c>
      <c r="X115" t="s">
        <v>959</v>
      </c>
      <c r="Y115">
        <v>1.8673</v>
      </c>
      <c r="Z115" t="s">
        <v>1311</v>
      </c>
      <c r="AA115">
        <v>0.42670000000000002</v>
      </c>
      <c r="AB115" t="s">
        <v>1312</v>
      </c>
      <c r="AC115">
        <v>1.5163</v>
      </c>
      <c r="AD115">
        <v>18.3155</v>
      </c>
      <c r="AE115">
        <v>176.3058</v>
      </c>
      <c r="AF115">
        <v>33</v>
      </c>
      <c r="AG115">
        <v>82</v>
      </c>
    </row>
    <row r="116" spans="1:33">
      <c r="A116" t="s">
        <v>852</v>
      </c>
      <c r="B116" s="1">
        <v>0.62847222222222221</v>
      </c>
      <c r="C116" t="s">
        <v>167</v>
      </c>
      <c r="D116" t="s">
        <v>281</v>
      </c>
      <c r="E116" t="s">
        <v>447</v>
      </c>
      <c r="F116">
        <v>24540</v>
      </c>
      <c r="G116" t="s">
        <v>282</v>
      </c>
      <c r="H116" t="s">
        <v>232</v>
      </c>
      <c r="I116" t="s">
        <v>233</v>
      </c>
      <c r="J116" t="s">
        <v>662</v>
      </c>
      <c r="K116" t="s">
        <v>845</v>
      </c>
      <c r="L116">
        <v>4</v>
      </c>
      <c r="M116">
        <v>73.595600000000005</v>
      </c>
      <c r="N116">
        <v>103.49120000000001</v>
      </c>
      <c r="O116">
        <v>39.158900000000003</v>
      </c>
      <c r="P116">
        <v>13.5405</v>
      </c>
      <c r="Q116">
        <v>6.0168999999999997</v>
      </c>
      <c r="R116">
        <v>5.5430000000000001</v>
      </c>
      <c r="S116">
        <v>3.8519999999999999</v>
      </c>
      <c r="T116">
        <v>3.2141000000000002</v>
      </c>
      <c r="U116">
        <v>1.3203</v>
      </c>
      <c r="V116">
        <v>2.0766</v>
      </c>
      <c r="W116">
        <v>19.801400000000001</v>
      </c>
      <c r="X116" t="s">
        <v>329</v>
      </c>
      <c r="Y116">
        <v>2.8799000000000001</v>
      </c>
      <c r="Z116" t="s">
        <v>330</v>
      </c>
      <c r="AA116">
        <v>2.8298000000000001</v>
      </c>
      <c r="AB116" t="s">
        <v>853</v>
      </c>
      <c r="AC116">
        <v>2.3506999999999998</v>
      </c>
      <c r="AD116">
        <v>27.2698</v>
      </c>
      <c r="AE116">
        <v>306.94080000000002</v>
      </c>
      <c r="AF116">
        <v>6</v>
      </c>
      <c r="AG116">
        <v>110</v>
      </c>
    </row>
    <row r="117" spans="1:33">
      <c r="A117" t="s">
        <v>1151</v>
      </c>
      <c r="B117" s="1">
        <v>0.66319444444444442</v>
      </c>
      <c r="C117" t="s">
        <v>188</v>
      </c>
      <c r="D117" t="s">
        <v>281</v>
      </c>
      <c r="E117" t="s">
        <v>447</v>
      </c>
      <c r="F117">
        <v>17013</v>
      </c>
      <c r="G117" t="s">
        <v>231</v>
      </c>
      <c r="H117" t="s">
        <v>232</v>
      </c>
      <c r="I117" t="s">
        <v>233</v>
      </c>
      <c r="J117" t="s">
        <v>234</v>
      </c>
      <c r="K117" t="s">
        <v>1142</v>
      </c>
      <c r="L117">
        <v>2</v>
      </c>
      <c r="M117">
        <v>97.122</v>
      </c>
      <c r="N117">
        <v>68.608099999999993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19.7957</v>
      </c>
      <c r="X117" t="s">
        <v>268</v>
      </c>
      <c r="Y117">
        <v>2.3277999999999999</v>
      </c>
      <c r="Z117" t="s">
        <v>754</v>
      </c>
      <c r="AA117">
        <v>1.1951000000000001</v>
      </c>
      <c r="AB117" t="s">
        <v>1152</v>
      </c>
      <c r="AC117">
        <v>1.5257000000000001</v>
      </c>
      <c r="AD117">
        <v>34.5</v>
      </c>
      <c r="AE117">
        <v>298.31880000000001</v>
      </c>
      <c r="AF117">
        <v>16</v>
      </c>
      <c r="AG117">
        <v>0</v>
      </c>
    </row>
    <row r="118" spans="1:33">
      <c r="A118" t="s">
        <v>521</v>
      </c>
      <c r="B118" s="1">
        <v>0.57986111111111105</v>
      </c>
      <c r="C118" t="s">
        <v>167</v>
      </c>
      <c r="D118" t="s">
        <v>281</v>
      </c>
      <c r="F118">
        <v>9540</v>
      </c>
      <c r="G118" t="s">
        <v>282</v>
      </c>
      <c r="H118" t="s">
        <v>232</v>
      </c>
      <c r="I118" t="s">
        <v>233</v>
      </c>
      <c r="J118" t="s">
        <v>234</v>
      </c>
      <c r="K118" t="s">
        <v>520</v>
      </c>
      <c r="L118">
        <v>2</v>
      </c>
      <c r="M118">
        <v>88.497600000000006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19.757100000000001</v>
      </c>
      <c r="X118" t="s">
        <v>522</v>
      </c>
      <c r="Y118">
        <v>0.6119</v>
      </c>
      <c r="Z118" t="s">
        <v>523</v>
      </c>
      <c r="AA118">
        <v>0.2762</v>
      </c>
      <c r="AB118" t="s">
        <v>524</v>
      </c>
      <c r="AC118">
        <v>1.4211</v>
      </c>
      <c r="AD118">
        <v>2.5</v>
      </c>
      <c r="AE118" s="23">
        <v>247.6688</v>
      </c>
      <c r="AF118">
        <v>12</v>
      </c>
      <c r="AG118">
        <v>0</v>
      </c>
    </row>
    <row r="119" spans="1:33">
      <c r="A119" t="s">
        <v>1692</v>
      </c>
      <c r="B119" s="1">
        <v>0.82291666666666663</v>
      </c>
      <c r="C119" t="s">
        <v>168</v>
      </c>
      <c r="D119" t="s">
        <v>229</v>
      </c>
      <c r="E119" t="s">
        <v>230</v>
      </c>
      <c r="F119">
        <v>6469</v>
      </c>
      <c r="G119" t="s">
        <v>1576</v>
      </c>
      <c r="H119" t="s">
        <v>1577</v>
      </c>
      <c r="I119" s="3" t="s">
        <v>5</v>
      </c>
      <c r="J119" t="s">
        <v>662</v>
      </c>
      <c r="K119" t="s">
        <v>1674</v>
      </c>
      <c r="L119">
        <v>3</v>
      </c>
      <c r="M119">
        <v>51.985999999999997</v>
      </c>
      <c r="N119">
        <v>44.267499999999998</v>
      </c>
      <c r="O119">
        <v>31.381</v>
      </c>
      <c r="P119">
        <v>11.8185</v>
      </c>
      <c r="Q119">
        <v>7.0610999999999997</v>
      </c>
      <c r="R119">
        <v>5.0990000000000002</v>
      </c>
      <c r="S119">
        <v>4.1840000000000002</v>
      </c>
      <c r="T119">
        <v>0</v>
      </c>
      <c r="U119">
        <v>0</v>
      </c>
      <c r="V119">
        <v>0</v>
      </c>
      <c r="W119">
        <v>19.7393</v>
      </c>
      <c r="X119" t="s">
        <v>457</v>
      </c>
      <c r="Y119">
        <v>1.575</v>
      </c>
      <c r="Z119" t="s">
        <v>407</v>
      </c>
      <c r="AA119">
        <v>2.0032999999999999</v>
      </c>
      <c r="AB119" t="s">
        <v>1693</v>
      </c>
      <c r="AC119">
        <v>0.81659999999999999</v>
      </c>
      <c r="AD119">
        <v>19.4434</v>
      </c>
      <c r="AE119">
        <v>205.40020000000001</v>
      </c>
      <c r="AF119">
        <v>25</v>
      </c>
      <c r="AG119">
        <v>83</v>
      </c>
    </row>
    <row r="120" spans="1:33">
      <c r="A120" t="s">
        <v>788</v>
      </c>
      <c r="B120" s="1">
        <v>0.61805555555555558</v>
      </c>
      <c r="C120" t="s">
        <v>188</v>
      </c>
      <c r="D120" t="s">
        <v>281</v>
      </c>
      <c r="E120" t="s">
        <v>661</v>
      </c>
      <c r="F120">
        <v>22684</v>
      </c>
      <c r="G120" t="s">
        <v>231</v>
      </c>
      <c r="H120" t="s">
        <v>232</v>
      </c>
      <c r="I120" t="s">
        <v>233</v>
      </c>
      <c r="J120" t="s">
        <v>234</v>
      </c>
      <c r="K120" t="s">
        <v>775</v>
      </c>
      <c r="L120">
        <v>2</v>
      </c>
      <c r="M120">
        <v>99.264899999999997</v>
      </c>
      <c r="N120">
        <v>57.882599999999996</v>
      </c>
      <c r="O120">
        <v>24.308800000000002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19.700700000000001</v>
      </c>
      <c r="X120" t="s">
        <v>268</v>
      </c>
      <c r="Y120">
        <v>2.8477999999999999</v>
      </c>
      <c r="Z120" t="s">
        <v>789</v>
      </c>
      <c r="AA120">
        <v>2.7902</v>
      </c>
      <c r="AB120" t="s">
        <v>790</v>
      </c>
      <c r="AC120">
        <v>1.6254</v>
      </c>
      <c r="AD120">
        <v>26.5319</v>
      </c>
      <c r="AE120">
        <v>269.11380000000003</v>
      </c>
      <c r="AF120">
        <v>12</v>
      </c>
      <c r="AG120">
        <v>92</v>
      </c>
    </row>
    <row r="121" spans="1:33">
      <c r="A121" t="s">
        <v>1148</v>
      </c>
      <c r="B121" s="1">
        <v>0.66319444444444442</v>
      </c>
      <c r="C121" t="s">
        <v>188</v>
      </c>
      <c r="D121" t="s">
        <v>281</v>
      </c>
      <c r="E121" t="s">
        <v>447</v>
      </c>
      <c r="F121">
        <v>17013</v>
      </c>
      <c r="G121" t="s">
        <v>231</v>
      </c>
      <c r="H121" t="s">
        <v>232</v>
      </c>
      <c r="I121" t="s">
        <v>233</v>
      </c>
      <c r="J121" t="s">
        <v>234</v>
      </c>
      <c r="K121" t="s">
        <v>1142</v>
      </c>
      <c r="L121">
        <v>2</v>
      </c>
      <c r="M121">
        <v>90.489400000000003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19.68</v>
      </c>
      <c r="X121" t="s">
        <v>237</v>
      </c>
      <c r="Y121">
        <v>3.4681000000000002</v>
      </c>
      <c r="Z121" t="s">
        <v>1149</v>
      </c>
      <c r="AA121">
        <v>2.9365999999999999</v>
      </c>
      <c r="AB121" t="s">
        <v>433</v>
      </c>
      <c r="AC121">
        <v>1.9216</v>
      </c>
      <c r="AD121">
        <v>46</v>
      </c>
      <c r="AE121">
        <v>302.13</v>
      </c>
      <c r="AF121">
        <v>2.25</v>
      </c>
      <c r="AG121">
        <v>0</v>
      </c>
    </row>
    <row r="122" spans="1:33">
      <c r="A122" t="s">
        <v>647</v>
      </c>
      <c r="B122" s="1">
        <v>0.59375</v>
      </c>
      <c r="C122" t="s">
        <v>163</v>
      </c>
      <c r="D122" t="s">
        <v>281</v>
      </c>
      <c r="E122" t="s">
        <v>403</v>
      </c>
      <c r="F122">
        <v>7116</v>
      </c>
      <c r="G122" t="s">
        <v>231</v>
      </c>
      <c r="H122" t="s">
        <v>232</v>
      </c>
      <c r="I122" t="s">
        <v>5</v>
      </c>
      <c r="J122" t="s">
        <v>234</v>
      </c>
      <c r="K122" t="s">
        <v>644</v>
      </c>
      <c r="L122">
        <v>2</v>
      </c>
      <c r="M122">
        <v>100</v>
      </c>
      <c r="N122">
        <v>87.12</v>
      </c>
      <c r="O122">
        <v>28.468900000000001</v>
      </c>
      <c r="P122">
        <v>10.569699999999999</v>
      </c>
      <c r="Q122">
        <v>4.4829999999999997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19.6629</v>
      </c>
      <c r="X122" t="s">
        <v>648</v>
      </c>
      <c r="Y122">
        <v>1.8900999999999999</v>
      </c>
      <c r="Z122" t="s">
        <v>649</v>
      </c>
      <c r="AA122">
        <v>1.4494</v>
      </c>
      <c r="AB122" t="s">
        <v>408</v>
      </c>
      <c r="AC122">
        <v>1.3480000000000001</v>
      </c>
      <c r="AD122">
        <v>43.4</v>
      </c>
      <c r="AE122">
        <v>315.4717</v>
      </c>
      <c r="AF122">
        <v>2.75</v>
      </c>
      <c r="AG122">
        <v>89</v>
      </c>
    </row>
    <row r="123" spans="1:33">
      <c r="A123" t="s">
        <v>1579</v>
      </c>
      <c r="B123" s="1">
        <v>0.73958333333333337</v>
      </c>
      <c r="C123" t="s">
        <v>168</v>
      </c>
      <c r="D123" t="s">
        <v>925</v>
      </c>
      <c r="E123" t="s">
        <v>230</v>
      </c>
      <c r="F123">
        <v>6469</v>
      </c>
      <c r="G123" t="s">
        <v>1576</v>
      </c>
      <c r="H123" t="s">
        <v>1577</v>
      </c>
      <c r="I123" s="3" t="s">
        <v>5</v>
      </c>
      <c r="J123" t="s">
        <v>662</v>
      </c>
      <c r="K123" t="s">
        <v>1578</v>
      </c>
      <c r="L123">
        <v>4</v>
      </c>
      <c r="M123">
        <v>70.935000000000002</v>
      </c>
      <c r="N123">
        <v>83.277600000000007</v>
      </c>
      <c r="O123">
        <v>29.081399999999999</v>
      </c>
      <c r="P123">
        <v>11.866099999999999</v>
      </c>
      <c r="Q123">
        <v>4.4358000000000004</v>
      </c>
      <c r="R123">
        <v>4.2789000000000001</v>
      </c>
      <c r="S123">
        <v>2.3043</v>
      </c>
      <c r="T123">
        <v>2.3521000000000001</v>
      </c>
      <c r="U123">
        <v>1.5037</v>
      </c>
      <c r="V123">
        <v>1.4792000000000001</v>
      </c>
      <c r="W123">
        <v>19.564299999999999</v>
      </c>
      <c r="X123" t="s">
        <v>1580</v>
      </c>
      <c r="Y123">
        <v>2.5030999999999999</v>
      </c>
      <c r="Z123" t="s">
        <v>1581</v>
      </c>
      <c r="AA123">
        <v>1.8681000000000001</v>
      </c>
      <c r="AB123" t="s">
        <v>408</v>
      </c>
      <c r="AC123">
        <v>1.5894999999999999</v>
      </c>
      <c r="AD123">
        <v>24.008299999999998</v>
      </c>
      <c r="AE123" s="23">
        <v>261.04739999999998</v>
      </c>
      <c r="AF123">
        <v>6</v>
      </c>
      <c r="AG123">
        <v>78</v>
      </c>
    </row>
    <row r="124" spans="1:33">
      <c r="A124" t="s">
        <v>1474</v>
      </c>
      <c r="B124" s="1">
        <v>0.71527777777777779</v>
      </c>
      <c r="C124" t="s">
        <v>163</v>
      </c>
      <c r="D124" t="s">
        <v>281</v>
      </c>
      <c r="E124" t="s">
        <v>230</v>
      </c>
      <c r="F124">
        <v>5531</v>
      </c>
      <c r="G124" t="s">
        <v>231</v>
      </c>
      <c r="H124" t="s">
        <v>232</v>
      </c>
      <c r="I124" s="3" t="s">
        <v>5</v>
      </c>
      <c r="J124" t="s">
        <v>1463</v>
      </c>
      <c r="K124" t="s">
        <v>1464</v>
      </c>
      <c r="L124">
        <v>3</v>
      </c>
      <c r="M124">
        <v>52.375</v>
      </c>
      <c r="N124">
        <v>46.296799999999998</v>
      </c>
      <c r="O124">
        <v>33.458399999999997</v>
      </c>
      <c r="P124">
        <v>10.8165</v>
      </c>
      <c r="Q124">
        <v>6.4291</v>
      </c>
      <c r="R124">
        <v>4.6669</v>
      </c>
      <c r="S124">
        <v>5.9333</v>
      </c>
      <c r="T124">
        <v>3.4369000000000001</v>
      </c>
      <c r="U124">
        <v>3.1118000000000001</v>
      </c>
      <c r="V124">
        <v>2.3845999999999998</v>
      </c>
      <c r="W124">
        <v>19.523599999999998</v>
      </c>
      <c r="X124" t="s">
        <v>800</v>
      </c>
      <c r="Y124">
        <v>0.1628</v>
      </c>
      <c r="Z124" t="s">
        <v>969</v>
      </c>
      <c r="AA124">
        <v>2.3757000000000001</v>
      </c>
      <c r="AB124" t="s">
        <v>853</v>
      </c>
      <c r="AC124">
        <v>2.0642</v>
      </c>
      <c r="AD124">
        <v>21.2303</v>
      </c>
      <c r="AE124">
        <v>214.26589999999999</v>
      </c>
      <c r="AF124">
        <v>10</v>
      </c>
      <c r="AG124">
        <v>79</v>
      </c>
    </row>
    <row r="125" spans="1:33">
      <c r="A125" t="s">
        <v>236</v>
      </c>
      <c r="B125" s="1">
        <v>0.54861111111111105</v>
      </c>
      <c r="C125" t="s">
        <v>188</v>
      </c>
      <c r="D125" t="s">
        <v>229</v>
      </c>
      <c r="E125" t="s">
        <v>230</v>
      </c>
      <c r="F125">
        <v>5434</v>
      </c>
      <c r="G125" t="s">
        <v>231</v>
      </c>
      <c r="H125" t="s">
        <v>232</v>
      </c>
      <c r="I125" t="s">
        <v>233</v>
      </c>
      <c r="J125" t="s">
        <v>234</v>
      </c>
      <c r="K125" t="s">
        <v>235</v>
      </c>
      <c r="L125">
        <v>2</v>
      </c>
      <c r="M125">
        <v>69.762799999999999</v>
      </c>
      <c r="N125">
        <v>60.7926</v>
      </c>
      <c r="O125">
        <v>20.1784</v>
      </c>
      <c r="P125">
        <v>9.5663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19.522099999999998</v>
      </c>
      <c r="X125" t="s">
        <v>237</v>
      </c>
      <c r="Y125">
        <v>2.7221000000000002</v>
      </c>
      <c r="Z125" t="s">
        <v>238</v>
      </c>
      <c r="AA125">
        <v>3.3868</v>
      </c>
      <c r="AB125" t="s">
        <v>239</v>
      </c>
      <c r="AC125">
        <v>2.3845999999999998</v>
      </c>
      <c r="AD125">
        <v>4.5</v>
      </c>
      <c r="AE125" s="23">
        <v>212.7039</v>
      </c>
      <c r="AF125">
        <v>5</v>
      </c>
      <c r="AG125">
        <v>81</v>
      </c>
    </row>
    <row r="126" spans="1:33">
      <c r="A126" t="s">
        <v>958</v>
      </c>
      <c r="B126" s="1">
        <v>0.64236111111111105</v>
      </c>
      <c r="C126" t="s">
        <v>163</v>
      </c>
      <c r="D126" t="s">
        <v>925</v>
      </c>
      <c r="E126" t="s">
        <v>562</v>
      </c>
      <c r="F126">
        <v>28012</v>
      </c>
      <c r="G126" t="s">
        <v>231</v>
      </c>
      <c r="H126" t="s">
        <v>232</v>
      </c>
      <c r="I126" t="s">
        <v>5</v>
      </c>
      <c r="J126" t="s">
        <v>662</v>
      </c>
      <c r="K126" t="s">
        <v>926</v>
      </c>
      <c r="L126">
        <v>4</v>
      </c>
      <c r="M126">
        <v>69.895499999999998</v>
      </c>
      <c r="N126">
        <v>99.689300000000003</v>
      </c>
      <c r="O126">
        <v>40.605600000000003</v>
      </c>
      <c r="P126">
        <v>7.8036000000000003</v>
      </c>
      <c r="Q126">
        <v>8.9794999999999998</v>
      </c>
      <c r="R126">
        <v>5.4802999999999997</v>
      </c>
      <c r="S126">
        <v>4.1429</v>
      </c>
      <c r="T126">
        <v>1.8892</v>
      </c>
      <c r="U126">
        <v>1.9953000000000001</v>
      </c>
      <c r="V126">
        <v>2.5630000000000002</v>
      </c>
      <c r="W126">
        <v>19.512899999999998</v>
      </c>
      <c r="X126" t="s">
        <v>959</v>
      </c>
      <c r="Y126">
        <v>1.9691000000000001</v>
      </c>
      <c r="Z126" t="s">
        <v>804</v>
      </c>
      <c r="AA126">
        <v>1.1595</v>
      </c>
      <c r="AB126" t="s">
        <v>412</v>
      </c>
      <c r="AC126">
        <v>2.4176000000000002</v>
      </c>
      <c r="AD126">
        <v>14.2302</v>
      </c>
      <c r="AE126">
        <v>282.33350000000002</v>
      </c>
      <c r="AF126">
        <v>20</v>
      </c>
      <c r="AG126">
        <v>95</v>
      </c>
    </row>
    <row r="127" spans="1:33">
      <c r="A127" t="s">
        <v>1032</v>
      </c>
      <c r="B127" s="1">
        <v>0.65277777777777779</v>
      </c>
      <c r="C127" t="s">
        <v>167</v>
      </c>
      <c r="D127" t="s">
        <v>281</v>
      </c>
      <c r="F127">
        <v>9267</v>
      </c>
      <c r="G127" t="s">
        <v>282</v>
      </c>
      <c r="H127" t="s">
        <v>232</v>
      </c>
      <c r="I127" t="s">
        <v>5</v>
      </c>
      <c r="J127" t="s">
        <v>662</v>
      </c>
      <c r="K127" t="s">
        <v>1014</v>
      </c>
      <c r="L127">
        <v>5</v>
      </c>
      <c r="M127">
        <v>64.201700000000002</v>
      </c>
      <c r="N127">
        <v>48.4071</v>
      </c>
      <c r="O127">
        <v>19.668700000000001</v>
      </c>
      <c r="P127">
        <v>10.2294</v>
      </c>
      <c r="Q127">
        <v>7.3756000000000004</v>
      </c>
      <c r="R127">
        <v>5.5166000000000004</v>
      </c>
      <c r="S127">
        <v>3.7505000000000002</v>
      </c>
      <c r="T127">
        <v>0</v>
      </c>
      <c r="U127">
        <v>0</v>
      </c>
      <c r="V127">
        <v>0</v>
      </c>
      <c r="W127">
        <v>19.491399999999999</v>
      </c>
      <c r="X127" t="s">
        <v>333</v>
      </c>
      <c r="Y127">
        <v>1.9966999999999999</v>
      </c>
      <c r="Z127" t="s">
        <v>1033</v>
      </c>
      <c r="AA127">
        <v>0.81159999999999999</v>
      </c>
      <c r="AB127" t="s">
        <v>1034</v>
      </c>
      <c r="AC127">
        <v>0.27860000000000001</v>
      </c>
      <c r="AD127">
        <v>21.679300000000001</v>
      </c>
      <c r="AE127">
        <v>209.15819999999999</v>
      </c>
      <c r="AF127">
        <v>20</v>
      </c>
      <c r="AG127">
        <v>81</v>
      </c>
    </row>
    <row r="128" spans="1:33">
      <c r="A128" t="s">
        <v>526</v>
      </c>
      <c r="B128" s="1">
        <v>0.57986111111111105</v>
      </c>
      <c r="C128" t="s">
        <v>167</v>
      </c>
      <c r="D128" t="s">
        <v>281</v>
      </c>
      <c r="F128">
        <v>9540</v>
      </c>
      <c r="G128" t="s">
        <v>282</v>
      </c>
      <c r="H128" t="s">
        <v>232</v>
      </c>
      <c r="I128" t="s">
        <v>233</v>
      </c>
      <c r="J128" t="s">
        <v>234</v>
      </c>
      <c r="K128" t="s">
        <v>520</v>
      </c>
      <c r="L128">
        <v>2</v>
      </c>
      <c r="M128">
        <v>75.183099999999996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19.4771</v>
      </c>
      <c r="X128" t="s">
        <v>527</v>
      </c>
      <c r="Y128">
        <v>1.1446000000000001</v>
      </c>
      <c r="Z128" t="s">
        <v>342</v>
      </c>
      <c r="AA128">
        <v>0.40949999999999998</v>
      </c>
      <c r="AB128" t="s">
        <v>528</v>
      </c>
      <c r="AC128">
        <v>2.3033999999999999</v>
      </c>
      <c r="AD128">
        <v>1.5</v>
      </c>
      <c r="AE128">
        <v>214.37110000000001</v>
      </c>
      <c r="AF128">
        <v>12</v>
      </c>
      <c r="AG128">
        <v>0</v>
      </c>
    </row>
    <row r="129" spans="1:33">
      <c r="A129" t="s">
        <v>1021</v>
      </c>
      <c r="B129" s="1">
        <v>0.65277777777777779</v>
      </c>
      <c r="C129" t="s">
        <v>167</v>
      </c>
      <c r="D129" t="s">
        <v>281</v>
      </c>
      <c r="F129">
        <v>9267</v>
      </c>
      <c r="G129" t="s">
        <v>282</v>
      </c>
      <c r="H129" t="s">
        <v>232</v>
      </c>
      <c r="I129" t="s">
        <v>5</v>
      </c>
      <c r="J129" t="s">
        <v>662</v>
      </c>
      <c r="K129" t="s">
        <v>1014</v>
      </c>
      <c r="L129">
        <v>4</v>
      </c>
      <c r="M129">
        <v>110.9</v>
      </c>
      <c r="N129">
        <v>48.558199999999999</v>
      </c>
      <c r="O129">
        <v>21.7666</v>
      </c>
      <c r="P129">
        <v>13.1325</v>
      </c>
      <c r="Q129">
        <v>5.2544000000000004</v>
      </c>
      <c r="R129">
        <v>3.1612</v>
      </c>
      <c r="S129">
        <v>2.0672000000000001</v>
      </c>
      <c r="T129">
        <v>2.3847</v>
      </c>
      <c r="U129">
        <v>1.9802</v>
      </c>
      <c r="V129">
        <v>2.2917000000000001</v>
      </c>
      <c r="W129">
        <v>19.464300000000001</v>
      </c>
      <c r="X129" t="s">
        <v>329</v>
      </c>
      <c r="Y129">
        <v>2.1657000000000002</v>
      </c>
      <c r="Z129" t="s">
        <v>330</v>
      </c>
      <c r="AA129">
        <v>1.4014</v>
      </c>
      <c r="AB129" t="s">
        <v>853</v>
      </c>
      <c r="AC129">
        <v>2.3506999999999998</v>
      </c>
      <c r="AD129">
        <v>22.270399999999999</v>
      </c>
      <c r="AE129">
        <v>259.14909999999998</v>
      </c>
      <c r="AF129">
        <v>6.5</v>
      </c>
      <c r="AG129">
        <v>89</v>
      </c>
    </row>
    <row r="130" spans="1:33">
      <c r="A130" t="s">
        <v>786</v>
      </c>
      <c r="B130" s="1">
        <v>0.61805555555555558</v>
      </c>
      <c r="C130" t="s">
        <v>188</v>
      </c>
      <c r="D130" t="s">
        <v>281</v>
      </c>
      <c r="E130" t="s">
        <v>661</v>
      </c>
      <c r="F130">
        <v>22684</v>
      </c>
      <c r="G130" t="s">
        <v>231</v>
      </c>
      <c r="H130" t="s">
        <v>232</v>
      </c>
      <c r="I130" t="s">
        <v>233</v>
      </c>
      <c r="J130" t="s">
        <v>234</v>
      </c>
      <c r="K130" t="s">
        <v>775</v>
      </c>
      <c r="L130">
        <v>2</v>
      </c>
      <c r="M130">
        <v>96.515000000000001</v>
      </c>
      <c r="N130">
        <v>64.615399999999994</v>
      </c>
      <c r="O130">
        <v>36.041800000000002</v>
      </c>
      <c r="P130">
        <v>10.703799999999999</v>
      </c>
      <c r="Q130">
        <v>3.3932000000000002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19.459299999999999</v>
      </c>
      <c r="X130" t="s">
        <v>417</v>
      </c>
      <c r="Y130">
        <v>2.2519</v>
      </c>
      <c r="Z130" t="s">
        <v>787</v>
      </c>
      <c r="AA130">
        <v>2.0661999999999998</v>
      </c>
      <c r="AB130" t="s">
        <v>471</v>
      </c>
      <c r="AC130">
        <v>1.3252999999999999</v>
      </c>
      <c r="AD130">
        <v>17</v>
      </c>
      <c r="AE130">
        <v>269.47160000000002</v>
      </c>
      <c r="AF130">
        <v>25</v>
      </c>
      <c r="AG130">
        <v>83</v>
      </c>
    </row>
    <row r="131" spans="1:33">
      <c r="A131" t="s">
        <v>1028</v>
      </c>
      <c r="B131" s="1">
        <v>0.65277777777777779</v>
      </c>
      <c r="C131" t="s">
        <v>167</v>
      </c>
      <c r="D131" t="s">
        <v>281</v>
      </c>
      <c r="F131">
        <v>9267</v>
      </c>
      <c r="G131" t="s">
        <v>282</v>
      </c>
      <c r="H131" t="s">
        <v>232</v>
      </c>
      <c r="I131" t="s">
        <v>5</v>
      </c>
      <c r="J131" t="s">
        <v>662</v>
      </c>
      <c r="K131" t="s">
        <v>1014</v>
      </c>
      <c r="L131">
        <v>5</v>
      </c>
      <c r="M131">
        <v>86.185000000000002</v>
      </c>
      <c r="N131">
        <v>44.828800000000001</v>
      </c>
      <c r="O131">
        <v>34.085999999999999</v>
      </c>
      <c r="P131">
        <v>8.7329000000000008</v>
      </c>
      <c r="Q131">
        <v>7.1188000000000002</v>
      </c>
      <c r="R131">
        <v>5.2253999999999996</v>
      </c>
      <c r="S131">
        <v>5.8068</v>
      </c>
      <c r="T131">
        <v>2.7932000000000001</v>
      </c>
      <c r="U131">
        <v>3.1347999999999998</v>
      </c>
      <c r="V131">
        <v>2.1410999999999998</v>
      </c>
      <c r="W131">
        <v>19.429300000000001</v>
      </c>
      <c r="X131" t="s">
        <v>318</v>
      </c>
      <c r="Y131">
        <v>1.2304999999999999</v>
      </c>
      <c r="Z131" t="s">
        <v>1016</v>
      </c>
      <c r="AA131">
        <v>2.0507</v>
      </c>
      <c r="AB131" t="s">
        <v>497</v>
      </c>
      <c r="AC131">
        <v>0.76419999999999999</v>
      </c>
      <c r="AD131">
        <v>17.2089</v>
      </c>
      <c r="AE131">
        <v>240.7363</v>
      </c>
      <c r="AF131">
        <v>8</v>
      </c>
      <c r="AG131">
        <v>75</v>
      </c>
    </row>
    <row r="132" spans="1:33">
      <c r="A132" t="s">
        <v>1475</v>
      </c>
      <c r="B132" s="1">
        <v>0.71527777777777779</v>
      </c>
      <c r="C132" t="s">
        <v>163</v>
      </c>
      <c r="D132" t="s">
        <v>281</v>
      </c>
      <c r="E132" t="s">
        <v>230</v>
      </c>
      <c r="F132">
        <v>5531</v>
      </c>
      <c r="G132" t="s">
        <v>231</v>
      </c>
      <c r="H132" t="s">
        <v>232</v>
      </c>
      <c r="I132" s="3" t="s">
        <v>5</v>
      </c>
      <c r="J132" t="s">
        <v>1463</v>
      </c>
      <c r="K132" t="s">
        <v>1464</v>
      </c>
      <c r="L132">
        <v>3</v>
      </c>
      <c r="M132">
        <v>79.525000000000006</v>
      </c>
      <c r="N132">
        <v>44.498600000000003</v>
      </c>
      <c r="O132">
        <v>21.8154</v>
      </c>
      <c r="P132">
        <v>7.8301999999999996</v>
      </c>
      <c r="Q132">
        <v>5.3845999999999998</v>
      </c>
      <c r="R132">
        <v>5.4451999999999998</v>
      </c>
      <c r="S132">
        <v>3.1657999999999999</v>
      </c>
      <c r="T132">
        <v>1.7302999999999999</v>
      </c>
      <c r="U132">
        <v>2.4799000000000002</v>
      </c>
      <c r="V132">
        <v>1.7091000000000001</v>
      </c>
      <c r="W132">
        <v>19.425699999999999</v>
      </c>
      <c r="X132" t="s">
        <v>1476</v>
      </c>
      <c r="Y132">
        <v>1.0716000000000001</v>
      </c>
      <c r="Z132" t="s">
        <v>1477</v>
      </c>
      <c r="AA132">
        <v>2.0007999999999999</v>
      </c>
      <c r="AB132" t="s">
        <v>301</v>
      </c>
      <c r="AC132">
        <v>0.97770000000000001</v>
      </c>
      <c r="AD132">
        <v>16.896799999999999</v>
      </c>
      <c r="AE132">
        <v>213.95660000000001</v>
      </c>
      <c r="AF132">
        <v>10</v>
      </c>
      <c r="AG132">
        <v>68</v>
      </c>
    </row>
    <row r="133" spans="1:33">
      <c r="A133" t="s">
        <v>422</v>
      </c>
      <c r="B133" s="1">
        <v>0.56944444444444442</v>
      </c>
      <c r="C133" t="s">
        <v>188</v>
      </c>
      <c r="D133" t="s">
        <v>402</v>
      </c>
      <c r="E133" t="s">
        <v>403</v>
      </c>
      <c r="F133">
        <v>6469</v>
      </c>
      <c r="G133" t="s">
        <v>231</v>
      </c>
      <c r="H133" t="s">
        <v>232</v>
      </c>
      <c r="I133" t="s">
        <v>5</v>
      </c>
      <c r="J133" t="s">
        <v>234</v>
      </c>
      <c r="K133" t="s">
        <v>404</v>
      </c>
      <c r="L133">
        <v>2</v>
      </c>
      <c r="M133">
        <v>80.28</v>
      </c>
      <c r="N133">
        <v>100.5176</v>
      </c>
      <c r="O133">
        <v>26.547999999999998</v>
      </c>
      <c r="P133">
        <v>7.5922000000000001</v>
      </c>
      <c r="Q133">
        <v>7.2016</v>
      </c>
      <c r="R133">
        <v>7.21</v>
      </c>
      <c r="S133">
        <v>2.6667999999999998</v>
      </c>
      <c r="T133">
        <v>2.6442000000000001</v>
      </c>
      <c r="U133">
        <v>1.1836</v>
      </c>
      <c r="V133">
        <v>0</v>
      </c>
      <c r="W133">
        <v>19.417100000000001</v>
      </c>
      <c r="X133" t="s">
        <v>254</v>
      </c>
      <c r="Y133">
        <v>1.5992999999999999</v>
      </c>
      <c r="Z133" t="s">
        <v>423</v>
      </c>
      <c r="AA133">
        <v>0.93569999999999998</v>
      </c>
      <c r="AB133" t="s">
        <v>424</v>
      </c>
      <c r="AC133">
        <v>1.7081</v>
      </c>
      <c r="AD133">
        <v>23.711500000000001</v>
      </c>
      <c r="AE133">
        <v>285.12090000000001</v>
      </c>
      <c r="AF133">
        <v>12</v>
      </c>
      <c r="AG133">
        <v>73</v>
      </c>
    </row>
    <row r="134" spans="1:33">
      <c r="A134" t="s">
        <v>1677</v>
      </c>
      <c r="B134" s="1">
        <v>0.82291666666666663</v>
      </c>
      <c r="C134" t="s">
        <v>168</v>
      </c>
      <c r="D134" t="s">
        <v>229</v>
      </c>
      <c r="E134" t="s">
        <v>230</v>
      </c>
      <c r="F134">
        <v>6469</v>
      </c>
      <c r="G134" t="s">
        <v>1576</v>
      </c>
      <c r="H134" t="s">
        <v>1577</v>
      </c>
      <c r="I134" s="3" t="s">
        <v>5</v>
      </c>
      <c r="J134" t="s">
        <v>662</v>
      </c>
      <c r="K134" t="s">
        <v>1674</v>
      </c>
      <c r="L134">
        <v>3</v>
      </c>
      <c r="M134">
        <v>68.368399999999994</v>
      </c>
      <c r="N134">
        <v>77.778499999999994</v>
      </c>
      <c r="O134">
        <v>36.862400000000001</v>
      </c>
      <c r="P134">
        <v>5.3342999999999998</v>
      </c>
      <c r="Q134">
        <v>5.4378000000000002</v>
      </c>
      <c r="R134">
        <v>3.4510999999999998</v>
      </c>
      <c r="S134">
        <v>0</v>
      </c>
      <c r="T134">
        <v>0</v>
      </c>
      <c r="U134">
        <v>0</v>
      </c>
      <c r="V134">
        <v>0</v>
      </c>
      <c r="W134">
        <v>19.405000000000001</v>
      </c>
      <c r="X134" t="s">
        <v>279</v>
      </c>
      <c r="Y134">
        <v>3.0857000000000001</v>
      </c>
      <c r="Z134" t="s">
        <v>263</v>
      </c>
      <c r="AA134">
        <v>3.6309999999999998</v>
      </c>
      <c r="AB134" t="s">
        <v>665</v>
      </c>
      <c r="AC134">
        <v>2.1187</v>
      </c>
      <c r="AD134">
        <v>27.7333</v>
      </c>
      <c r="AE134">
        <v>262.58609999999999</v>
      </c>
      <c r="AF134">
        <v>10</v>
      </c>
      <c r="AG134">
        <v>84</v>
      </c>
    </row>
    <row r="135" spans="1:33">
      <c r="A135" t="s">
        <v>735</v>
      </c>
      <c r="B135" s="1">
        <v>0.60416666666666663</v>
      </c>
      <c r="C135" t="s">
        <v>167</v>
      </c>
      <c r="D135" t="s">
        <v>281</v>
      </c>
      <c r="F135">
        <v>17688</v>
      </c>
      <c r="G135" t="s">
        <v>282</v>
      </c>
      <c r="H135" t="s">
        <v>232</v>
      </c>
      <c r="I135" t="s">
        <v>5</v>
      </c>
      <c r="J135" t="s">
        <v>234</v>
      </c>
      <c r="K135" t="s">
        <v>718</v>
      </c>
      <c r="L135">
        <v>2</v>
      </c>
      <c r="M135">
        <v>84.938199999999995</v>
      </c>
      <c r="N135">
        <v>55.938899999999997</v>
      </c>
      <c r="O135">
        <v>29.130500000000001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19.402100000000001</v>
      </c>
      <c r="X135" t="s">
        <v>329</v>
      </c>
      <c r="Y135">
        <v>2.1657000000000002</v>
      </c>
      <c r="Z135" t="s">
        <v>330</v>
      </c>
      <c r="AA135">
        <v>1.4014</v>
      </c>
      <c r="AB135" t="s">
        <v>736</v>
      </c>
      <c r="AC135">
        <v>0.14280000000000001</v>
      </c>
      <c r="AD135">
        <v>7.9995000000000003</v>
      </c>
      <c r="AE135">
        <v>234.58920000000001</v>
      </c>
      <c r="AF135">
        <v>6.5</v>
      </c>
      <c r="AG135">
        <v>83</v>
      </c>
    </row>
    <row r="136" spans="1:33">
      <c r="A136" t="s">
        <v>1688</v>
      </c>
      <c r="B136" s="1">
        <v>0.82291666666666663</v>
      </c>
      <c r="C136" t="s">
        <v>168</v>
      </c>
      <c r="D136" t="s">
        <v>229</v>
      </c>
      <c r="E136" t="s">
        <v>230</v>
      </c>
      <c r="F136">
        <v>6469</v>
      </c>
      <c r="G136" t="s">
        <v>1576</v>
      </c>
      <c r="H136" t="s">
        <v>1577</v>
      </c>
      <c r="I136" s="3" t="s">
        <v>5</v>
      </c>
      <c r="J136" t="s">
        <v>662</v>
      </c>
      <c r="K136" t="s">
        <v>1674</v>
      </c>
      <c r="L136">
        <v>3</v>
      </c>
      <c r="M136">
        <v>52.063499999999998</v>
      </c>
      <c r="N136">
        <v>61.114100000000001</v>
      </c>
      <c r="O136">
        <v>25.073399999999999</v>
      </c>
      <c r="P136">
        <v>11.8043</v>
      </c>
      <c r="Q136">
        <v>7.7293000000000003</v>
      </c>
      <c r="R136">
        <v>5.6513</v>
      </c>
      <c r="S136">
        <v>4.0185000000000004</v>
      </c>
      <c r="T136">
        <v>2.3420000000000001</v>
      </c>
      <c r="U136">
        <v>2.145</v>
      </c>
      <c r="V136">
        <v>1.8972</v>
      </c>
      <c r="W136">
        <v>19.323599999999999</v>
      </c>
      <c r="X136" t="s">
        <v>1597</v>
      </c>
      <c r="Y136">
        <v>1.9366000000000001</v>
      </c>
      <c r="Z136" t="s">
        <v>787</v>
      </c>
      <c r="AA136">
        <v>1.8853</v>
      </c>
      <c r="AB136" t="s">
        <v>324</v>
      </c>
      <c r="AC136">
        <v>1.0475000000000001</v>
      </c>
      <c r="AD136">
        <v>16.730399999999999</v>
      </c>
      <c r="AE136">
        <v>214.762</v>
      </c>
      <c r="AF136">
        <v>20</v>
      </c>
      <c r="AG136">
        <v>81</v>
      </c>
    </row>
    <row r="137" spans="1:33">
      <c r="A137" t="s">
        <v>1024</v>
      </c>
      <c r="B137" s="1">
        <v>0.65277777777777779</v>
      </c>
      <c r="C137" t="s">
        <v>167</v>
      </c>
      <c r="D137" t="s">
        <v>281</v>
      </c>
      <c r="F137">
        <v>9267</v>
      </c>
      <c r="G137" t="s">
        <v>282</v>
      </c>
      <c r="H137" t="s">
        <v>232</v>
      </c>
      <c r="I137" t="s">
        <v>5</v>
      </c>
      <c r="J137" t="s">
        <v>662</v>
      </c>
      <c r="K137" t="s">
        <v>1014</v>
      </c>
      <c r="L137">
        <v>5</v>
      </c>
      <c r="M137">
        <v>87.42</v>
      </c>
      <c r="N137">
        <v>56.280999999999999</v>
      </c>
      <c r="O137">
        <v>32.586799999999997</v>
      </c>
      <c r="P137">
        <v>6.6428000000000003</v>
      </c>
      <c r="Q137">
        <v>8.2013999999999996</v>
      </c>
      <c r="R137">
        <v>5.7815000000000003</v>
      </c>
      <c r="S137">
        <v>3.0587</v>
      </c>
      <c r="T137">
        <v>2.8919999999999999</v>
      </c>
      <c r="U137">
        <v>2.4977999999999998</v>
      </c>
      <c r="V137">
        <v>1.8202</v>
      </c>
      <c r="W137">
        <v>19.289300000000001</v>
      </c>
      <c r="X137" t="s">
        <v>299</v>
      </c>
      <c r="Y137">
        <v>0.69099999999999995</v>
      </c>
      <c r="Z137" t="s">
        <v>300</v>
      </c>
      <c r="AA137">
        <v>0.63109999999999999</v>
      </c>
      <c r="AB137" t="s">
        <v>1025</v>
      </c>
      <c r="AC137">
        <v>0.70889999999999997</v>
      </c>
      <c r="AD137">
        <v>23.944800000000001</v>
      </c>
      <c r="AE137">
        <v>252.44730000000001</v>
      </c>
      <c r="AF137">
        <v>6</v>
      </c>
      <c r="AG137">
        <v>76</v>
      </c>
    </row>
    <row r="138" spans="1:33">
      <c r="A138" t="s">
        <v>781</v>
      </c>
      <c r="B138" s="1">
        <v>0.61805555555555558</v>
      </c>
      <c r="C138" t="s">
        <v>188</v>
      </c>
      <c r="D138" t="s">
        <v>281</v>
      </c>
      <c r="E138" t="s">
        <v>661</v>
      </c>
      <c r="F138">
        <v>22684</v>
      </c>
      <c r="G138" t="s">
        <v>231</v>
      </c>
      <c r="H138" t="s">
        <v>232</v>
      </c>
      <c r="I138" t="s">
        <v>233</v>
      </c>
      <c r="J138" t="s">
        <v>234</v>
      </c>
      <c r="K138" t="s">
        <v>775</v>
      </c>
      <c r="L138">
        <v>2</v>
      </c>
      <c r="M138">
        <v>99.759</v>
      </c>
      <c r="N138">
        <v>64.535399999999996</v>
      </c>
      <c r="O138">
        <v>32.5623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19.255700000000001</v>
      </c>
      <c r="X138" t="s">
        <v>687</v>
      </c>
      <c r="Y138">
        <v>2.0386000000000002</v>
      </c>
      <c r="Z138" t="s">
        <v>470</v>
      </c>
      <c r="AA138">
        <v>1.9377</v>
      </c>
      <c r="AB138" t="s">
        <v>335</v>
      </c>
      <c r="AC138">
        <v>2.1019999999999999</v>
      </c>
      <c r="AD138">
        <v>41.932499999999997</v>
      </c>
      <c r="AE138">
        <v>302.61290000000002</v>
      </c>
      <c r="AF138">
        <v>14</v>
      </c>
      <c r="AG138">
        <v>86</v>
      </c>
    </row>
    <row r="139" spans="1:33">
      <c r="A139" t="s">
        <v>1286</v>
      </c>
      <c r="B139" s="1">
        <v>0.69097222222222221</v>
      </c>
      <c r="C139" t="s">
        <v>163</v>
      </c>
      <c r="D139" t="s">
        <v>281</v>
      </c>
      <c r="E139" t="s">
        <v>562</v>
      </c>
      <c r="F139">
        <v>18675</v>
      </c>
      <c r="G139" t="s">
        <v>231</v>
      </c>
      <c r="H139" t="s">
        <v>232</v>
      </c>
      <c r="I139" t="s">
        <v>5</v>
      </c>
      <c r="J139" t="s">
        <v>347</v>
      </c>
      <c r="K139" t="s">
        <v>1260</v>
      </c>
      <c r="L139">
        <v>5</v>
      </c>
      <c r="M139">
        <v>70.91</v>
      </c>
      <c r="N139">
        <v>78.096000000000004</v>
      </c>
      <c r="O139">
        <v>42.2928</v>
      </c>
      <c r="P139">
        <v>7.8959000000000001</v>
      </c>
      <c r="Q139">
        <v>12.6196</v>
      </c>
      <c r="R139">
        <v>4.8577000000000004</v>
      </c>
      <c r="S139">
        <v>6.0148999999999999</v>
      </c>
      <c r="T139">
        <v>2.9459</v>
      </c>
      <c r="U139">
        <v>1.401</v>
      </c>
      <c r="V139">
        <v>2.8454999999999999</v>
      </c>
      <c r="W139">
        <v>19.214300000000001</v>
      </c>
      <c r="X139" t="s">
        <v>1287</v>
      </c>
      <c r="Y139">
        <v>1.5904</v>
      </c>
      <c r="Z139" t="s">
        <v>1288</v>
      </c>
      <c r="AA139">
        <v>1.2787999999999999</v>
      </c>
      <c r="AB139" t="s">
        <v>1289</v>
      </c>
      <c r="AC139">
        <v>2.0392000000000001</v>
      </c>
      <c r="AD139">
        <v>25.330100000000002</v>
      </c>
      <c r="AE139">
        <v>279.33199999999999</v>
      </c>
      <c r="AF139">
        <v>25</v>
      </c>
      <c r="AG139">
        <v>81</v>
      </c>
    </row>
    <row r="140" spans="1:33">
      <c r="A140" t="s">
        <v>654</v>
      </c>
      <c r="B140" s="1">
        <v>0.59375</v>
      </c>
      <c r="C140" t="s">
        <v>163</v>
      </c>
      <c r="D140" t="s">
        <v>281</v>
      </c>
      <c r="E140" t="s">
        <v>403</v>
      </c>
      <c r="F140">
        <v>7116</v>
      </c>
      <c r="G140" t="s">
        <v>231</v>
      </c>
      <c r="H140" t="s">
        <v>232</v>
      </c>
      <c r="I140" t="s">
        <v>5</v>
      </c>
      <c r="J140" t="s">
        <v>234</v>
      </c>
      <c r="K140" t="s">
        <v>644</v>
      </c>
      <c r="L140">
        <v>2</v>
      </c>
      <c r="M140">
        <v>94.963999999999999</v>
      </c>
      <c r="N140">
        <v>50.188200000000002</v>
      </c>
      <c r="O140">
        <v>32.799999999999997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19.200700000000001</v>
      </c>
      <c r="X140" t="s">
        <v>655</v>
      </c>
      <c r="Y140">
        <v>0.94740000000000002</v>
      </c>
      <c r="Z140" t="s">
        <v>476</v>
      </c>
      <c r="AA140">
        <v>1.7703</v>
      </c>
      <c r="AB140" t="s">
        <v>656</v>
      </c>
      <c r="AC140">
        <v>0.24299999999999999</v>
      </c>
      <c r="AD140">
        <v>6</v>
      </c>
      <c r="AE140">
        <v>241.3493</v>
      </c>
      <c r="AF140">
        <v>7</v>
      </c>
      <c r="AG140">
        <v>75</v>
      </c>
    </row>
    <row r="141" spans="1:33">
      <c r="A141" t="s">
        <v>1588</v>
      </c>
      <c r="B141" s="1">
        <v>0.73958333333333337</v>
      </c>
      <c r="C141" t="s">
        <v>168</v>
      </c>
      <c r="D141" t="s">
        <v>925</v>
      </c>
      <c r="E141" t="s">
        <v>230</v>
      </c>
      <c r="F141">
        <v>6469</v>
      </c>
      <c r="G141" t="s">
        <v>1576</v>
      </c>
      <c r="H141" t="s">
        <v>1577</v>
      </c>
      <c r="I141" s="3" t="s">
        <v>5</v>
      </c>
      <c r="J141" t="s">
        <v>662</v>
      </c>
      <c r="K141" t="s">
        <v>1578</v>
      </c>
      <c r="L141">
        <v>3</v>
      </c>
      <c r="M141">
        <v>79.531899999999993</v>
      </c>
      <c r="N141">
        <v>53.2669</v>
      </c>
      <c r="O141">
        <v>32.325699999999998</v>
      </c>
      <c r="P141">
        <v>7.2576000000000001</v>
      </c>
      <c r="Q141">
        <v>7.5286</v>
      </c>
      <c r="R141">
        <v>7.0297999999999998</v>
      </c>
      <c r="S141">
        <v>4.3853</v>
      </c>
      <c r="T141">
        <v>2.6432000000000002</v>
      </c>
      <c r="U141">
        <v>1.4177999999999999</v>
      </c>
      <c r="V141">
        <v>1.3142</v>
      </c>
      <c r="W141">
        <v>19.170000000000002</v>
      </c>
      <c r="X141" t="s">
        <v>1589</v>
      </c>
      <c r="Y141">
        <v>0.87329999999999997</v>
      </c>
      <c r="Z141" t="s">
        <v>975</v>
      </c>
      <c r="AA141">
        <v>2.0587</v>
      </c>
      <c r="AB141" t="s">
        <v>440</v>
      </c>
      <c r="AC141">
        <v>2.0034999999999998</v>
      </c>
      <c r="AD141">
        <v>18.172000000000001</v>
      </c>
      <c r="AE141">
        <v>238.97839999999999</v>
      </c>
      <c r="AF141">
        <v>4</v>
      </c>
      <c r="AG141">
        <v>77</v>
      </c>
    </row>
    <row r="142" spans="1:33">
      <c r="A142" t="s">
        <v>948</v>
      </c>
      <c r="B142" s="1">
        <v>0.64236111111111105</v>
      </c>
      <c r="C142" t="s">
        <v>163</v>
      </c>
      <c r="D142" t="s">
        <v>925</v>
      </c>
      <c r="E142" t="s">
        <v>562</v>
      </c>
      <c r="F142">
        <v>28012</v>
      </c>
      <c r="G142" t="s">
        <v>231</v>
      </c>
      <c r="H142" t="s">
        <v>232</v>
      </c>
      <c r="I142" t="s">
        <v>5</v>
      </c>
      <c r="J142" t="s">
        <v>662</v>
      </c>
      <c r="K142" t="s">
        <v>926</v>
      </c>
      <c r="L142">
        <v>4</v>
      </c>
      <c r="M142">
        <v>63.16</v>
      </c>
      <c r="N142">
        <v>90.903999999999996</v>
      </c>
      <c r="O142">
        <v>43.712000000000003</v>
      </c>
      <c r="P142">
        <v>14.6774</v>
      </c>
      <c r="Q142">
        <v>11.186500000000001</v>
      </c>
      <c r="R142">
        <v>7.1310000000000002</v>
      </c>
      <c r="S142">
        <v>4.7727000000000004</v>
      </c>
      <c r="T142">
        <v>2.6419999999999999</v>
      </c>
      <c r="U142">
        <v>2.3010000000000002</v>
      </c>
      <c r="V142">
        <v>2.3123</v>
      </c>
      <c r="W142">
        <v>19.156400000000001</v>
      </c>
      <c r="X142" t="s">
        <v>949</v>
      </c>
      <c r="Y142">
        <v>2.1991999999999998</v>
      </c>
      <c r="Z142" t="s">
        <v>825</v>
      </c>
      <c r="AA142">
        <v>1.6032999999999999</v>
      </c>
      <c r="AB142" t="s">
        <v>412</v>
      </c>
      <c r="AC142">
        <v>2.4176000000000002</v>
      </c>
      <c r="AD142">
        <v>23.0365</v>
      </c>
      <c r="AE142">
        <v>291.21190000000001</v>
      </c>
      <c r="AF142">
        <v>14</v>
      </c>
      <c r="AG142">
        <v>91</v>
      </c>
    </row>
    <row r="143" spans="1:33">
      <c r="A143" t="s">
        <v>737</v>
      </c>
      <c r="B143" s="1">
        <v>0.60416666666666663</v>
      </c>
      <c r="C143" t="s">
        <v>167</v>
      </c>
      <c r="D143" t="s">
        <v>281</v>
      </c>
      <c r="F143">
        <v>17688</v>
      </c>
      <c r="G143" t="s">
        <v>282</v>
      </c>
      <c r="H143" t="s">
        <v>232</v>
      </c>
      <c r="I143" t="s">
        <v>5</v>
      </c>
      <c r="J143" t="s">
        <v>234</v>
      </c>
      <c r="K143" t="s">
        <v>718</v>
      </c>
      <c r="L143">
        <v>2</v>
      </c>
      <c r="M143">
        <v>75</v>
      </c>
      <c r="N143">
        <v>49.52</v>
      </c>
      <c r="O143">
        <v>36.425800000000002</v>
      </c>
      <c r="P143">
        <v>10.7935</v>
      </c>
      <c r="Q143">
        <v>4.6753999999999998</v>
      </c>
      <c r="R143">
        <v>4.8902000000000001</v>
      </c>
      <c r="S143">
        <v>0</v>
      </c>
      <c r="T143">
        <v>0</v>
      </c>
      <c r="U143">
        <v>0</v>
      </c>
      <c r="V143">
        <v>0</v>
      </c>
      <c r="W143">
        <v>19.074999999999999</v>
      </c>
      <c r="X143" t="s">
        <v>738</v>
      </c>
      <c r="Y143">
        <v>1.4060999999999999</v>
      </c>
      <c r="Z143" t="s">
        <v>739</v>
      </c>
      <c r="AA143">
        <v>2.3761999999999999</v>
      </c>
      <c r="AB143" t="s">
        <v>740</v>
      </c>
      <c r="AC143">
        <v>1.8262</v>
      </c>
      <c r="AD143">
        <v>15.6005</v>
      </c>
      <c r="AE143">
        <v>231.376</v>
      </c>
      <c r="AF143">
        <v>14</v>
      </c>
      <c r="AG143">
        <v>71</v>
      </c>
    </row>
    <row r="144" spans="1:33">
      <c r="A144" t="s">
        <v>472</v>
      </c>
      <c r="B144" s="1">
        <v>0.57291666666666663</v>
      </c>
      <c r="C144" t="s">
        <v>163</v>
      </c>
      <c r="D144" t="s">
        <v>402</v>
      </c>
      <c r="E144" t="s">
        <v>447</v>
      </c>
      <c r="F144">
        <v>17013</v>
      </c>
      <c r="G144" t="s">
        <v>231</v>
      </c>
      <c r="H144" t="s">
        <v>232</v>
      </c>
      <c r="I144" t="s">
        <v>233</v>
      </c>
      <c r="J144" t="s">
        <v>234</v>
      </c>
      <c r="K144" t="s">
        <v>448</v>
      </c>
      <c r="L144">
        <v>2</v>
      </c>
      <c r="M144">
        <v>72.472999999999999</v>
      </c>
      <c r="N144">
        <v>82.7239</v>
      </c>
      <c r="O144">
        <v>29.746500000000001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18.967099999999999</v>
      </c>
      <c r="X144" t="s">
        <v>473</v>
      </c>
      <c r="Y144">
        <v>1.3452999999999999</v>
      </c>
      <c r="Z144" t="s">
        <v>470</v>
      </c>
      <c r="AA144">
        <v>2.0813000000000001</v>
      </c>
      <c r="AB144" t="s">
        <v>305</v>
      </c>
      <c r="AC144">
        <v>3.0718999999999999</v>
      </c>
      <c r="AD144">
        <v>32.999699999999997</v>
      </c>
      <c r="AE144">
        <v>280.19470000000001</v>
      </c>
      <c r="AF144">
        <v>33</v>
      </c>
      <c r="AG144">
        <v>76</v>
      </c>
    </row>
    <row r="145" spans="1:33">
      <c r="A145" t="s">
        <v>657</v>
      </c>
      <c r="B145" s="1">
        <v>0.59375</v>
      </c>
      <c r="C145" t="s">
        <v>163</v>
      </c>
      <c r="D145" t="s">
        <v>281</v>
      </c>
      <c r="E145" t="s">
        <v>403</v>
      </c>
      <c r="F145">
        <v>7116</v>
      </c>
      <c r="G145" t="s">
        <v>231</v>
      </c>
      <c r="H145" t="s">
        <v>232</v>
      </c>
      <c r="I145" t="s">
        <v>5</v>
      </c>
      <c r="J145" t="s">
        <v>234</v>
      </c>
      <c r="K145" t="s">
        <v>644</v>
      </c>
      <c r="L145">
        <v>2</v>
      </c>
      <c r="M145">
        <v>72.412000000000006</v>
      </c>
      <c r="N145">
        <v>54.496099999999998</v>
      </c>
      <c r="O145">
        <v>23.658100000000001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18.9621</v>
      </c>
      <c r="X145" t="s">
        <v>658</v>
      </c>
      <c r="Y145">
        <v>1.0926</v>
      </c>
      <c r="Z145" t="s">
        <v>659</v>
      </c>
      <c r="AA145">
        <v>0.86670000000000003</v>
      </c>
      <c r="AB145" t="s">
        <v>652</v>
      </c>
      <c r="AC145">
        <v>1.8786</v>
      </c>
      <c r="AD145">
        <v>10.632899999999999</v>
      </c>
      <c r="AE145">
        <v>213.35169999999999</v>
      </c>
      <c r="AF145">
        <v>8</v>
      </c>
      <c r="AG145">
        <v>74</v>
      </c>
    </row>
    <row r="146" spans="1:33">
      <c r="A146" t="s">
        <v>1696</v>
      </c>
      <c r="B146" s="1">
        <v>0.82291666666666663</v>
      </c>
      <c r="C146" t="s">
        <v>168</v>
      </c>
      <c r="D146" t="s">
        <v>229</v>
      </c>
      <c r="E146" t="s">
        <v>230</v>
      </c>
      <c r="F146">
        <v>6469</v>
      </c>
      <c r="G146" t="s">
        <v>1576</v>
      </c>
      <c r="H146" t="s">
        <v>1577</v>
      </c>
      <c r="I146" s="3" t="s">
        <v>5</v>
      </c>
      <c r="J146" t="s">
        <v>662</v>
      </c>
      <c r="K146" t="s">
        <v>1674</v>
      </c>
      <c r="L146">
        <v>3</v>
      </c>
      <c r="M146">
        <v>58.264400000000002</v>
      </c>
      <c r="N146">
        <v>47.820999999999998</v>
      </c>
      <c r="O146">
        <v>17.536899999999999</v>
      </c>
      <c r="P146">
        <v>7.2675000000000001</v>
      </c>
      <c r="Q146">
        <v>10.359500000000001</v>
      </c>
      <c r="R146">
        <v>8.0731999999999999</v>
      </c>
      <c r="S146">
        <v>3.9979</v>
      </c>
      <c r="T146">
        <v>1.5185999999999999</v>
      </c>
      <c r="U146">
        <v>2.3254999999999999</v>
      </c>
      <c r="V146">
        <v>1.3232999999999999</v>
      </c>
      <c r="W146">
        <v>18.933599999999998</v>
      </c>
      <c r="X146" t="s">
        <v>254</v>
      </c>
      <c r="Y146">
        <v>1.5302</v>
      </c>
      <c r="Z146" t="s">
        <v>821</v>
      </c>
      <c r="AA146">
        <v>2.7755999999999998</v>
      </c>
      <c r="AB146" t="s">
        <v>720</v>
      </c>
      <c r="AC146">
        <v>1.6372</v>
      </c>
      <c r="AD146">
        <v>15.737500000000001</v>
      </c>
      <c r="AE146">
        <v>199.10169999999999</v>
      </c>
      <c r="AF146">
        <v>20</v>
      </c>
      <c r="AG146">
        <v>78</v>
      </c>
    </row>
    <row r="147" spans="1:33">
      <c r="A147" t="s">
        <v>425</v>
      </c>
      <c r="B147" s="1">
        <v>0.56944444444444442</v>
      </c>
      <c r="C147" t="s">
        <v>188</v>
      </c>
      <c r="D147" t="s">
        <v>402</v>
      </c>
      <c r="E147" t="s">
        <v>403</v>
      </c>
      <c r="F147">
        <v>6469</v>
      </c>
      <c r="G147" t="s">
        <v>231</v>
      </c>
      <c r="H147" t="s">
        <v>232</v>
      </c>
      <c r="I147" t="s">
        <v>5</v>
      </c>
      <c r="J147" t="s">
        <v>234</v>
      </c>
      <c r="K147" t="s">
        <v>404</v>
      </c>
      <c r="L147">
        <v>2</v>
      </c>
      <c r="M147">
        <v>71.409499999999994</v>
      </c>
      <c r="N147">
        <v>74.270600000000002</v>
      </c>
      <c r="O147">
        <v>36.751600000000003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18.800699999999999</v>
      </c>
      <c r="X147" t="s">
        <v>262</v>
      </c>
      <c r="Y147">
        <v>2.4767000000000001</v>
      </c>
      <c r="Z147" t="s">
        <v>426</v>
      </c>
      <c r="AA147">
        <v>0.8649</v>
      </c>
      <c r="AB147" t="s">
        <v>427</v>
      </c>
      <c r="AC147">
        <v>1.3809</v>
      </c>
      <c r="AD147">
        <v>31.933199999999999</v>
      </c>
      <c r="AE147">
        <v>275.53879999999998</v>
      </c>
      <c r="AF147">
        <v>7</v>
      </c>
      <c r="AG147">
        <v>86</v>
      </c>
    </row>
    <row r="148" spans="1:33">
      <c r="A148" t="s">
        <v>1601</v>
      </c>
      <c r="B148" s="1">
        <v>0.76041666666666663</v>
      </c>
      <c r="C148" t="s">
        <v>168</v>
      </c>
      <c r="D148" t="s">
        <v>281</v>
      </c>
      <c r="E148" t="s">
        <v>1407</v>
      </c>
      <c r="F148">
        <v>3881</v>
      </c>
      <c r="G148" t="s">
        <v>1576</v>
      </c>
      <c r="H148" t="s">
        <v>1577</v>
      </c>
      <c r="I148" s="3" t="s">
        <v>233</v>
      </c>
      <c r="J148" t="s">
        <v>234</v>
      </c>
      <c r="K148" t="s">
        <v>1600</v>
      </c>
      <c r="L148">
        <v>2</v>
      </c>
      <c r="M148">
        <v>73.912199999999999</v>
      </c>
      <c r="N148">
        <v>63.401299999999999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18.704999999999998</v>
      </c>
      <c r="X148" t="s">
        <v>1602</v>
      </c>
      <c r="Y148">
        <v>1.5625</v>
      </c>
      <c r="Z148" t="s">
        <v>238</v>
      </c>
      <c r="AA148">
        <v>3.3216000000000001</v>
      </c>
      <c r="AB148" t="s">
        <v>471</v>
      </c>
      <c r="AC148">
        <v>1.7357</v>
      </c>
      <c r="AD148">
        <v>19.5</v>
      </c>
      <c r="AE148">
        <v>243.4804</v>
      </c>
      <c r="AF148">
        <v>3</v>
      </c>
      <c r="AG148">
        <v>0</v>
      </c>
    </row>
    <row r="149" spans="1:33">
      <c r="A149" t="s">
        <v>1020</v>
      </c>
      <c r="B149" s="1">
        <v>0.65277777777777779</v>
      </c>
      <c r="C149" t="s">
        <v>167</v>
      </c>
      <c r="D149" t="s">
        <v>281</v>
      </c>
      <c r="F149">
        <v>9267</v>
      </c>
      <c r="G149" t="s">
        <v>282</v>
      </c>
      <c r="H149" t="s">
        <v>232</v>
      </c>
      <c r="I149" t="s">
        <v>5</v>
      </c>
      <c r="J149" t="s">
        <v>662</v>
      </c>
      <c r="K149" t="s">
        <v>1014</v>
      </c>
      <c r="L149">
        <v>3</v>
      </c>
      <c r="M149">
        <v>60.424999999999997</v>
      </c>
      <c r="N149">
        <v>72.566400000000002</v>
      </c>
      <c r="O149">
        <v>34.942</v>
      </c>
      <c r="P149">
        <v>11.4847</v>
      </c>
      <c r="Q149">
        <v>8.9689999999999994</v>
      </c>
      <c r="R149">
        <v>5.0151000000000003</v>
      </c>
      <c r="S149">
        <v>3.7839</v>
      </c>
      <c r="T149">
        <v>1.8249</v>
      </c>
      <c r="U149">
        <v>1.6836</v>
      </c>
      <c r="V149">
        <v>0</v>
      </c>
      <c r="W149">
        <v>18.66</v>
      </c>
      <c r="X149" t="s">
        <v>326</v>
      </c>
      <c r="Y149">
        <v>2.9449999999999998</v>
      </c>
      <c r="Z149" t="s">
        <v>327</v>
      </c>
      <c r="AA149">
        <v>2.9422000000000001</v>
      </c>
      <c r="AB149" t="s">
        <v>936</v>
      </c>
      <c r="AC149">
        <v>1.9337</v>
      </c>
      <c r="AD149">
        <v>31.622</v>
      </c>
      <c r="AE149">
        <v>260.69439999999997</v>
      </c>
      <c r="AF149">
        <v>12</v>
      </c>
      <c r="AG149">
        <v>82</v>
      </c>
    </row>
    <row r="150" spans="1:33">
      <c r="A150" t="s">
        <v>1587</v>
      </c>
      <c r="B150" s="1">
        <v>0.73958333333333337</v>
      </c>
      <c r="C150" t="s">
        <v>168</v>
      </c>
      <c r="D150" t="s">
        <v>925</v>
      </c>
      <c r="E150" t="s">
        <v>230</v>
      </c>
      <c r="F150">
        <v>6469</v>
      </c>
      <c r="G150" t="s">
        <v>1576</v>
      </c>
      <c r="H150" t="s">
        <v>1577</v>
      </c>
      <c r="I150" s="3" t="s">
        <v>5</v>
      </c>
      <c r="J150" t="s">
        <v>662</v>
      </c>
      <c r="K150" t="s">
        <v>1578</v>
      </c>
      <c r="L150">
        <v>3</v>
      </c>
      <c r="M150">
        <v>59.798699999999997</v>
      </c>
      <c r="N150">
        <v>81.702799999999996</v>
      </c>
      <c r="O150">
        <v>32.7498</v>
      </c>
      <c r="P150">
        <v>8.0149000000000008</v>
      </c>
      <c r="Q150">
        <v>6.2111999999999998</v>
      </c>
      <c r="R150">
        <v>4.8105000000000002</v>
      </c>
      <c r="S150">
        <v>0</v>
      </c>
      <c r="T150">
        <v>0</v>
      </c>
      <c r="U150">
        <v>0</v>
      </c>
      <c r="V150">
        <v>0</v>
      </c>
      <c r="W150">
        <v>18.602900000000002</v>
      </c>
      <c r="X150" t="s">
        <v>687</v>
      </c>
      <c r="Y150">
        <v>1.8694999999999999</v>
      </c>
      <c r="Z150" t="s">
        <v>411</v>
      </c>
      <c r="AA150">
        <v>0.99</v>
      </c>
      <c r="AB150" t="s">
        <v>343</v>
      </c>
      <c r="AC150">
        <v>2.2583000000000002</v>
      </c>
      <c r="AD150">
        <v>15.033799999999999</v>
      </c>
      <c r="AE150">
        <v>242.10980000000001</v>
      </c>
      <c r="AF150">
        <v>10</v>
      </c>
      <c r="AG150">
        <v>77</v>
      </c>
    </row>
    <row r="151" spans="1:33">
      <c r="A151" t="s">
        <v>1661</v>
      </c>
      <c r="B151" s="1">
        <v>0.80208333333333337</v>
      </c>
      <c r="C151" t="s">
        <v>168</v>
      </c>
      <c r="D151" t="s">
        <v>229</v>
      </c>
      <c r="E151" t="s">
        <v>1407</v>
      </c>
      <c r="F151">
        <v>3881</v>
      </c>
      <c r="G151" t="s">
        <v>1576</v>
      </c>
      <c r="H151" t="s">
        <v>1577</v>
      </c>
      <c r="I151" s="3" t="s">
        <v>233</v>
      </c>
      <c r="J151" t="s">
        <v>234</v>
      </c>
      <c r="K151" t="s">
        <v>1653</v>
      </c>
      <c r="L151">
        <v>2</v>
      </c>
      <c r="M151">
        <v>56.086599999999997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18.525700000000001</v>
      </c>
      <c r="X151" t="s">
        <v>406</v>
      </c>
      <c r="Y151">
        <v>1.8855999999999999</v>
      </c>
      <c r="Z151" t="s">
        <v>1144</v>
      </c>
      <c r="AA151">
        <v>1.9456</v>
      </c>
      <c r="AB151" t="s">
        <v>277</v>
      </c>
      <c r="AC151">
        <v>1.363</v>
      </c>
      <c r="AD151">
        <v>0</v>
      </c>
      <c r="AE151">
        <v>165.11420000000001</v>
      </c>
      <c r="AF151">
        <v>16</v>
      </c>
      <c r="AG151">
        <v>0</v>
      </c>
    </row>
    <row r="152" spans="1:33">
      <c r="A152" t="s">
        <v>1683</v>
      </c>
      <c r="B152" s="1">
        <v>0.82291666666666663</v>
      </c>
      <c r="C152" t="s">
        <v>168</v>
      </c>
      <c r="D152" t="s">
        <v>229</v>
      </c>
      <c r="E152" t="s">
        <v>230</v>
      </c>
      <c r="F152">
        <v>6469</v>
      </c>
      <c r="G152" t="s">
        <v>1576</v>
      </c>
      <c r="H152" t="s">
        <v>1577</v>
      </c>
      <c r="I152" s="3" t="s">
        <v>5</v>
      </c>
      <c r="J152" t="s">
        <v>662</v>
      </c>
      <c r="K152" t="s">
        <v>1674</v>
      </c>
      <c r="L152">
        <v>3</v>
      </c>
      <c r="M152">
        <v>51.311999999999998</v>
      </c>
      <c r="N152">
        <v>71.885900000000007</v>
      </c>
      <c r="O152">
        <v>27.064599999999999</v>
      </c>
      <c r="P152">
        <v>14.9658</v>
      </c>
      <c r="Q152">
        <v>4.9508000000000001</v>
      </c>
      <c r="R152">
        <v>4.1981999999999999</v>
      </c>
      <c r="S152">
        <v>2.5289000000000001</v>
      </c>
      <c r="T152">
        <v>0</v>
      </c>
      <c r="U152">
        <v>0</v>
      </c>
      <c r="V152">
        <v>0</v>
      </c>
      <c r="W152">
        <v>18.507100000000001</v>
      </c>
      <c r="X152" t="s">
        <v>1589</v>
      </c>
      <c r="Y152">
        <v>1.7699</v>
      </c>
      <c r="Z152" t="s">
        <v>1684</v>
      </c>
      <c r="AA152">
        <v>2.7004000000000001</v>
      </c>
      <c r="AB152" t="s">
        <v>1685</v>
      </c>
      <c r="AC152">
        <v>0.5464</v>
      </c>
      <c r="AD152">
        <v>24.1434</v>
      </c>
      <c r="AE152">
        <v>230.39439999999999</v>
      </c>
      <c r="AF152">
        <v>12</v>
      </c>
      <c r="AG152">
        <v>79</v>
      </c>
    </row>
    <row r="153" spans="1:33">
      <c r="A153" t="s">
        <v>1167</v>
      </c>
      <c r="B153" s="1">
        <v>0.67013888888888884</v>
      </c>
      <c r="C153" t="s">
        <v>163</v>
      </c>
      <c r="D153" t="s">
        <v>229</v>
      </c>
      <c r="E153" t="s">
        <v>1158</v>
      </c>
      <c r="F153">
        <v>131000</v>
      </c>
      <c r="G153" t="s">
        <v>231</v>
      </c>
      <c r="H153" t="s">
        <v>232</v>
      </c>
      <c r="I153" t="s">
        <v>233</v>
      </c>
      <c r="J153" t="s">
        <v>234</v>
      </c>
      <c r="K153" t="s">
        <v>1159</v>
      </c>
      <c r="L153">
        <v>2</v>
      </c>
      <c r="M153">
        <v>99.522000000000006</v>
      </c>
      <c r="N153">
        <v>78.453599999999994</v>
      </c>
      <c r="O153">
        <v>36.250700000000002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18.504999999999999</v>
      </c>
      <c r="X153" t="s">
        <v>460</v>
      </c>
      <c r="Y153">
        <v>5.2228000000000003</v>
      </c>
      <c r="Z153" t="s">
        <v>238</v>
      </c>
      <c r="AA153">
        <v>3.1208999999999998</v>
      </c>
      <c r="AB153" t="s">
        <v>1031</v>
      </c>
      <c r="AC153">
        <v>3.1949999999999998</v>
      </c>
      <c r="AD153">
        <v>56.100900000000003</v>
      </c>
      <c r="AE153">
        <v>342.73869999999999</v>
      </c>
      <c r="AF153">
        <v>4</v>
      </c>
      <c r="AG153">
        <v>101</v>
      </c>
    </row>
    <row r="154" spans="1:33">
      <c r="A154" t="s">
        <v>1486</v>
      </c>
      <c r="B154" s="1">
        <v>0.71527777777777779</v>
      </c>
      <c r="C154" t="s">
        <v>163</v>
      </c>
      <c r="D154" t="s">
        <v>281</v>
      </c>
      <c r="E154" t="s">
        <v>230</v>
      </c>
      <c r="F154">
        <v>5531</v>
      </c>
      <c r="G154" t="s">
        <v>231</v>
      </c>
      <c r="H154" t="s">
        <v>232</v>
      </c>
      <c r="I154" s="3" t="s">
        <v>5</v>
      </c>
      <c r="J154" t="s">
        <v>1463</v>
      </c>
      <c r="K154" t="s">
        <v>1464</v>
      </c>
      <c r="L154">
        <v>3</v>
      </c>
      <c r="M154">
        <v>51.447800000000001</v>
      </c>
      <c r="N154">
        <v>44.533999999999999</v>
      </c>
      <c r="O154">
        <v>23.258400000000002</v>
      </c>
      <c r="P154">
        <v>6.6172000000000004</v>
      </c>
      <c r="Q154">
        <v>4.7264999999999997</v>
      </c>
      <c r="R154">
        <v>2.5091999999999999</v>
      </c>
      <c r="S154">
        <v>0</v>
      </c>
      <c r="T154">
        <v>0</v>
      </c>
      <c r="U154">
        <v>0</v>
      </c>
      <c r="V154">
        <v>0</v>
      </c>
      <c r="W154">
        <v>18.4757</v>
      </c>
      <c r="X154" t="s">
        <v>803</v>
      </c>
      <c r="Y154">
        <v>0.58040000000000003</v>
      </c>
      <c r="Z154" t="s">
        <v>1487</v>
      </c>
      <c r="AA154">
        <v>0.54590000000000005</v>
      </c>
      <c r="AB154" t="s">
        <v>720</v>
      </c>
      <c r="AC154">
        <v>2.2164000000000001</v>
      </c>
      <c r="AD154">
        <v>2.7</v>
      </c>
      <c r="AE154">
        <v>164.52369999999999</v>
      </c>
      <c r="AF154">
        <v>10</v>
      </c>
      <c r="AG154">
        <v>73</v>
      </c>
    </row>
    <row r="155" spans="1:33">
      <c r="A155" t="s">
        <v>1485</v>
      </c>
      <c r="B155" s="1">
        <v>0.71527777777777779</v>
      </c>
      <c r="C155" t="s">
        <v>163</v>
      </c>
      <c r="D155" t="s">
        <v>281</v>
      </c>
      <c r="E155" t="s">
        <v>230</v>
      </c>
      <c r="F155">
        <v>5531</v>
      </c>
      <c r="G155" t="s">
        <v>231</v>
      </c>
      <c r="H155" t="s">
        <v>232</v>
      </c>
      <c r="I155" s="3" t="s">
        <v>5</v>
      </c>
      <c r="J155" t="s">
        <v>1463</v>
      </c>
      <c r="K155" t="s">
        <v>1464</v>
      </c>
      <c r="L155">
        <v>3</v>
      </c>
      <c r="M155">
        <v>58.6325</v>
      </c>
      <c r="N155">
        <v>49.823999999999998</v>
      </c>
      <c r="O155">
        <v>19.7484</v>
      </c>
      <c r="P155">
        <v>9.6959999999999997</v>
      </c>
      <c r="Q155">
        <v>8.0686999999999998</v>
      </c>
      <c r="R155">
        <v>4.2205000000000004</v>
      </c>
      <c r="S155">
        <v>3.5243000000000002</v>
      </c>
      <c r="T155">
        <v>1.7991999999999999</v>
      </c>
      <c r="U155">
        <v>0</v>
      </c>
      <c r="V155">
        <v>0</v>
      </c>
      <c r="W155">
        <v>18.446400000000001</v>
      </c>
      <c r="X155" t="s">
        <v>1305</v>
      </c>
      <c r="Y155">
        <v>0</v>
      </c>
      <c r="Z155" t="s">
        <v>465</v>
      </c>
      <c r="AA155">
        <v>2.0869</v>
      </c>
      <c r="AB155" t="s">
        <v>462</v>
      </c>
      <c r="AC155">
        <v>1.7225999999999999</v>
      </c>
      <c r="AD155">
        <v>16.341699999999999</v>
      </c>
      <c r="AE155">
        <v>197.29769999999999</v>
      </c>
      <c r="AF155">
        <v>4.5</v>
      </c>
      <c r="AG155">
        <v>73</v>
      </c>
    </row>
    <row r="156" spans="1:33">
      <c r="A156" t="s">
        <v>1469</v>
      </c>
      <c r="B156" s="1">
        <v>0.71527777777777779</v>
      </c>
      <c r="C156" t="s">
        <v>163</v>
      </c>
      <c r="D156" t="s">
        <v>281</v>
      </c>
      <c r="E156" t="s">
        <v>230</v>
      </c>
      <c r="F156">
        <v>5531</v>
      </c>
      <c r="G156" t="s">
        <v>231</v>
      </c>
      <c r="H156" t="s">
        <v>232</v>
      </c>
      <c r="I156" s="3" t="s">
        <v>5</v>
      </c>
      <c r="J156" t="s">
        <v>1463</v>
      </c>
      <c r="K156" t="s">
        <v>1464</v>
      </c>
      <c r="L156">
        <v>3</v>
      </c>
      <c r="M156">
        <v>92.844300000000004</v>
      </c>
      <c r="N156">
        <v>37.337000000000003</v>
      </c>
      <c r="O156">
        <v>25.093399999999999</v>
      </c>
      <c r="P156">
        <v>6.4295</v>
      </c>
      <c r="Q156">
        <v>6.4888000000000003</v>
      </c>
      <c r="R156">
        <v>5.5880000000000001</v>
      </c>
      <c r="S156">
        <v>2.8996</v>
      </c>
      <c r="T156">
        <v>2.6732999999999998</v>
      </c>
      <c r="U156">
        <v>0</v>
      </c>
      <c r="V156">
        <v>0</v>
      </c>
      <c r="W156">
        <v>18.4221</v>
      </c>
      <c r="X156" t="s">
        <v>1470</v>
      </c>
      <c r="Y156">
        <v>1.2782</v>
      </c>
      <c r="Z156" t="s">
        <v>818</v>
      </c>
      <c r="AA156">
        <v>1.6141000000000001</v>
      </c>
      <c r="AB156" t="s">
        <v>1471</v>
      </c>
      <c r="AC156">
        <v>1.3878999999999999</v>
      </c>
      <c r="AD156">
        <v>25.024999999999999</v>
      </c>
      <c r="AE156">
        <v>230.42259999999999</v>
      </c>
      <c r="AF156">
        <v>5</v>
      </c>
      <c r="AG156">
        <v>80</v>
      </c>
    </row>
    <row r="157" spans="1:33">
      <c r="A157" t="s">
        <v>780</v>
      </c>
      <c r="B157" s="1">
        <v>0.61805555555555558</v>
      </c>
      <c r="C157" t="s">
        <v>188</v>
      </c>
      <c r="D157" t="s">
        <v>281</v>
      </c>
      <c r="E157" t="s">
        <v>661</v>
      </c>
      <c r="F157">
        <v>22684</v>
      </c>
      <c r="G157" t="s">
        <v>231</v>
      </c>
      <c r="H157" t="s">
        <v>232</v>
      </c>
      <c r="I157" t="s">
        <v>233</v>
      </c>
      <c r="J157" t="s">
        <v>234</v>
      </c>
      <c r="K157" t="s">
        <v>775</v>
      </c>
      <c r="L157">
        <v>2</v>
      </c>
      <c r="M157">
        <v>94.715000000000003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18.4114</v>
      </c>
      <c r="X157" t="s">
        <v>275</v>
      </c>
      <c r="Y157">
        <v>1.5964</v>
      </c>
      <c r="Z157" t="s">
        <v>443</v>
      </c>
      <c r="AA157">
        <v>1.5782</v>
      </c>
      <c r="AB157" t="s">
        <v>309</v>
      </c>
      <c r="AC157">
        <v>1.6103000000000001</v>
      </c>
      <c r="AD157">
        <v>43</v>
      </c>
      <c r="AE157">
        <v>304.97280000000001</v>
      </c>
      <c r="AF157">
        <v>1.88</v>
      </c>
      <c r="AG157">
        <v>0</v>
      </c>
    </row>
    <row r="158" spans="1:33">
      <c r="A158" t="s">
        <v>721</v>
      </c>
      <c r="B158" s="1">
        <v>0.60416666666666663</v>
      </c>
      <c r="C158" t="s">
        <v>167</v>
      </c>
      <c r="D158" t="s">
        <v>281</v>
      </c>
      <c r="F158">
        <v>17688</v>
      </c>
      <c r="G158" t="s">
        <v>282</v>
      </c>
      <c r="H158" t="s">
        <v>232</v>
      </c>
      <c r="I158" t="s">
        <v>5</v>
      </c>
      <c r="J158" t="s">
        <v>234</v>
      </c>
      <c r="K158" t="s">
        <v>718</v>
      </c>
      <c r="L158">
        <v>2</v>
      </c>
      <c r="M158">
        <v>90.21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18.399999999999999</v>
      </c>
      <c r="X158" t="s">
        <v>303</v>
      </c>
      <c r="Y158">
        <v>1.2713000000000001</v>
      </c>
      <c r="Z158" t="s">
        <v>304</v>
      </c>
      <c r="AA158">
        <v>0.89870000000000005</v>
      </c>
      <c r="AB158" t="s">
        <v>312</v>
      </c>
      <c r="AC158">
        <v>0.82410000000000005</v>
      </c>
      <c r="AD158">
        <v>43.3</v>
      </c>
      <c r="AE158">
        <v>292.11349999999999</v>
      </c>
      <c r="AF158">
        <v>5</v>
      </c>
      <c r="AG158">
        <v>83</v>
      </c>
    </row>
    <row r="159" spans="1:33">
      <c r="A159" t="s">
        <v>1467</v>
      </c>
      <c r="B159" s="1">
        <v>0.71527777777777779</v>
      </c>
      <c r="C159" t="s">
        <v>163</v>
      </c>
      <c r="D159" t="s">
        <v>281</v>
      </c>
      <c r="E159" t="s">
        <v>230</v>
      </c>
      <c r="F159">
        <v>5531</v>
      </c>
      <c r="G159" t="s">
        <v>231</v>
      </c>
      <c r="H159" t="s">
        <v>232</v>
      </c>
      <c r="I159" s="3" t="s">
        <v>5</v>
      </c>
      <c r="J159" t="s">
        <v>1463</v>
      </c>
      <c r="K159" t="s">
        <v>1464</v>
      </c>
      <c r="L159">
        <v>3</v>
      </c>
      <c r="M159">
        <v>61.336599999999997</v>
      </c>
      <c r="N159">
        <v>76.88</v>
      </c>
      <c r="O159">
        <v>17.979299999999999</v>
      </c>
      <c r="P159">
        <v>10.613799999999999</v>
      </c>
      <c r="Q159">
        <v>6.1752000000000002</v>
      </c>
      <c r="R159">
        <v>4.1535000000000002</v>
      </c>
      <c r="S159">
        <v>4.6041999999999996</v>
      </c>
      <c r="T159">
        <v>1.7373000000000001</v>
      </c>
      <c r="U159">
        <v>1.4898</v>
      </c>
      <c r="V159">
        <v>1.1377999999999999</v>
      </c>
      <c r="W159">
        <v>18.331399999999999</v>
      </c>
      <c r="X159" t="s">
        <v>1468</v>
      </c>
      <c r="Y159">
        <v>0.223</v>
      </c>
      <c r="Z159" t="s">
        <v>831</v>
      </c>
      <c r="AA159">
        <v>3.0876000000000001</v>
      </c>
      <c r="AB159" t="s">
        <v>239</v>
      </c>
      <c r="AC159">
        <v>2.5165999999999999</v>
      </c>
      <c r="AD159">
        <v>25.371700000000001</v>
      </c>
      <c r="AE159">
        <v>235.6378</v>
      </c>
      <c r="AF159">
        <v>7</v>
      </c>
      <c r="AG159">
        <v>75</v>
      </c>
    </row>
    <row r="160" spans="1:33">
      <c r="A160" t="s">
        <v>532</v>
      </c>
      <c r="B160" s="1">
        <v>0.57986111111111105</v>
      </c>
      <c r="C160" t="s">
        <v>167</v>
      </c>
      <c r="D160" t="s">
        <v>281</v>
      </c>
      <c r="F160">
        <v>9540</v>
      </c>
      <c r="G160" t="s">
        <v>282</v>
      </c>
      <c r="H160" t="s">
        <v>232</v>
      </c>
      <c r="I160" t="s">
        <v>233</v>
      </c>
      <c r="J160" t="s">
        <v>234</v>
      </c>
      <c r="K160" t="s">
        <v>520</v>
      </c>
      <c r="L160">
        <v>2</v>
      </c>
      <c r="M160">
        <v>71.910600000000002</v>
      </c>
      <c r="N160">
        <v>44.691000000000003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18.274999999999999</v>
      </c>
      <c r="X160" t="s">
        <v>299</v>
      </c>
      <c r="Y160">
        <v>0.69099999999999995</v>
      </c>
      <c r="Z160" t="s">
        <v>300</v>
      </c>
      <c r="AA160">
        <v>0.3347</v>
      </c>
      <c r="AB160" t="s">
        <v>533</v>
      </c>
      <c r="AC160">
        <v>1.1257999999999999</v>
      </c>
      <c r="AD160">
        <v>0</v>
      </c>
      <c r="AE160">
        <v>188.20169999999999</v>
      </c>
      <c r="AF160">
        <v>25</v>
      </c>
      <c r="AG160">
        <v>0</v>
      </c>
    </row>
    <row r="161" spans="1:33">
      <c r="A161" t="s">
        <v>434</v>
      </c>
      <c r="B161" s="1">
        <v>0.56944444444444442</v>
      </c>
      <c r="C161" t="s">
        <v>188</v>
      </c>
      <c r="D161" t="s">
        <v>402</v>
      </c>
      <c r="E161" t="s">
        <v>403</v>
      </c>
      <c r="F161">
        <v>6469</v>
      </c>
      <c r="G161" t="s">
        <v>231</v>
      </c>
      <c r="H161" t="s">
        <v>232</v>
      </c>
      <c r="I161" t="s">
        <v>5</v>
      </c>
      <c r="J161" t="s">
        <v>234</v>
      </c>
      <c r="K161" t="s">
        <v>404</v>
      </c>
      <c r="L161">
        <v>2</v>
      </c>
      <c r="M161">
        <v>83.674499999999995</v>
      </c>
      <c r="N161">
        <v>43.545099999999998</v>
      </c>
      <c r="O161">
        <v>44.084600000000002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18.267900000000001</v>
      </c>
      <c r="X161" t="s">
        <v>237</v>
      </c>
      <c r="Y161">
        <v>2.3052999999999999</v>
      </c>
      <c r="Z161" t="s">
        <v>407</v>
      </c>
      <c r="AA161">
        <v>1.4249000000000001</v>
      </c>
      <c r="AB161" t="s">
        <v>433</v>
      </c>
      <c r="AC161">
        <v>1.9123000000000001</v>
      </c>
      <c r="AD161">
        <v>28.299800000000001</v>
      </c>
      <c r="AE161">
        <v>260.017</v>
      </c>
      <c r="AF161">
        <v>5.5</v>
      </c>
      <c r="AG161">
        <v>85</v>
      </c>
    </row>
    <row r="162" spans="1:33">
      <c r="A162" t="s">
        <v>1656</v>
      </c>
      <c r="B162" s="1">
        <v>0.80208333333333337</v>
      </c>
      <c r="C162" t="s">
        <v>168</v>
      </c>
      <c r="D162" t="s">
        <v>229</v>
      </c>
      <c r="E162" t="s">
        <v>1407</v>
      </c>
      <c r="F162">
        <v>3881</v>
      </c>
      <c r="G162" t="s">
        <v>1576</v>
      </c>
      <c r="H162" t="s">
        <v>1577</v>
      </c>
      <c r="I162" s="3" t="s">
        <v>233</v>
      </c>
      <c r="J162" t="s">
        <v>234</v>
      </c>
      <c r="K162" t="s">
        <v>1653</v>
      </c>
      <c r="L162">
        <v>2</v>
      </c>
      <c r="M162">
        <v>59.832900000000002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18.2486</v>
      </c>
      <c r="X162" t="s">
        <v>1657</v>
      </c>
      <c r="Y162">
        <v>2.1349999999999998</v>
      </c>
      <c r="Z162" t="s">
        <v>1658</v>
      </c>
      <c r="AA162">
        <v>1.7062999999999999</v>
      </c>
      <c r="AB162" t="s">
        <v>652</v>
      </c>
      <c r="AC162">
        <v>1.0361</v>
      </c>
      <c r="AD162">
        <v>0</v>
      </c>
      <c r="AE162">
        <v>173.96469999999999</v>
      </c>
      <c r="AF162">
        <v>20</v>
      </c>
      <c r="AG162">
        <v>0</v>
      </c>
    </row>
    <row r="163" spans="1:33">
      <c r="A163" t="s">
        <v>1678</v>
      </c>
      <c r="B163" s="1">
        <v>0.82291666666666663</v>
      </c>
      <c r="C163" t="s">
        <v>168</v>
      </c>
      <c r="D163" t="s">
        <v>229</v>
      </c>
      <c r="E163" t="s">
        <v>230</v>
      </c>
      <c r="F163">
        <v>6469</v>
      </c>
      <c r="G163" t="s">
        <v>1576</v>
      </c>
      <c r="H163" t="s">
        <v>1577</v>
      </c>
      <c r="I163" s="3" t="s">
        <v>5</v>
      </c>
      <c r="J163" t="s">
        <v>662</v>
      </c>
      <c r="K163" t="s">
        <v>1674</v>
      </c>
      <c r="L163">
        <v>3</v>
      </c>
      <c r="M163">
        <v>92.984099999999998</v>
      </c>
      <c r="N163">
        <v>40.738900000000001</v>
      </c>
      <c r="O163">
        <v>23.536999999999999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18.2193</v>
      </c>
      <c r="X163" t="s">
        <v>237</v>
      </c>
      <c r="Y163">
        <v>3.7584</v>
      </c>
      <c r="Z163" t="s">
        <v>1679</v>
      </c>
      <c r="AA163">
        <v>3.2993000000000001</v>
      </c>
      <c r="AB163" t="s">
        <v>1680</v>
      </c>
      <c r="AC163">
        <v>2.633</v>
      </c>
      <c r="AD163">
        <v>39.298499999999997</v>
      </c>
      <c r="AE163">
        <v>254.27279999999999</v>
      </c>
      <c r="AF163">
        <v>4</v>
      </c>
      <c r="AG163">
        <v>83</v>
      </c>
    </row>
    <row r="164" spans="1:33">
      <c r="A164" t="s">
        <v>1478</v>
      </c>
      <c r="B164" s="1">
        <v>0.71527777777777779</v>
      </c>
      <c r="C164" t="s">
        <v>163</v>
      </c>
      <c r="D164" t="s">
        <v>281</v>
      </c>
      <c r="E164" t="s">
        <v>230</v>
      </c>
      <c r="F164">
        <v>5531</v>
      </c>
      <c r="G164" t="s">
        <v>231</v>
      </c>
      <c r="H164" t="s">
        <v>232</v>
      </c>
      <c r="I164" s="3" t="s">
        <v>5</v>
      </c>
      <c r="J164" t="s">
        <v>1463</v>
      </c>
      <c r="K164" t="s">
        <v>1464</v>
      </c>
      <c r="L164">
        <v>3</v>
      </c>
      <c r="M164">
        <v>73.495000000000005</v>
      </c>
      <c r="N164">
        <v>56.671999999999997</v>
      </c>
      <c r="O164">
        <v>21.1191</v>
      </c>
      <c r="P164">
        <v>5.9623999999999997</v>
      </c>
      <c r="Q164">
        <v>3.76</v>
      </c>
      <c r="R164">
        <v>3.6739000000000002</v>
      </c>
      <c r="S164">
        <v>0</v>
      </c>
      <c r="T164">
        <v>0</v>
      </c>
      <c r="U164">
        <v>0</v>
      </c>
      <c r="V164">
        <v>0</v>
      </c>
      <c r="W164">
        <v>18.090699999999998</v>
      </c>
      <c r="X164" t="s">
        <v>1479</v>
      </c>
      <c r="Y164">
        <v>0.54090000000000005</v>
      </c>
      <c r="Z164" t="s">
        <v>484</v>
      </c>
      <c r="AA164">
        <v>2.4213</v>
      </c>
      <c r="AB164" t="s">
        <v>1480</v>
      </c>
      <c r="AC164">
        <v>0.73280000000000001</v>
      </c>
      <c r="AD164">
        <v>16.8339</v>
      </c>
      <c r="AE164">
        <v>210.99170000000001</v>
      </c>
      <c r="AF164">
        <v>10</v>
      </c>
      <c r="AG164">
        <v>82</v>
      </c>
    </row>
    <row r="165" spans="1:33">
      <c r="A165" t="s">
        <v>1689</v>
      </c>
      <c r="B165" s="1">
        <v>0.82291666666666663</v>
      </c>
      <c r="C165" t="s">
        <v>168</v>
      </c>
      <c r="D165" t="s">
        <v>229</v>
      </c>
      <c r="E165" t="s">
        <v>230</v>
      </c>
      <c r="F165">
        <v>6469</v>
      </c>
      <c r="G165" t="s">
        <v>1576</v>
      </c>
      <c r="H165" t="s">
        <v>1577</v>
      </c>
      <c r="I165" s="3" t="s">
        <v>5</v>
      </c>
      <c r="J165" t="s">
        <v>662</v>
      </c>
      <c r="K165" t="s">
        <v>1674</v>
      </c>
      <c r="L165">
        <v>5</v>
      </c>
      <c r="M165">
        <v>56.3</v>
      </c>
      <c r="N165">
        <v>68.64</v>
      </c>
      <c r="O165">
        <v>21.869399999999999</v>
      </c>
      <c r="P165">
        <v>11.475199999999999</v>
      </c>
      <c r="Q165">
        <v>10.0007</v>
      </c>
      <c r="R165">
        <v>3.6585999999999999</v>
      </c>
      <c r="S165">
        <v>2.6015000000000001</v>
      </c>
      <c r="T165">
        <v>1.9605999999999999</v>
      </c>
      <c r="U165">
        <v>1.3971</v>
      </c>
      <c r="V165">
        <v>1.4787999999999999</v>
      </c>
      <c r="W165">
        <v>18.0871</v>
      </c>
      <c r="X165" t="s">
        <v>246</v>
      </c>
      <c r="Y165">
        <v>1.4156</v>
      </c>
      <c r="Z165" t="s">
        <v>831</v>
      </c>
      <c r="AA165">
        <v>2.9296000000000002</v>
      </c>
      <c r="AB165" t="s">
        <v>1690</v>
      </c>
      <c r="AC165">
        <v>0.625</v>
      </c>
      <c r="AD165">
        <v>11.049899999999999</v>
      </c>
      <c r="AE165">
        <v>213.489</v>
      </c>
      <c r="AF165">
        <v>12</v>
      </c>
      <c r="AG165">
        <v>75</v>
      </c>
    </row>
    <row r="166" spans="1:33">
      <c r="A166" t="s">
        <v>284</v>
      </c>
      <c r="B166" s="1">
        <v>0.55902777777777779</v>
      </c>
      <c r="C166" t="s">
        <v>167</v>
      </c>
      <c r="D166" t="s">
        <v>281</v>
      </c>
      <c r="F166">
        <v>9540</v>
      </c>
      <c r="G166" t="s">
        <v>282</v>
      </c>
      <c r="H166" t="s">
        <v>232</v>
      </c>
      <c r="I166" t="s">
        <v>233</v>
      </c>
      <c r="J166" t="s">
        <v>234</v>
      </c>
      <c r="K166" t="s">
        <v>283</v>
      </c>
      <c r="L166">
        <v>2</v>
      </c>
      <c r="M166">
        <v>89.3476</v>
      </c>
      <c r="N166">
        <v>52.407600000000002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18.0764</v>
      </c>
      <c r="X166" t="s">
        <v>285</v>
      </c>
      <c r="Y166">
        <v>1.8412999999999999</v>
      </c>
      <c r="Z166" t="s">
        <v>286</v>
      </c>
      <c r="AA166">
        <v>2.8153000000000001</v>
      </c>
      <c r="AB166" t="s">
        <v>287</v>
      </c>
      <c r="AC166">
        <v>2.1086999999999998</v>
      </c>
      <c r="AD166">
        <v>3.5</v>
      </c>
      <c r="AE166" s="23">
        <v>232.1173</v>
      </c>
      <c r="AF166">
        <v>4.5</v>
      </c>
      <c r="AG166">
        <v>0</v>
      </c>
    </row>
    <row r="167" spans="1:33">
      <c r="A167" t="s">
        <v>733</v>
      </c>
      <c r="B167" s="1">
        <v>0.60416666666666663</v>
      </c>
      <c r="C167" t="s">
        <v>167</v>
      </c>
      <c r="D167" t="s">
        <v>281</v>
      </c>
      <c r="F167">
        <v>17688</v>
      </c>
      <c r="G167" t="s">
        <v>282</v>
      </c>
      <c r="H167" t="s">
        <v>232</v>
      </c>
      <c r="I167" t="s">
        <v>5</v>
      </c>
      <c r="J167" t="s">
        <v>234</v>
      </c>
      <c r="K167" t="s">
        <v>718</v>
      </c>
      <c r="L167">
        <v>2</v>
      </c>
      <c r="M167">
        <v>76.4636</v>
      </c>
      <c r="N167">
        <v>34.560200000000002</v>
      </c>
      <c r="O167">
        <v>35.183999999999997</v>
      </c>
      <c r="P167">
        <v>16.570900000000002</v>
      </c>
      <c r="Q167">
        <v>4.6783999999999999</v>
      </c>
      <c r="R167">
        <v>6.2023999999999999</v>
      </c>
      <c r="S167">
        <v>0</v>
      </c>
      <c r="T167">
        <v>0</v>
      </c>
      <c r="U167">
        <v>0</v>
      </c>
      <c r="V167">
        <v>0</v>
      </c>
      <c r="W167">
        <v>18.071400000000001</v>
      </c>
      <c r="X167" t="s">
        <v>307</v>
      </c>
      <c r="Y167">
        <v>0.379</v>
      </c>
      <c r="Z167" t="s">
        <v>730</v>
      </c>
      <c r="AA167">
        <v>1.4869000000000001</v>
      </c>
      <c r="AB167" t="s">
        <v>734</v>
      </c>
      <c r="AC167">
        <v>1.9555</v>
      </c>
      <c r="AD167">
        <v>29.616900000000001</v>
      </c>
      <c r="AE167">
        <v>235.78710000000001</v>
      </c>
      <c r="AF167">
        <v>14</v>
      </c>
      <c r="AG167">
        <v>71</v>
      </c>
    </row>
    <row r="168" spans="1:33">
      <c r="A168" t="s">
        <v>1624</v>
      </c>
      <c r="B168" s="1">
        <v>0.78125</v>
      </c>
      <c r="C168" t="s">
        <v>168</v>
      </c>
      <c r="D168" t="s">
        <v>281</v>
      </c>
      <c r="E168" t="s">
        <v>1620</v>
      </c>
      <c r="F168">
        <v>3105</v>
      </c>
      <c r="G168" t="s">
        <v>1576</v>
      </c>
      <c r="H168" t="s">
        <v>1577</v>
      </c>
      <c r="I168" s="3" t="s">
        <v>5</v>
      </c>
      <c r="J168" t="s">
        <v>234</v>
      </c>
      <c r="K168" t="s">
        <v>1621</v>
      </c>
      <c r="L168">
        <v>2</v>
      </c>
      <c r="M168">
        <v>68</v>
      </c>
      <c r="N168">
        <v>35.611899999999999</v>
      </c>
      <c r="O168">
        <v>22.276399999999999</v>
      </c>
      <c r="P168">
        <v>7.3506999999999998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18.0686</v>
      </c>
      <c r="X168" t="s">
        <v>1625</v>
      </c>
      <c r="Y168">
        <v>0.99339999999999995</v>
      </c>
      <c r="Z168" t="s">
        <v>407</v>
      </c>
      <c r="AA168">
        <v>1.4317</v>
      </c>
      <c r="AB168" t="s">
        <v>528</v>
      </c>
      <c r="AC168">
        <v>2.8353999999999999</v>
      </c>
      <c r="AD168">
        <v>2.9</v>
      </c>
      <c r="AE168">
        <v>176.0847</v>
      </c>
      <c r="AF168">
        <v>4.5</v>
      </c>
      <c r="AG168">
        <v>61</v>
      </c>
    </row>
    <row r="169" spans="1:33">
      <c r="A169" t="s">
        <v>1584</v>
      </c>
      <c r="B169" s="1">
        <v>0.73958333333333337</v>
      </c>
      <c r="C169" t="s">
        <v>168</v>
      </c>
      <c r="D169" t="s">
        <v>925</v>
      </c>
      <c r="E169" t="s">
        <v>230</v>
      </c>
      <c r="F169">
        <v>6469</v>
      </c>
      <c r="G169" t="s">
        <v>1576</v>
      </c>
      <c r="H169" t="s">
        <v>1577</v>
      </c>
      <c r="I169" s="3" t="s">
        <v>5</v>
      </c>
      <c r="J169" t="s">
        <v>662</v>
      </c>
      <c r="K169" t="s">
        <v>1578</v>
      </c>
      <c r="L169">
        <v>4</v>
      </c>
      <c r="M169">
        <v>52.545000000000002</v>
      </c>
      <c r="N169">
        <v>92.687200000000004</v>
      </c>
      <c r="O169">
        <v>36.2134</v>
      </c>
      <c r="P169">
        <v>13.129</v>
      </c>
      <c r="Q169">
        <v>6.8539000000000003</v>
      </c>
      <c r="R169">
        <v>5.8144</v>
      </c>
      <c r="S169">
        <v>4.4832000000000001</v>
      </c>
      <c r="T169">
        <v>2.6082999999999998</v>
      </c>
      <c r="U169">
        <v>2.4935999999999998</v>
      </c>
      <c r="V169">
        <v>1.8012999999999999</v>
      </c>
      <c r="W169">
        <v>18.047899999999998</v>
      </c>
      <c r="X169" t="s">
        <v>1585</v>
      </c>
      <c r="Y169">
        <v>1.2081</v>
      </c>
      <c r="Z169" t="s">
        <v>1586</v>
      </c>
      <c r="AA169">
        <v>0.80310000000000004</v>
      </c>
      <c r="AB169" t="s">
        <v>936</v>
      </c>
      <c r="AC169">
        <v>1.1908000000000001</v>
      </c>
      <c r="AD169">
        <v>13.4194</v>
      </c>
      <c r="AE169">
        <v>253.2987</v>
      </c>
      <c r="AF169">
        <v>7</v>
      </c>
      <c r="AG169">
        <v>78</v>
      </c>
    </row>
    <row r="170" spans="1:33">
      <c r="A170" t="s">
        <v>846</v>
      </c>
      <c r="B170" s="1">
        <v>0.62847222222222221</v>
      </c>
      <c r="C170" t="s">
        <v>167</v>
      </c>
      <c r="D170" t="s">
        <v>281</v>
      </c>
      <c r="E170" t="s">
        <v>447</v>
      </c>
      <c r="F170">
        <v>24540</v>
      </c>
      <c r="G170" t="s">
        <v>282</v>
      </c>
      <c r="H170" t="s">
        <v>232</v>
      </c>
      <c r="I170" t="s">
        <v>233</v>
      </c>
      <c r="J170" t="s">
        <v>662</v>
      </c>
      <c r="K170" t="s">
        <v>845</v>
      </c>
      <c r="L170">
        <v>5</v>
      </c>
      <c r="M170">
        <v>121.006</v>
      </c>
      <c r="N170">
        <v>103.97320000000001</v>
      </c>
      <c r="O170">
        <v>53.836300000000001</v>
      </c>
      <c r="P170">
        <v>14.533099999999999</v>
      </c>
      <c r="Q170">
        <v>12.0038</v>
      </c>
      <c r="R170">
        <v>7.8789999999999996</v>
      </c>
      <c r="S170">
        <v>6.4385000000000003</v>
      </c>
      <c r="T170">
        <v>4.4112999999999998</v>
      </c>
      <c r="U170">
        <v>3.0670999999999999</v>
      </c>
      <c r="V170">
        <v>1.7981</v>
      </c>
      <c r="W170">
        <v>18.0014</v>
      </c>
      <c r="X170" t="s">
        <v>303</v>
      </c>
      <c r="Y170">
        <v>1.5065</v>
      </c>
      <c r="Z170" t="s">
        <v>304</v>
      </c>
      <c r="AA170">
        <v>1.3691</v>
      </c>
      <c r="AB170" t="s">
        <v>847</v>
      </c>
      <c r="AC170">
        <v>9.3799999999999994E-2</v>
      </c>
      <c r="AD170">
        <v>27.279</v>
      </c>
      <c r="AE170" s="23">
        <v>377.19630000000001</v>
      </c>
      <c r="AF170">
        <v>5</v>
      </c>
      <c r="AG170">
        <v>105</v>
      </c>
    </row>
    <row r="171" spans="1:33">
      <c r="A171" t="s">
        <v>525</v>
      </c>
      <c r="B171" s="1">
        <v>0.57986111111111105</v>
      </c>
      <c r="C171" t="s">
        <v>167</v>
      </c>
      <c r="D171" t="s">
        <v>281</v>
      </c>
      <c r="F171">
        <v>9540</v>
      </c>
      <c r="G171" t="s">
        <v>282</v>
      </c>
      <c r="H171" t="s">
        <v>232</v>
      </c>
      <c r="I171" t="s">
        <v>233</v>
      </c>
      <c r="J171" t="s">
        <v>234</v>
      </c>
      <c r="K171" t="s">
        <v>520</v>
      </c>
      <c r="L171">
        <v>2</v>
      </c>
      <c r="M171">
        <v>75.684799999999996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17.9514</v>
      </c>
      <c r="X171" t="s">
        <v>285</v>
      </c>
      <c r="Y171">
        <v>1.8412999999999999</v>
      </c>
      <c r="Z171" t="s">
        <v>286</v>
      </c>
      <c r="AA171">
        <v>2.8153000000000001</v>
      </c>
      <c r="AB171" t="s">
        <v>297</v>
      </c>
      <c r="AC171">
        <v>2.5282</v>
      </c>
      <c r="AD171">
        <v>3.5</v>
      </c>
      <c r="AE171">
        <v>219.4376</v>
      </c>
      <c r="AF171">
        <v>6.5</v>
      </c>
      <c r="AG171">
        <v>0</v>
      </c>
    </row>
    <row r="172" spans="1:33">
      <c r="A172" t="s">
        <v>529</v>
      </c>
      <c r="B172" s="1">
        <v>0.57986111111111105</v>
      </c>
      <c r="C172" t="s">
        <v>167</v>
      </c>
      <c r="D172" t="s">
        <v>281</v>
      </c>
      <c r="F172">
        <v>9540</v>
      </c>
      <c r="G172" t="s">
        <v>282</v>
      </c>
      <c r="H172" t="s">
        <v>232</v>
      </c>
      <c r="I172" t="s">
        <v>233</v>
      </c>
      <c r="J172" t="s">
        <v>234</v>
      </c>
      <c r="K172" t="s">
        <v>520</v>
      </c>
      <c r="L172">
        <v>2</v>
      </c>
      <c r="M172">
        <v>87.598600000000005</v>
      </c>
      <c r="N172">
        <v>46.578299999999999</v>
      </c>
      <c r="O172">
        <v>17.0383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17.8721</v>
      </c>
      <c r="X172" t="s">
        <v>337</v>
      </c>
      <c r="Y172">
        <v>0.66469999999999996</v>
      </c>
      <c r="Z172" t="s">
        <v>286</v>
      </c>
      <c r="AA172">
        <v>2.8153000000000001</v>
      </c>
      <c r="AB172" t="s">
        <v>331</v>
      </c>
      <c r="AC172">
        <v>1.7632000000000001</v>
      </c>
      <c r="AD172">
        <v>6.6660000000000004</v>
      </c>
      <c r="AE172">
        <v>208.69399999999999</v>
      </c>
      <c r="AF172">
        <v>3</v>
      </c>
      <c r="AG172">
        <v>0</v>
      </c>
    </row>
    <row r="173" spans="1:33">
      <c r="A173" t="s">
        <v>295</v>
      </c>
      <c r="B173" s="1">
        <v>0.55902777777777779</v>
      </c>
      <c r="C173" t="s">
        <v>167</v>
      </c>
      <c r="D173" t="s">
        <v>281</v>
      </c>
      <c r="F173">
        <v>9540</v>
      </c>
      <c r="G173" t="s">
        <v>282</v>
      </c>
      <c r="H173" t="s">
        <v>232</v>
      </c>
      <c r="I173" t="s">
        <v>233</v>
      </c>
      <c r="J173" t="s">
        <v>234</v>
      </c>
      <c r="K173" t="s">
        <v>283</v>
      </c>
      <c r="L173">
        <v>2</v>
      </c>
      <c r="M173">
        <v>63.923000000000002</v>
      </c>
      <c r="N173">
        <v>37.718400000000003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17.8371</v>
      </c>
      <c r="X173" t="s">
        <v>296</v>
      </c>
      <c r="Y173">
        <v>0.89410000000000001</v>
      </c>
      <c r="Z173" t="s">
        <v>286</v>
      </c>
      <c r="AA173">
        <v>2.8153000000000001</v>
      </c>
      <c r="AB173" t="s">
        <v>297</v>
      </c>
      <c r="AC173">
        <v>2.5282</v>
      </c>
      <c r="AD173">
        <v>0</v>
      </c>
      <c r="AE173">
        <v>170.20009999999999</v>
      </c>
      <c r="AF173">
        <v>12</v>
      </c>
      <c r="AG173">
        <v>0</v>
      </c>
    </row>
    <row r="174" spans="1:33">
      <c r="A174" t="s">
        <v>474</v>
      </c>
      <c r="B174" s="1">
        <v>0.57291666666666663</v>
      </c>
      <c r="C174" t="s">
        <v>163</v>
      </c>
      <c r="D174" t="s">
        <v>402</v>
      </c>
      <c r="E174" t="s">
        <v>447</v>
      </c>
      <c r="F174">
        <v>17013</v>
      </c>
      <c r="G174" t="s">
        <v>231</v>
      </c>
      <c r="H174" t="s">
        <v>232</v>
      </c>
      <c r="I174" t="s">
        <v>233</v>
      </c>
      <c r="J174" t="s">
        <v>234</v>
      </c>
      <c r="K174" t="s">
        <v>448</v>
      </c>
      <c r="L174">
        <v>2</v>
      </c>
      <c r="M174">
        <v>97.383200000000002</v>
      </c>
      <c r="N174">
        <v>42.959800000000001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17.738600000000002</v>
      </c>
      <c r="X174" t="s">
        <v>475</v>
      </c>
      <c r="Y174">
        <v>2.9376000000000002</v>
      </c>
      <c r="Z174" t="s">
        <v>476</v>
      </c>
      <c r="AA174">
        <v>1.7703</v>
      </c>
      <c r="AB174" t="s">
        <v>477</v>
      </c>
      <c r="AC174">
        <v>2.7309999999999999</v>
      </c>
      <c r="AD174">
        <v>37.9</v>
      </c>
      <c r="AE174">
        <v>263.92910000000001</v>
      </c>
      <c r="AF174">
        <v>5</v>
      </c>
      <c r="AG174">
        <v>0</v>
      </c>
    </row>
    <row r="175" spans="1:33">
      <c r="A175" t="s">
        <v>722</v>
      </c>
      <c r="B175" s="1">
        <v>0.60416666666666663</v>
      </c>
      <c r="C175" t="s">
        <v>167</v>
      </c>
      <c r="D175" t="s">
        <v>281</v>
      </c>
      <c r="F175">
        <v>17688</v>
      </c>
      <c r="G175" t="s">
        <v>282</v>
      </c>
      <c r="H175" t="s">
        <v>232</v>
      </c>
      <c r="I175" t="s">
        <v>5</v>
      </c>
      <c r="J175" t="s">
        <v>234</v>
      </c>
      <c r="K175" t="s">
        <v>718</v>
      </c>
      <c r="L175">
        <v>2</v>
      </c>
      <c r="M175">
        <v>72.62</v>
      </c>
      <c r="N175">
        <v>83.44</v>
      </c>
      <c r="O175">
        <v>36.561599999999999</v>
      </c>
      <c r="P175">
        <v>7.7112999999999996</v>
      </c>
      <c r="Q175">
        <v>4.6308999999999996</v>
      </c>
      <c r="R175">
        <v>3.4243999999999999</v>
      </c>
      <c r="S175">
        <v>2.9285999999999999</v>
      </c>
      <c r="T175">
        <v>0</v>
      </c>
      <c r="U175">
        <v>0</v>
      </c>
      <c r="V175">
        <v>0</v>
      </c>
      <c r="W175">
        <v>17.692900000000002</v>
      </c>
      <c r="X175" t="s">
        <v>723</v>
      </c>
      <c r="Y175">
        <v>2.0573999999999999</v>
      </c>
      <c r="Z175" t="s">
        <v>724</v>
      </c>
      <c r="AA175">
        <v>1.5880000000000001</v>
      </c>
      <c r="AB175" t="s">
        <v>725</v>
      </c>
      <c r="AC175">
        <v>5.7384000000000004</v>
      </c>
      <c r="AD175">
        <v>33.604300000000002</v>
      </c>
      <c r="AE175">
        <v>277.88189999999997</v>
      </c>
      <c r="AF175">
        <v>7</v>
      </c>
      <c r="AG175">
        <v>72</v>
      </c>
    </row>
    <row r="176" spans="1:33">
      <c r="A176" t="s">
        <v>741</v>
      </c>
      <c r="B176" s="1">
        <v>0.60416666666666663</v>
      </c>
      <c r="C176" t="s">
        <v>167</v>
      </c>
      <c r="D176" t="s">
        <v>281</v>
      </c>
      <c r="F176">
        <v>17688</v>
      </c>
      <c r="G176" t="s">
        <v>282</v>
      </c>
      <c r="H176" t="s">
        <v>232</v>
      </c>
      <c r="I176" t="s">
        <v>5</v>
      </c>
      <c r="J176" t="s">
        <v>234</v>
      </c>
      <c r="K176" t="s">
        <v>718</v>
      </c>
      <c r="L176">
        <v>2</v>
      </c>
      <c r="M176">
        <v>85.305000000000007</v>
      </c>
      <c r="N176">
        <v>49.664000000000001</v>
      </c>
      <c r="O176">
        <v>29.840299999999999</v>
      </c>
      <c r="P176">
        <v>10.418699999999999</v>
      </c>
      <c r="Q176">
        <v>4.9177999999999997</v>
      </c>
      <c r="R176">
        <v>3.9359999999999999</v>
      </c>
      <c r="S176">
        <v>0</v>
      </c>
      <c r="T176">
        <v>0</v>
      </c>
      <c r="U176">
        <v>0</v>
      </c>
      <c r="V176">
        <v>0</v>
      </c>
      <c r="W176">
        <v>17.688600000000001</v>
      </c>
      <c r="X176" t="s">
        <v>535</v>
      </c>
      <c r="Y176">
        <v>0.7944</v>
      </c>
      <c r="Z176" t="s">
        <v>368</v>
      </c>
      <c r="AA176">
        <v>1.9778</v>
      </c>
      <c r="AB176" t="s">
        <v>252</v>
      </c>
      <c r="AC176">
        <v>0.97199999999999998</v>
      </c>
      <c r="AD176">
        <v>15.1005</v>
      </c>
      <c r="AE176">
        <v>229.97069999999999</v>
      </c>
      <c r="AF176">
        <v>5.5</v>
      </c>
      <c r="AG176">
        <v>71</v>
      </c>
    </row>
    <row r="177" spans="1:33">
      <c r="A177" t="s">
        <v>1698</v>
      </c>
      <c r="B177" s="1">
        <v>0.84375</v>
      </c>
      <c r="C177" t="s">
        <v>168</v>
      </c>
      <c r="D177" t="s">
        <v>402</v>
      </c>
      <c r="E177" t="s">
        <v>403</v>
      </c>
      <c r="F177">
        <v>9338</v>
      </c>
      <c r="G177" t="s">
        <v>1576</v>
      </c>
      <c r="H177" t="s">
        <v>1577</v>
      </c>
      <c r="I177" s="3" t="s">
        <v>5</v>
      </c>
      <c r="J177" t="s">
        <v>662</v>
      </c>
      <c r="K177" t="s">
        <v>1697</v>
      </c>
      <c r="L177">
        <v>7</v>
      </c>
      <c r="M177">
        <v>88.38</v>
      </c>
      <c r="N177">
        <v>77.616</v>
      </c>
      <c r="O177">
        <v>48.72</v>
      </c>
      <c r="P177">
        <v>15.4138</v>
      </c>
      <c r="Q177">
        <v>10.3607</v>
      </c>
      <c r="R177">
        <v>7.5945</v>
      </c>
      <c r="S177">
        <v>3.7387000000000001</v>
      </c>
      <c r="T177">
        <v>3.137</v>
      </c>
      <c r="U177">
        <v>2.9127000000000001</v>
      </c>
      <c r="V177">
        <v>1.8372999999999999</v>
      </c>
      <c r="W177">
        <v>17.6571</v>
      </c>
      <c r="X177" t="s">
        <v>473</v>
      </c>
      <c r="Y177">
        <v>1.9573</v>
      </c>
      <c r="Z177" t="s">
        <v>243</v>
      </c>
      <c r="AA177">
        <v>1.333</v>
      </c>
      <c r="AB177" t="s">
        <v>433</v>
      </c>
      <c r="AC177">
        <v>1.6802999999999999</v>
      </c>
      <c r="AD177">
        <v>44.885100000000001</v>
      </c>
      <c r="AE177">
        <v>327.22340000000003</v>
      </c>
      <c r="AF177">
        <v>8</v>
      </c>
      <c r="AG177">
        <v>93</v>
      </c>
    </row>
    <row r="178" spans="1:33">
      <c r="A178" t="s">
        <v>1655</v>
      </c>
      <c r="B178" s="1">
        <v>0.80208333333333337</v>
      </c>
      <c r="C178" t="s">
        <v>168</v>
      </c>
      <c r="D178" t="s">
        <v>229</v>
      </c>
      <c r="E178" t="s">
        <v>1407</v>
      </c>
      <c r="F178">
        <v>3881</v>
      </c>
      <c r="G178" t="s">
        <v>1576</v>
      </c>
      <c r="H178" t="s">
        <v>1577</v>
      </c>
      <c r="I178" s="3" t="s">
        <v>233</v>
      </c>
      <c r="J178" t="s">
        <v>234</v>
      </c>
      <c r="K178" t="s">
        <v>1653</v>
      </c>
      <c r="L178">
        <v>2</v>
      </c>
      <c r="M178">
        <v>57.524799999999999</v>
      </c>
      <c r="N178">
        <v>59.576000000000001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17.645700000000001</v>
      </c>
      <c r="X178" t="s">
        <v>671</v>
      </c>
      <c r="Y178">
        <v>1.8188</v>
      </c>
      <c r="Z178" t="s">
        <v>1619</v>
      </c>
      <c r="AA178">
        <v>0.8901</v>
      </c>
      <c r="AB178" t="s">
        <v>239</v>
      </c>
      <c r="AC178">
        <v>2.2934000000000001</v>
      </c>
      <c r="AD178">
        <v>20.5</v>
      </c>
      <c r="AE178">
        <v>213.11269999999999</v>
      </c>
      <c r="AF178">
        <v>3</v>
      </c>
      <c r="AG178">
        <v>0</v>
      </c>
    </row>
    <row r="179" spans="1:33">
      <c r="A179" t="s">
        <v>1481</v>
      </c>
      <c r="B179" s="1">
        <v>0.71527777777777779</v>
      </c>
      <c r="C179" t="s">
        <v>163</v>
      </c>
      <c r="D179" t="s">
        <v>281</v>
      </c>
      <c r="E179" t="s">
        <v>230</v>
      </c>
      <c r="F179">
        <v>5531</v>
      </c>
      <c r="G179" t="s">
        <v>231</v>
      </c>
      <c r="H179" t="s">
        <v>232</v>
      </c>
      <c r="I179" s="3" t="s">
        <v>5</v>
      </c>
      <c r="J179" t="s">
        <v>1463</v>
      </c>
      <c r="K179" t="s">
        <v>1464</v>
      </c>
      <c r="L179">
        <v>3</v>
      </c>
      <c r="M179">
        <v>49.325000000000003</v>
      </c>
      <c r="N179">
        <v>62.83</v>
      </c>
      <c r="O179">
        <v>20.981400000000001</v>
      </c>
      <c r="P179">
        <v>13.523999999999999</v>
      </c>
      <c r="Q179">
        <v>5.9229000000000003</v>
      </c>
      <c r="R179">
        <v>5.4485000000000001</v>
      </c>
      <c r="S179">
        <v>4.0286999999999997</v>
      </c>
      <c r="T179">
        <v>1.8162</v>
      </c>
      <c r="U179">
        <v>1.1511</v>
      </c>
      <c r="V179">
        <v>0.86060000000000003</v>
      </c>
      <c r="W179">
        <v>17.6114</v>
      </c>
      <c r="X179" t="s">
        <v>1482</v>
      </c>
      <c r="Y179">
        <v>0.2462</v>
      </c>
      <c r="Z179" t="s">
        <v>975</v>
      </c>
      <c r="AA179">
        <v>1.8432999999999999</v>
      </c>
      <c r="AB179" t="s">
        <v>440</v>
      </c>
      <c r="AC179">
        <v>1.9545999999999999</v>
      </c>
      <c r="AD179">
        <v>14.294600000000001</v>
      </c>
      <c r="AE179">
        <v>201.83850000000001</v>
      </c>
      <c r="AF179">
        <v>14</v>
      </c>
      <c r="AG179">
        <v>76</v>
      </c>
    </row>
    <row r="180" spans="1:33">
      <c r="A180" t="s">
        <v>1591</v>
      </c>
      <c r="B180" s="1">
        <v>0.73958333333333337</v>
      </c>
      <c r="C180" t="s">
        <v>168</v>
      </c>
      <c r="D180" t="s">
        <v>925</v>
      </c>
      <c r="E180" t="s">
        <v>230</v>
      </c>
      <c r="F180">
        <v>6469</v>
      </c>
      <c r="G180" t="s">
        <v>1576</v>
      </c>
      <c r="H180" t="s">
        <v>1577</v>
      </c>
      <c r="I180" s="3" t="s">
        <v>5</v>
      </c>
      <c r="J180" t="s">
        <v>662</v>
      </c>
      <c r="K180" t="s">
        <v>1578</v>
      </c>
      <c r="L180">
        <v>4</v>
      </c>
      <c r="M180">
        <v>54.466200000000001</v>
      </c>
      <c r="N180">
        <v>51.026400000000002</v>
      </c>
      <c r="O180">
        <v>41.945599999999999</v>
      </c>
      <c r="P180">
        <v>10.7004</v>
      </c>
      <c r="Q180">
        <v>5.6657000000000002</v>
      </c>
      <c r="R180">
        <v>7.2346000000000004</v>
      </c>
      <c r="S180">
        <v>3.9074</v>
      </c>
      <c r="T180">
        <v>1.8857999999999999</v>
      </c>
      <c r="U180">
        <v>2.3944999999999999</v>
      </c>
      <c r="V180">
        <v>1.8456999999999999</v>
      </c>
      <c r="W180">
        <v>17.608599999999999</v>
      </c>
      <c r="X180" t="s">
        <v>1592</v>
      </c>
      <c r="Y180">
        <v>0.43909999999999999</v>
      </c>
      <c r="Z180" t="s">
        <v>1593</v>
      </c>
      <c r="AA180">
        <v>1.7668999999999999</v>
      </c>
      <c r="AB180" t="s">
        <v>947</v>
      </c>
      <c r="AC180">
        <v>1.9478</v>
      </c>
      <c r="AD180">
        <v>20.408300000000001</v>
      </c>
      <c r="AE180">
        <v>223.24289999999999</v>
      </c>
      <c r="AF180">
        <v>20</v>
      </c>
      <c r="AG180">
        <v>75</v>
      </c>
    </row>
    <row r="181" spans="1:33">
      <c r="A181" t="s">
        <v>862</v>
      </c>
      <c r="B181" s="1">
        <v>0.62847222222222221</v>
      </c>
      <c r="C181" t="s">
        <v>167</v>
      </c>
      <c r="D181" t="s">
        <v>281</v>
      </c>
      <c r="E181" t="s">
        <v>447</v>
      </c>
      <c r="F181">
        <v>24540</v>
      </c>
      <c r="G181" t="s">
        <v>282</v>
      </c>
      <c r="H181" t="s">
        <v>232</v>
      </c>
      <c r="I181" t="s">
        <v>233</v>
      </c>
      <c r="J181" t="s">
        <v>662</v>
      </c>
      <c r="K181" t="s">
        <v>845</v>
      </c>
      <c r="L181">
        <v>3</v>
      </c>
      <c r="M181">
        <v>49.112400000000001</v>
      </c>
      <c r="N181">
        <v>61.1449</v>
      </c>
      <c r="O181">
        <v>31.546600000000002</v>
      </c>
      <c r="P181">
        <v>11.367100000000001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17.5943</v>
      </c>
      <c r="X181" t="s">
        <v>293</v>
      </c>
      <c r="Y181">
        <v>1.1505000000000001</v>
      </c>
      <c r="Z181" t="s">
        <v>724</v>
      </c>
      <c r="AA181">
        <v>0.44519999999999998</v>
      </c>
      <c r="AB181" t="s">
        <v>863</v>
      </c>
      <c r="AC181">
        <v>1.7625</v>
      </c>
      <c r="AD181">
        <v>33.566400000000002</v>
      </c>
      <c r="AE181">
        <v>229.12450000000001</v>
      </c>
      <c r="AF181">
        <v>25</v>
      </c>
      <c r="AG181">
        <v>83</v>
      </c>
    </row>
    <row r="182" spans="1:33">
      <c r="A182" t="s">
        <v>1157</v>
      </c>
      <c r="B182" s="1">
        <v>0.66319444444444442</v>
      </c>
      <c r="C182" t="s">
        <v>188</v>
      </c>
      <c r="D182" t="s">
        <v>281</v>
      </c>
      <c r="E182" t="s">
        <v>447</v>
      </c>
      <c r="F182">
        <v>17013</v>
      </c>
      <c r="G182" t="s">
        <v>231</v>
      </c>
      <c r="H182" t="s">
        <v>232</v>
      </c>
      <c r="I182" t="s">
        <v>233</v>
      </c>
      <c r="J182" t="s">
        <v>234</v>
      </c>
      <c r="K182" t="s">
        <v>1142</v>
      </c>
      <c r="L182">
        <v>2</v>
      </c>
      <c r="M182">
        <v>82.368499999999997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17.531400000000001</v>
      </c>
      <c r="X182" t="s">
        <v>262</v>
      </c>
      <c r="Y182">
        <v>2.2679</v>
      </c>
      <c r="Z182" t="s">
        <v>789</v>
      </c>
      <c r="AA182">
        <v>2.7902</v>
      </c>
      <c r="AB182" t="s">
        <v>324</v>
      </c>
      <c r="AC182">
        <v>1.5952999999999999</v>
      </c>
      <c r="AD182">
        <v>46</v>
      </c>
      <c r="AE182">
        <v>277.83589999999998</v>
      </c>
      <c r="AF182">
        <v>5</v>
      </c>
      <c r="AG182">
        <v>0</v>
      </c>
    </row>
    <row r="183" spans="1:33">
      <c r="A183" t="s">
        <v>856</v>
      </c>
      <c r="B183" s="1">
        <v>0.62847222222222221</v>
      </c>
      <c r="C183" t="s">
        <v>167</v>
      </c>
      <c r="D183" t="s">
        <v>281</v>
      </c>
      <c r="E183" t="s">
        <v>447</v>
      </c>
      <c r="F183">
        <v>24540</v>
      </c>
      <c r="G183" t="s">
        <v>282</v>
      </c>
      <c r="H183" t="s">
        <v>232</v>
      </c>
      <c r="I183" t="s">
        <v>233</v>
      </c>
      <c r="J183" t="s">
        <v>662</v>
      </c>
      <c r="K183" t="s">
        <v>845</v>
      </c>
      <c r="L183">
        <v>4</v>
      </c>
      <c r="M183">
        <v>113.30800000000001</v>
      </c>
      <c r="N183">
        <v>60.276699999999998</v>
      </c>
      <c r="O183">
        <v>47.339399999999998</v>
      </c>
      <c r="P183">
        <v>19.3688</v>
      </c>
      <c r="Q183">
        <v>6.9195000000000002</v>
      </c>
      <c r="R183">
        <v>5.2885</v>
      </c>
      <c r="S183">
        <v>4.4828000000000001</v>
      </c>
      <c r="T183">
        <v>0</v>
      </c>
      <c r="U183">
        <v>0</v>
      </c>
      <c r="V183">
        <v>0</v>
      </c>
      <c r="W183">
        <v>17.487100000000002</v>
      </c>
      <c r="X183" t="s">
        <v>333</v>
      </c>
      <c r="Y183">
        <v>0.90710000000000002</v>
      </c>
      <c r="Z183" t="s">
        <v>857</v>
      </c>
      <c r="AA183">
        <v>1.7213000000000001</v>
      </c>
      <c r="AB183" t="s">
        <v>858</v>
      </c>
      <c r="AC183">
        <v>1.61</v>
      </c>
      <c r="AD183">
        <v>1.5</v>
      </c>
      <c r="AE183">
        <v>288.51670000000001</v>
      </c>
      <c r="AF183">
        <v>8</v>
      </c>
      <c r="AG183">
        <v>104</v>
      </c>
    </row>
    <row r="184" spans="1:33">
      <c r="A184" t="s">
        <v>241</v>
      </c>
      <c r="B184" s="1">
        <v>0.54861111111111105</v>
      </c>
      <c r="C184" t="s">
        <v>188</v>
      </c>
      <c r="D184" t="s">
        <v>229</v>
      </c>
      <c r="E184" t="s">
        <v>230</v>
      </c>
      <c r="F184">
        <v>5434</v>
      </c>
      <c r="G184" t="s">
        <v>231</v>
      </c>
      <c r="H184" t="s">
        <v>232</v>
      </c>
      <c r="I184" t="s">
        <v>233</v>
      </c>
      <c r="J184" t="s">
        <v>234</v>
      </c>
      <c r="K184" t="s">
        <v>235</v>
      </c>
      <c r="L184">
        <v>2</v>
      </c>
      <c r="M184">
        <v>68.218400000000003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17.357099999999999</v>
      </c>
      <c r="X184" t="s">
        <v>242</v>
      </c>
      <c r="Y184">
        <v>2.0451000000000001</v>
      </c>
      <c r="Z184" t="s">
        <v>243</v>
      </c>
      <c r="AA184">
        <v>1.0536000000000001</v>
      </c>
      <c r="AB184" t="s">
        <v>244</v>
      </c>
      <c r="AC184">
        <v>2.0198</v>
      </c>
      <c r="AD184">
        <v>0</v>
      </c>
      <c r="AE184">
        <v>194.45419999999999</v>
      </c>
      <c r="AF184">
        <v>3.5</v>
      </c>
      <c r="AG184">
        <v>0</v>
      </c>
    </row>
    <row r="185" spans="1:33">
      <c r="A185" t="s">
        <v>445</v>
      </c>
      <c r="B185" s="1">
        <v>0.56944444444444442</v>
      </c>
      <c r="C185" t="s">
        <v>188</v>
      </c>
      <c r="D185" t="s">
        <v>402</v>
      </c>
      <c r="E185" t="s">
        <v>403</v>
      </c>
      <c r="F185">
        <v>6469</v>
      </c>
      <c r="G185" t="s">
        <v>231</v>
      </c>
      <c r="H185" t="s">
        <v>232</v>
      </c>
      <c r="I185" t="s">
        <v>5</v>
      </c>
      <c r="J185" t="s">
        <v>234</v>
      </c>
      <c r="K185" t="s">
        <v>404</v>
      </c>
      <c r="L185">
        <v>2</v>
      </c>
      <c r="M185">
        <v>47.0608</v>
      </c>
      <c r="N185">
        <v>41.286299999999997</v>
      </c>
      <c r="O185">
        <v>19.254999999999999</v>
      </c>
      <c r="P185">
        <v>9.1387999999999998</v>
      </c>
      <c r="Q185">
        <v>6.0068000000000001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17.335000000000001</v>
      </c>
      <c r="X185" t="s">
        <v>446</v>
      </c>
      <c r="Y185">
        <v>0.59379999999999999</v>
      </c>
      <c r="Z185" t="s">
        <v>407</v>
      </c>
      <c r="AA185">
        <v>1.4249000000000001</v>
      </c>
      <c r="AB185" t="s">
        <v>418</v>
      </c>
      <c r="AC185">
        <v>1.9853000000000001</v>
      </c>
      <c r="AD185">
        <v>9.2332999999999998</v>
      </c>
      <c r="AE185">
        <v>164.88910000000001</v>
      </c>
      <c r="AF185">
        <v>20</v>
      </c>
      <c r="AG185">
        <v>70</v>
      </c>
    </row>
    <row r="186" spans="1:33">
      <c r="A186" t="s">
        <v>1598</v>
      </c>
      <c r="B186" s="1">
        <v>0.73958333333333337</v>
      </c>
      <c r="C186" t="s">
        <v>168</v>
      </c>
      <c r="D186" t="s">
        <v>925</v>
      </c>
      <c r="E186" t="s">
        <v>230</v>
      </c>
      <c r="F186">
        <v>6469</v>
      </c>
      <c r="G186" t="s">
        <v>1576</v>
      </c>
      <c r="H186" t="s">
        <v>1577</v>
      </c>
      <c r="I186" s="3" t="s">
        <v>5</v>
      </c>
      <c r="J186" t="s">
        <v>662</v>
      </c>
      <c r="K186" t="s">
        <v>1578</v>
      </c>
      <c r="L186">
        <v>3</v>
      </c>
      <c r="M186">
        <v>47.076700000000002</v>
      </c>
      <c r="N186">
        <v>53.717500000000001</v>
      </c>
      <c r="O186">
        <v>15.232799999999999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17.1143</v>
      </c>
      <c r="X186" t="s">
        <v>1599</v>
      </c>
      <c r="Y186">
        <v>2.6309</v>
      </c>
      <c r="Z186" t="s">
        <v>470</v>
      </c>
      <c r="AA186">
        <v>2.0369999999999999</v>
      </c>
      <c r="AB186" t="s">
        <v>524</v>
      </c>
      <c r="AC186">
        <v>2.1053999999999999</v>
      </c>
      <c r="AD186">
        <v>24.298999999999999</v>
      </c>
      <c r="AE186">
        <v>186.6026</v>
      </c>
      <c r="AF186">
        <v>5</v>
      </c>
      <c r="AG186">
        <v>78</v>
      </c>
    </row>
    <row r="187" spans="1:33">
      <c r="A187" t="s">
        <v>289</v>
      </c>
      <c r="B187" s="1">
        <v>0.55902777777777779</v>
      </c>
      <c r="C187" t="s">
        <v>167</v>
      </c>
      <c r="D187" t="s">
        <v>281</v>
      </c>
      <c r="F187">
        <v>9540</v>
      </c>
      <c r="G187" t="s">
        <v>282</v>
      </c>
      <c r="H187" t="s">
        <v>232</v>
      </c>
      <c r="I187" t="s">
        <v>233</v>
      </c>
      <c r="J187" t="s">
        <v>234</v>
      </c>
      <c r="K187" t="s">
        <v>283</v>
      </c>
      <c r="L187">
        <v>2</v>
      </c>
      <c r="M187">
        <v>61.738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17.0943</v>
      </c>
      <c r="X187" t="s">
        <v>290</v>
      </c>
      <c r="Y187">
        <v>1.6241000000000001</v>
      </c>
      <c r="Z187" t="s">
        <v>291</v>
      </c>
      <c r="AA187">
        <v>1.0960000000000001</v>
      </c>
      <c r="AB187" t="s">
        <v>252</v>
      </c>
      <c r="AC187">
        <v>0.97199999999999998</v>
      </c>
      <c r="AD187">
        <v>1.5</v>
      </c>
      <c r="AE187">
        <v>177.92789999999999</v>
      </c>
      <c r="AF187">
        <v>10</v>
      </c>
      <c r="AG187">
        <v>0</v>
      </c>
    </row>
    <row r="188" spans="1:33">
      <c r="A188" t="s">
        <v>1654</v>
      </c>
      <c r="B188" s="1">
        <v>0.80208333333333337</v>
      </c>
      <c r="C188" t="s">
        <v>168</v>
      </c>
      <c r="D188" t="s">
        <v>229</v>
      </c>
      <c r="E188" t="s">
        <v>1407</v>
      </c>
      <c r="F188">
        <v>3881</v>
      </c>
      <c r="G188" t="s">
        <v>1576</v>
      </c>
      <c r="H188" t="s">
        <v>1577</v>
      </c>
      <c r="I188" s="3" t="s">
        <v>233</v>
      </c>
      <c r="J188" t="s">
        <v>234</v>
      </c>
      <c r="K188" t="s">
        <v>1653</v>
      </c>
      <c r="L188">
        <v>2</v>
      </c>
      <c r="M188">
        <v>68.1785</v>
      </c>
      <c r="N188">
        <v>64.0261</v>
      </c>
      <c r="O188">
        <v>23.946999999999999</v>
      </c>
      <c r="P188">
        <v>8.4506999999999994</v>
      </c>
      <c r="Q188">
        <v>7.1424000000000003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16.9864</v>
      </c>
      <c r="X188" t="s">
        <v>242</v>
      </c>
      <c r="Y188">
        <v>1.988</v>
      </c>
      <c r="Z188" t="s">
        <v>476</v>
      </c>
      <c r="AA188">
        <v>1.7879</v>
      </c>
      <c r="AB188" t="s">
        <v>1176</v>
      </c>
      <c r="AC188">
        <v>1.7514000000000001</v>
      </c>
      <c r="AD188">
        <v>8.0330999999999992</v>
      </c>
      <c r="AE188">
        <v>216.8</v>
      </c>
      <c r="AF188">
        <v>6</v>
      </c>
      <c r="AG188">
        <v>76</v>
      </c>
    </row>
    <row r="189" spans="1:33">
      <c r="A189" t="s">
        <v>742</v>
      </c>
      <c r="B189" s="1">
        <v>0.60416666666666663</v>
      </c>
      <c r="C189" t="s">
        <v>167</v>
      </c>
      <c r="D189" t="s">
        <v>281</v>
      </c>
      <c r="F189">
        <v>17688</v>
      </c>
      <c r="G189" t="s">
        <v>282</v>
      </c>
      <c r="H189" t="s">
        <v>232</v>
      </c>
      <c r="I189" t="s">
        <v>5</v>
      </c>
      <c r="J189" t="s">
        <v>234</v>
      </c>
      <c r="K189" t="s">
        <v>718</v>
      </c>
      <c r="L189">
        <v>2</v>
      </c>
      <c r="M189">
        <v>68.146299999999997</v>
      </c>
      <c r="N189">
        <v>56.037300000000002</v>
      </c>
      <c r="O189">
        <v>16.679400000000001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16.965</v>
      </c>
      <c r="X189" t="s">
        <v>333</v>
      </c>
      <c r="Y189">
        <v>0.90710000000000002</v>
      </c>
      <c r="Z189" t="s">
        <v>286</v>
      </c>
      <c r="AA189">
        <v>2.8153000000000001</v>
      </c>
      <c r="AB189" t="s">
        <v>252</v>
      </c>
      <c r="AC189">
        <v>0.97199999999999998</v>
      </c>
      <c r="AD189">
        <v>3.6</v>
      </c>
      <c r="AE189">
        <v>192.56649999999999</v>
      </c>
      <c r="AF189">
        <v>6</v>
      </c>
      <c r="AG189">
        <v>71</v>
      </c>
    </row>
    <row r="190" spans="1:33">
      <c r="A190" t="s">
        <v>1603</v>
      </c>
      <c r="B190" s="1">
        <v>0.76041666666666663</v>
      </c>
      <c r="C190" t="s">
        <v>168</v>
      </c>
      <c r="D190" t="s">
        <v>281</v>
      </c>
      <c r="E190" t="s">
        <v>1407</v>
      </c>
      <c r="F190">
        <v>3881</v>
      </c>
      <c r="G190" t="s">
        <v>1576</v>
      </c>
      <c r="H190" t="s">
        <v>1577</v>
      </c>
      <c r="I190" s="3" t="s">
        <v>233</v>
      </c>
      <c r="J190" t="s">
        <v>234</v>
      </c>
      <c r="K190" t="s">
        <v>1600</v>
      </c>
      <c r="L190">
        <v>2</v>
      </c>
      <c r="M190">
        <v>59.983699999999999</v>
      </c>
      <c r="N190">
        <v>40.975299999999997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16.891400000000001</v>
      </c>
      <c r="X190" t="s">
        <v>1589</v>
      </c>
      <c r="Y190">
        <v>1.4233</v>
      </c>
      <c r="Z190" t="s">
        <v>1604</v>
      </c>
      <c r="AA190">
        <v>0.83240000000000003</v>
      </c>
      <c r="AB190" t="s">
        <v>965</v>
      </c>
      <c r="AC190">
        <v>0.22439999999999999</v>
      </c>
      <c r="AD190">
        <v>0</v>
      </c>
      <c r="AE190">
        <v>164.8673</v>
      </c>
      <c r="AF190">
        <v>10</v>
      </c>
      <c r="AG190">
        <v>0</v>
      </c>
    </row>
    <row r="191" spans="1:33">
      <c r="A191" t="s">
        <v>1711</v>
      </c>
      <c r="B191" s="1">
        <v>0.84375</v>
      </c>
      <c r="C191" t="s">
        <v>168</v>
      </c>
      <c r="D191" t="s">
        <v>402</v>
      </c>
      <c r="E191" t="s">
        <v>403</v>
      </c>
      <c r="F191">
        <v>9338</v>
      </c>
      <c r="G191" t="s">
        <v>1576</v>
      </c>
      <c r="H191" t="s">
        <v>1577</v>
      </c>
      <c r="I191" s="3" t="s">
        <v>5</v>
      </c>
      <c r="J191" t="s">
        <v>662</v>
      </c>
      <c r="K191" t="s">
        <v>1697</v>
      </c>
      <c r="L191">
        <v>4</v>
      </c>
      <c r="M191">
        <v>82.3429</v>
      </c>
      <c r="N191">
        <v>52.823399999999999</v>
      </c>
      <c r="O191">
        <v>25.911799999999999</v>
      </c>
      <c r="P191">
        <v>16.382999999999999</v>
      </c>
      <c r="Q191">
        <v>8.1661000000000001</v>
      </c>
      <c r="R191">
        <v>3.9430000000000001</v>
      </c>
      <c r="S191">
        <v>5.5185000000000004</v>
      </c>
      <c r="T191">
        <v>2.9653</v>
      </c>
      <c r="U191">
        <v>1.5158</v>
      </c>
      <c r="V191">
        <v>1.8951</v>
      </c>
      <c r="W191">
        <v>16.858599999999999</v>
      </c>
      <c r="X191" t="s">
        <v>1580</v>
      </c>
      <c r="Y191">
        <v>1.2175</v>
      </c>
      <c r="Z191" t="s">
        <v>1712</v>
      </c>
      <c r="AA191">
        <v>1.2830999999999999</v>
      </c>
      <c r="AB191" t="s">
        <v>1713</v>
      </c>
      <c r="AC191">
        <v>0.43640000000000001</v>
      </c>
      <c r="AD191">
        <v>18.351800000000001</v>
      </c>
      <c r="AE191">
        <v>239.6123</v>
      </c>
      <c r="AF191">
        <v>14</v>
      </c>
      <c r="AG191">
        <v>91</v>
      </c>
    </row>
    <row r="192" spans="1:33">
      <c r="A192" t="s">
        <v>441</v>
      </c>
      <c r="B192" s="1">
        <v>0.56944444444444442</v>
      </c>
      <c r="C192" t="s">
        <v>188</v>
      </c>
      <c r="D192" t="s">
        <v>402</v>
      </c>
      <c r="E192" t="s">
        <v>403</v>
      </c>
      <c r="F192">
        <v>6469</v>
      </c>
      <c r="G192" t="s">
        <v>231</v>
      </c>
      <c r="H192" t="s">
        <v>232</v>
      </c>
      <c r="I192" t="s">
        <v>5</v>
      </c>
      <c r="J192" t="s">
        <v>234</v>
      </c>
      <c r="K192" t="s">
        <v>404</v>
      </c>
      <c r="L192">
        <v>2</v>
      </c>
      <c r="M192">
        <v>38.950000000000003</v>
      </c>
      <c r="N192">
        <v>77.027199999999993</v>
      </c>
      <c r="O192">
        <v>32.485999999999997</v>
      </c>
      <c r="P192">
        <v>10.289099999999999</v>
      </c>
      <c r="Q192">
        <v>6.6319999999999997</v>
      </c>
      <c r="R192">
        <v>4.5585000000000004</v>
      </c>
      <c r="S192">
        <v>6.1391999999999998</v>
      </c>
      <c r="T192">
        <v>3.4925999999999999</v>
      </c>
      <c r="U192">
        <v>0</v>
      </c>
      <c r="V192">
        <v>0</v>
      </c>
      <c r="W192">
        <v>16.857099999999999</v>
      </c>
      <c r="X192" t="s">
        <v>442</v>
      </c>
      <c r="Y192">
        <v>2.3336999999999999</v>
      </c>
      <c r="Z192" t="s">
        <v>443</v>
      </c>
      <c r="AA192">
        <v>2.5781999999999998</v>
      </c>
      <c r="AB192" t="s">
        <v>444</v>
      </c>
      <c r="AC192">
        <v>1.1101000000000001</v>
      </c>
      <c r="AD192">
        <v>21.1</v>
      </c>
      <c r="AE192">
        <v>227.59010000000001</v>
      </c>
      <c r="AF192">
        <v>20</v>
      </c>
      <c r="AG192">
        <v>71</v>
      </c>
    </row>
    <row r="193" spans="1:33">
      <c r="A193" t="s">
        <v>1042</v>
      </c>
      <c r="B193" s="1">
        <v>0.65277777777777779</v>
      </c>
      <c r="C193" t="s">
        <v>167</v>
      </c>
      <c r="D193" t="s">
        <v>281</v>
      </c>
      <c r="F193">
        <v>9267</v>
      </c>
      <c r="G193" t="s">
        <v>282</v>
      </c>
      <c r="H193" t="s">
        <v>232</v>
      </c>
      <c r="I193" t="s">
        <v>5</v>
      </c>
      <c r="J193" t="s">
        <v>662</v>
      </c>
      <c r="K193" t="s">
        <v>1014</v>
      </c>
      <c r="L193">
        <v>9</v>
      </c>
      <c r="M193">
        <v>54.046999999999997</v>
      </c>
      <c r="N193">
        <v>33.707000000000001</v>
      </c>
      <c r="O193">
        <v>29.500399999999999</v>
      </c>
      <c r="P193">
        <v>7.2895000000000003</v>
      </c>
      <c r="Q193">
        <v>7.0317999999999996</v>
      </c>
      <c r="R193">
        <v>3.6659000000000002</v>
      </c>
      <c r="S193">
        <v>4.8788</v>
      </c>
      <c r="T193">
        <v>2.3588</v>
      </c>
      <c r="U193">
        <v>1.613</v>
      </c>
      <c r="V193">
        <v>1.5158</v>
      </c>
      <c r="W193">
        <v>16.8157</v>
      </c>
      <c r="X193" t="s">
        <v>527</v>
      </c>
      <c r="Y193">
        <v>1.1446000000000001</v>
      </c>
      <c r="Z193" t="s">
        <v>1043</v>
      </c>
      <c r="AA193">
        <v>0.64880000000000004</v>
      </c>
      <c r="AB193" t="s">
        <v>1044</v>
      </c>
      <c r="AC193">
        <v>0.56040000000000001</v>
      </c>
      <c r="AD193">
        <v>21.004200000000001</v>
      </c>
      <c r="AE193">
        <v>185.78149999999999</v>
      </c>
      <c r="AF193">
        <v>25</v>
      </c>
      <c r="AG193">
        <v>89</v>
      </c>
    </row>
    <row r="194" spans="1:33">
      <c r="A194" t="s">
        <v>1633</v>
      </c>
      <c r="B194" s="1">
        <v>0.78125</v>
      </c>
      <c r="C194" t="s">
        <v>168</v>
      </c>
      <c r="D194" t="s">
        <v>281</v>
      </c>
      <c r="E194" t="s">
        <v>1620</v>
      </c>
      <c r="F194">
        <v>3105</v>
      </c>
      <c r="G194" t="s">
        <v>1576</v>
      </c>
      <c r="H194" t="s">
        <v>1577</v>
      </c>
      <c r="I194" s="3" t="s">
        <v>5</v>
      </c>
      <c r="J194" t="s">
        <v>234</v>
      </c>
      <c r="K194" t="s">
        <v>1621</v>
      </c>
      <c r="L194">
        <v>2</v>
      </c>
      <c r="M194">
        <v>51.7</v>
      </c>
      <c r="N194">
        <v>32.767400000000002</v>
      </c>
      <c r="O194">
        <v>27.585100000000001</v>
      </c>
      <c r="P194">
        <v>8.1830999999999996</v>
      </c>
      <c r="Q194">
        <v>4.2403000000000004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16.545000000000002</v>
      </c>
      <c r="X194" t="s">
        <v>1634</v>
      </c>
      <c r="Y194">
        <v>0</v>
      </c>
      <c r="Z194" t="s">
        <v>1635</v>
      </c>
      <c r="AA194">
        <v>9.4200000000000006E-2</v>
      </c>
      <c r="AB194" t="s">
        <v>720</v>
      </c>
      <c r="AC194">
        <v>1.8241000000000001</v>
      </c>
      <c r="AD194">
        <v>5.3</v>
      </c>
      <c r="AE194">
        <v>159.40989999999999</v>
      </c>
      <c r="AF194">
        <v>25</v>
      </c>
      <c r="AG194">
        <v>53</v>
      </c>
    </row>
    <row r="195" spans="1:33">
      <c r="A195" t="s">
        <v>292</v>
      </c>
      <c r="B195" s="1">
        <v>0.55902777777777779</v>
      </c>
      <c r="C195" t="s">
        <v>167</v>
      </c>
      <c r="D195" t="s">
        <v>281</v>
      </c>
      <c r="F195">
        <v>9540</v>
      </c>
      <c r="G195" t="s">
        <v>282</v>
      </c>
      <c r="H195" t="s">
        <v>232</v>
      </c>
      <c r="I195" t="s">
        <v>233</v>
      </c>
      <c r="J195" t="s">
        <v>234</v>
      </c>
      <c r="K195" t="s">
        <v>283</v>
      </c>
      <c r="L195">
        <v>2</v>
      </c>
      <c r="M195">
        <v>62.001199999999997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16.542899999999999</v>
      </c>
      <c r="X195" t="s">
        <v>293</v>
      </c>
      <c r="Y195">
        <v>1.5717000000000001</v>
      </c>
      <c r="Z195" t="s">
        <v>291</v>
      </c>
      <c r="AA195">
        <v>1.0960000000000001</v>
      </c>
      <c r="AB195" t="s">
        <v>294</v>
      </c>
      <c r="AC195">
        <v>1.5477000000000001</v>
      </c>
      <c r="AD195">
        <v>0</v>
      </c>
      <c r="AE195">
        <v>177.0633</v>
      </c>
      <c r="AF195">
        <v>7</v>
      </c>
      <c r="AG195">
        <v>0</v>
      </c>
    </row>
    <row r="196" spans="1:33">
      <c r="A196" t="s">
        <v>860</v>
      </c>
      <c r="B196" s="1">
        <v>0.62847222222222221</v>
      </c>
      <c r="C196" t="s">
        <v>167</v>
      </c>
      <c r="D196" t="s">
        <v>281</v>
      </c>
      <c r="E196" t="s">
        <v>447</v>
      </c>
      <c r="F196">
        <v>24540</v>
      </c>
      <c r="G196" t="s">
        <v>282</v>
      </c>
      <c r="H196" t="s">
        <v>232</v>
      </c>
      <c r="I196" t="s">
        <v>233</v>
      </c>
      <c r="J196" t="s">
        <v>662</v>
      </c>
      <c r="K196" t="s">
        <v>845</v>
      </c>
      <c r="L196">
        <v>3</v>
      </c>
      <c r="M196">
        <v>63.777999999999999</v>
      </c>
      <c r="N196">
        <v>72.161900000000003</v>
      </c>
      <c r="O196">
        <v>41.581600000000002</v>
      </c>
      <c r="P196">
        <v>12.3072</v>
      </c>
      <c r="Q196">
        <v>8.3989999999999991</v>
      </c>
      <c r="R196">
        <v>5.7392000000000003</v>
      </c>
      <c r="S196">
        <v>2.7612000000000001</v>
      </c>
      <c r="T196">
        <v>1.6154999999999999</v>
      </c>
      <c r="U196">
        <v>1.7388999999999999</v>
      </c>
      <c r="V196">
        <v>1.1496</v>
      </c>
      <c r="W196">
        <v>16.525700000000001</v>
      </c>
      <c r="X196" t="s">
        <v>318</v>
      </c>
      <c r="Y196">
        <v>1.9289000000000001</v>
      </c>
      <c r="Z196" t="s">
        <v>861</v>
      </c>
      <c r="AA196">
        <v>1.0132000000000001</v>
      </c>
      <c r="AB196" t="s">
        <v>339</v>
      </c>
      <c r="AC196">
        <v>1.5368999999999999</v>
      </c>
      <c r="AD196">
        <v>13.969200000000001</v>
      </c>
      <c r="AE196">
        <v>246.20599999999999</v>
      </c>
      <c r="AF196">
        <v>12</v>
      </c>
      <c r="AG196">
        <v>93</v>
      </c>
    </row>
    <row r="197" spans="1:33">
      <c r="A197" t="s">
        <v>530</v>
      </c>
      <c r="B197" s="1">
        <v>0.57986111111111105</v>
      </c>
      <c r="C197" t="s">
        <v>167</v>
      </c>
      <c r="D197" t="s">
        <v>281</v>
      </c>
      <c r="F197">
        <v>9540</v>
      </c>
      <c r="G197" t="s">
        <v>282</v>
      </c>
      <c r="H197" t="s">
        <v>232</v>
      </c>
      <c r="I197" t="s">
        <v>233</v>
      </c>
      <c r="J197" t="s">
        <v>234</v>
      </c>
      <c r="K197" t="s">
        <v>520</v>
      </c>
      <c r="L197">
        <v>2</v>
      </c>
      <c r="M197">
        <v>59.191699999999997</v>
      </c>
      <c r="N197">
        <v>57.399700000000003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16.5107</v>
      </c>
      <c r="X197" t="s">
        <v>311</v>
      </c>
      <c r="Y197">
        <v>0.59709999999999996</v>
      </c>
      <c r="Z197" t="s">
        <v>304</v>
      </c>
      <c r="AA197">
        <v>0.89870000000000005</v>
      </c>
      <c r="AB197" t="s">
        <v>531</v>
      </c>
      <c r="AC197">
        <v>1.8328</v>
      </c>
      <c r="AD197">
        <v>0</v>
      </c>
      <c r="AE197">
        <v>188.87280000000001</v>
      </c>
      <c r="AF197">
        <v>16</v>
      </c>
      <c r="AG197">
        <v>0</v>
      </c>
    </row>
    <row r="198" spans="1:33">
      <c r="A198" t="s">
        <v>1662</v>
      </c>
      <c r="B198" s="1">
        <v>0.80208333333333337</v>
      </c>
      <c r="C198" t="s">
        <v>168</v>
      </c>
      <c r="D198" t="s">
        <v>229</v>
      </c>
      <c r="E198" t="s">
        <v>1407</v>
      </c>
      <c r="F198">
        <v>3881</v>
      </c>
      <c r="G198" t="s">
        <v>1576</v>
      </c>
      <c r="H198" t="s">
        <v>1577</v>
      </c>
      <c r="I198" s="3" t="s">
        <v>233</v>
      </c>
      <c r="J198" t="s">
        <v>234</v>
      </c>
      <c r="K198" t="s">
        <v>1653</v>
      </c>
      <c r="L198">
        <v>2</v>
      </c>
      <c r="M198">
        <v>52.921100000000003</v>
      </c>
      <c r="N198">
        <v>36.6967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16.506399999999999</v>
      </c>
      <c r="X198" t="s">
        <v>1602</v>
      </c>
      <c r="Y198">
        <v>1.5625</v>
      </c>
      <c r="Z198" t="s">
        <v>238</v>
      </c>
      <c r="AA198">
        <v>3.3216000000000001</v>
      </c>
      <c r="AB198" t="s">
        <v>1663</v>
      </c>
      <c r="AC198">
        <v>2.7665999999999999</v>
      </c>
      <c r="AD198">
        <v>0</v>
      </c>
      <c r="AE198">
        <v>153.34110000000001</v>
      </c>
      <c r="AF198">
        <v>8</v>
      </c>
      <c r="AG198">
        <v>0</v>
      </c>
    </row>
    <row r="199" spans="1:33">
      <c r="A199" t="s">
        <v>1638</v>
      </c>
      <c r="B199" s="1">
        <v>0.78125</v>
      </c>
      <c r="C199" t="s">
        <v>168</v>
      </c>
      <c r="D199" t="s">
        <v>281</v>
      </c>
      <c r="E199" t="s">
        <v>1620</v>
      </c>
      <c r="F199">
        <v>3105</v>
      </c>
      <c r="G199" t="s">
        <v>1576</v>
      </c>
      <c r="H199" t="s">
        <v>1577</v>
      </c>
      <c r="I199" s="3" t="s">
        <v>5</v>
      </c>
      <c r="J199" t="s">
        <v>234</v>
      </c>
      <c r="K199" t="s">
        <v>1621</v>
      </c>
      <c r="L199">
        <v>2</v>
      </c>
      <c r="M199">
        <v>51.07</v>
      </c>
      <c r="N199">
        <v>31.058299999999999</v>
      </c>
      <c r="O199">
        <v>21.266500000000001</v>
      </c>
      <c r="P199">
        <v>8.2981999999999996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16.4864</v>
      </c>
      <c r="X199" t="s">
        <v>687</v>
      </c>
      <c r="Y199">
        <v>1.4963</v>
      </c>
      <c r="Z199" t="s">
        <v>1639</v>
      </c>
      <c r="AA199">
        <v>1.8425</v>
      </c>
      <c r="AB199" t="s">
        <v>408</v>
      </c>
      <c r="AC199">
        <v>1.5952</v>
      </c>
      <c r="AD199">
        <v>3.85</v>
      </c>
      <c r="AE199">
        <v>152.1395</v>
      </c>
      <c r="AF199">
        <v>6</v>
      </c>
      <c r="AG199">
        <v>57</v>
      </c>
    </row>
    <row r="200" spans="1:33">
      <c r="A200" t="s">
        <v>1605</v>
      </c>
      <c r="B200" s="1">
        <v>0.76041666666666663</v>
      </c>
      <c r="C200" t="s">
        <v>168</v>
      </c>
      <c r="D200" t="s">
        <v>281</v>
      </c>
      <c r="E200" t="s">
        <v>1407</v>
      </c>
      <c r="F200">
        <v>3881</v>
      </c>
      <c r="G200" t="s">
        <v>1576</v>
      </c>
      <c r="H200" t="s">
        <v>1577</v>
      </c>
      <c r="I200" s="3" t="s">
        <v>233</v>
      </c>
      <c r="J200" t="s">
        <v>234</v>
      </c>
      <c r="K200" t="s">
        <v>1600</v>
      </c>
      <c r="L200">
        <v>2</v>
      </c>
      <c r="M200">
        <v>52.485799999999998</v>
      </c>
      <c r="N200">
        <v>45.709400000000002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16.395700000000001</v>
      </c>
      <c r="X200" t="s">
        <v>254</v>
      </c>
      <c r="Y200">
        <v>1.4063000000000001</v>
      </c>
      <c r="Z200" t="s">
        <v>255</v>
      </c>
      <c r="AA200">
        <v>2.4710999999999999</v>
      </c>
      <c r="AB200" t="s">
        <v>331</v>
      </c>
      <c r="AC200">
        <v>1.6408</v>
      </c>
      <c r="AD200">
        <v>0</v>
      </c>
      <c r="AE200">
        <v>164.0129</v>
      </c>
      <c r="AF200">
        <v>8</v>
      </c>
      <c r="AG200">
        <v>0</v>
      </c>
    </row>
    <row r="201" spans="1:33">
      <c r="A201" t="s">
        <v>910</v>
      </c>
      <c r="B201" s="1">
        <v>0.63888888888888895</v>
      </c>
      <c r="C201" t="s">
        <v>188</v>
      </c>
      <c r="D201" t="s">
        <v>229</v>
      </c>
      <c r="E201" t="s">
        <v>230</v>
      </c>
      <c r="F201">
        <v>5434</v>
      </c>
      <c r="G201" t="s">
        <v>231</v>
      </c>
      <c r="H201" t="s">
        <v>232</v>
      </c>
      <c r="I201" t="s">
        <v>233</v>
      </c>
      <c r="J201" t="s">
        <v>234</v>
      </c>
      <c r="K201" t="s">
        <v>907</v>
      </c>
      <c r="L201">
        <v>2</v>
      </c>
      <c r="M201">
        <v>48.276400000000002</v>
      </c>
      <c r="N201">
        <v>42.400799999999997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16.392900000000001</v>
      </c>
      <c r="X201" t="s">
        <v>436</v>
      </c>
      <c r="Y201">
        <v>0.9466</v>
      </c>
      <c r="Z201" t="s">
        <v>754</v>
      </c>
      <c r="AA201">
        <v>1.1951000000000001</v>
      </c>
      <c r="AB201" t="s">
        <v>911</v>
      </c>
      <c r="AC201">
        <v>1.4901</v>
      </c>
      <c r="AD201">
        <v>0</v>
      </c>
      <c r="AE201">
        <v>151.26349999999999</v>
      </c>
      <c r="AF201">
        <v>25</v>
      </c>
      <c r="AG201">
        <v>0</v>
      </c>
    </row>
    <row r="202" spans="1:33">
      <c r="A202" t="s">
        <v>534</v>
      </c>
      <c r="B202" s="1">
        <v>0.57986111111111105</v>
      </c>
      <c r="C202" t="s">
        <v>167</v>
      </c>
      <c r="D202" t="s">
        <v>281</v>
      </c>
      <c r="F202">
        <v>9540</v>
      </c>
      <c r="G202" t="s">
        <v>282</v>
      </c>
      <c r="H202" t="s">
        <v>232</v>
      </c>
      <c r="I202" t="s">
        <v>233</v>
      </c>
      <c r="J202" t="s">
        <v>234</v>
      </c>
      <c r="K202" t="s">
        <v>520</v>
      </c>
      <c r="L202">
        <v>2</v>
      </c>
      <c r="M202">
        <v>56.9251</v>
      </c>
      <c r="N202">
        <v>51.522100000000002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16.381399999999999</v>
      </c>
      <c r="X202" t="s">
        <v>535</v>
      </c>
      <c r="Y202">
        <v>0.7944</v>
      </c>
      <c r="Z202" t="s">
        <v>368</v>
      </c>
      <c r="AA202">
        <v>1.9778</v>
      </c>
      <c r="AB202" t="s">
        <v>260</v>
      </c>
      <c r="AC202">
        <v>3.7690999999999999</v>
      </c>
      <c r="AD202">
        <v>3.5</v>
      </c>
      <c r="AE202">
        <v>183.46180000000001</v>
      </c>
      <c r="AF202">
        <v>25</v>
      </c>
      <c r="AG202">
        <v>0</v>
      </c>
    </row>
    <row r="203" spans="1:33">
      <c r="A203" t="s">
        <v>419</v>
      </c>
      <c r="B203" s="1">
        <v>0.56944444444444442</v>
      </c>
      <c r="C203" t="s">
        <v>188</v>
      </c>
      <c r="D203" t="s">
        <v>402</v>
      </c>
      <c r="E203" t="s">
        <v>403</v>
      </c>
      <c r="F203">
        <v>6469</v>
      </c>
      <c r="G203" t="s">
        <v>231</v>
      </c>
      <c r="H203" t="s">
        <v>232</v>
      </c>
      <c r="I203" t="s">
        <v>5</v>
      </c>
      <c r="J203" t="s">
        <v>234</v>
      </c>
      <c r="K203" t="s">
        <v>404</v>
      </c>
      <c r="L203">
        <v>2</v>
      </c>
      <c r="M203">
        <v>77.437700000000007</v>
      </c>
      <c r="N203">
        <v>78.659199999999998</v>
      </c>
      <c r="O203">
        <v>23.788499999999999</v>
      </c>
      <c r="P203">
        <v>9.4295000000000009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16.362100000000002</v>
      </c>
      <c r="X203" t="s">
        <v>242</v>
      </c>
      <c r="Y203">
        <v>1.9646999999999999</v>
      </c>
      <c r="Z203" t="s">
        <v>420</v>
      </c>
      <c r="AA203">
        <v>0.66759999999999997</v>
      </c>
      <c r="AB203" t="s">
        <v>421</v>
      </c>
      <c r="AC203">
        <v>3.2317</v>
      </c>
      <c r="AD203">
        <v>55.166600000000003</v>
      </c>
      <c r="AE203">
        <v>289.51209999999998</v>
      </c>
      <c r="AF203">
        <v>12</v>
      </c>
      <c r="AG203">
        <v>79</v>
      </c>
    </row>
    <row r="204" spans="1:33">
      <c r="A204" t="s">
        <v>963</v>
      </c>
      <c r="B204" s="1">
        <v>0.64236111111111105</v>
      </c>
      <c r="C204" t="s">
        <v>163</v>
      </c>
      <c r="D204" t="s">
        <v>925</v>
      </c>
      <c r="E204" t="s">
        <v>562</v>
      </c>
      <c r="F204">
        <v>28012</v>
      </c>
      <c r="G204" t="s">
        <v>231</v>
      </c>
      <c r="H204" t="s">
        <v>232</v>
      </c>
      <c r="I204" t="s">
        <v>5</v>
      </c>
      <c r="J204" t="s">
        <v>662</v>
      </c>
      <c r="K204" t="s">
        <v>926</v>
      </c>
      <c r="L204">
        <v>6</v>
      </c>
      <c r="M204">
        <v>94.1</v>
      </c>
      <c r="N204">
        <v>70.406700000000001</v>
      </c>
      <c r="O204">
        <v>36.4437</v>
      </c>
      <c r="P204">
        <v>13.765599999999999</v>
      </c>
      <c r="Q204">
        <v>9.5114999999999998</v>
      </c>
      <c r="R204">
        <v>6.9324000000000003</v>
      </c>
      <c r="S204">
        <v>2.3803000000000001</v>
      </c>
      <c r="T204">
        <v>2.1092</v>
      </c>
      <c r="U204">
        <v>1.1431</v>
      </c>
      <c r="V204">
        <v>1.1023000000000001</v>
      </c>
      <c r="W204">
        <v>16.2193</v>
      </c>
      <c r="X204" t="s">
        <v>964</v>
      </c>
      <c r="Y204">
        <v>2.2713999999999999</v>
      </c>
      <c r="Z204" t="s">
        <v>962</v>
      </c>
      <c r="AA204">
        <v>2.3559999999999999</v>
      </c>
      <c r="AB204" t="s">
        <v>965</v>
      </c>
      <c r="AC204">
        <v>1.216</v>
      </c>
      <c r="AD204">
        <v>20.886199999999999</v>
      </c>
      <c r="AE204">
        <v>280.84370000000001</v>
      </c>
      <c r="AF204">
        <v>16</v>
      </c>
      <c r="AG204">
        <v>90</v>
      </c>
    </row>
    <row r="205" spans="1:33">
      <c r="A205" t="s">
        <v>245</v>
      </c>
      <c r="B205" s="1">
        <v>0.54861111111111105</v>
      </c>
      <c r="C205" t="s">
        <v>188</v>
      </c>
      <c r="D205" t="s">
        <v>229</v>
      </c>
      <c r="E205" t="s">
        <v>230</v>
      </c>
      <c r="F205">
        <v>5434</v>
      </c>
      <c r="G205" t="s">
        <v>231</v>
      </c>
      <c r="H205" t="s">
        <v>232</v>
      </c>
      <c r="I205" t="s">
        <v>233</v>
      </c>
      <c r="J205" t="s">
        <v>234</v>
      </c>
      <c r="K205" t="s">
        <v>235</v>
      </c>
      <c r="L205">
        <v>2</v>
      </c>
      <c r="M205">
        <v>62.620800000000003</v>
      </c>
      <c r="N205">
        <v>36.858400000000003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16.0564</v>
      </c>
      <c r="X205" t="s">
        <v>246</v>
      </c>
      <c r="Y205">
        <v>0.56730000000000003</v>
      </c>
      <c r="Z205" t="s">
        <v>247</v>
      </c>
      <c r="AA205">
        <v>1.3674999999999999</v>
      </c>
      <c r="AB205" t="s">
        <v>248</v>
      </c>
      <c r="AC205">
        <v>1.6818</v>
      </c>
      <c r="AD205">
        <v>0</v>
      </c>
      <c r="AE205">
        <v>162.6842</v>
      </c>
      <c r="AF205">
        <v>33</v>
      </c>
      <c r="AG205">
        <v>0</v>
      </c>
    </row>
    <row r="206" spans="1:33">
      <c r="A206" t="s">
        <v>1626</v>
      </c>
      <c r="B206" s="1">
        <v>0.78125</v>
      </c>
      <c r="C206" t="s">
        <v>168</v>
      </c>
      <c r="D206" t="s">
        <v>281</v>
      </c>
      <c r="E206" t="s">
        <v>1620</v>
      </c>
      <c r="F206">
        <v>3105</v>
      </c>
      <c r="G206" t="s">
        <v>1576</v>
      </c>
      <c r="H206" t="s">
        <v>1577</v>
      </c>
      <c r="I206" s="3" t="s">
        <v>5</v>
      </c>
      <c r="J206" t="s">
        <v>234</v>
      </c>
      <c r="K206" t="s">
        <v>1621</v>
      </c>
      <c r="L206">
        <v>2</v>
      </c>
      <c r="M206">
        <v>46.386000000000003</v>
      </c>
      <c r="N206">
        <v>49.982199999999999</v>
      </c>
      <c r="O206">
        <v>17.191500000000001</v>
      </c>
      <c r="P206">
        <v>6.3979999999999997</v>
      </c>
      <c r="Q206">
        <v>4.6643999999999997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15.947100000000001</v>
      </c>
      <c r="X206" t="s">
        <v>268</v>
      </c>
      <c r="Y206">
        <v>1.8088</v>
      </c>
      <c r="Z206" t="s">
        <v>1627</v>
      </c>
      <c r="AA206">
        <v>1.0912999999999999</v>
      </c>
      <c r="AB206" t="s">
        <v>418</v>
      </c>
      <c r="AC206">
        <v>2.1810999999999998</v>
      </c>
      <c r="AD206">
        <v>13.1</v>
      </c>
      <c r="AE206">
        <v>169.16759999999999</v>
      </c>
      <c r="AF206">
        <v>12</v>
      </c>
      <c r="AG206">
        <v>59</v>
      </c>
    </row>
    <row r="207" spans="1:33">
      <c r="A207" t="s">
        <v>1629</v>
      </c>
      <c r="B207" s="1">
        <v>0.78125</v>
      </c>
      <c r="C207" t="s">
        <v>168</v>
      </c>
      <c r="D207" t="s">
        <v>281</v>
      </c>
      <c r="E207" t="s">
        <v>1620</v>
      </c>
      <c r="F207">
        <v>3105</v>
      </c>
      <c r="G207" t="s">
        <v>1576</v>
      </c>
      <c r="H207" t="s">
        <v>1577</v>
      </c>
      <c r="I207" s="3" t="s">
        <v>5</v>
      </c>
      <c r="J207" t="s">
        <v>234</v>
      </c>
      <c r="K207" t="s">
        <v>1621</v>
      </c>
      <c r="L207">
        <v>2</v>
      </c>
      <c r="M207">
        <v>59.3142</v>
      </c>
      <c r="N207">
        <v>24.942399999999999</v>
      </c>
      <c r="O207">
        <v>23.004000000000001</v>
      </c>
      <c r="P207">
        <v>6.3517999999999999</v>
      </c>
      <c r="Q207">
        <v>4.3513999999999999</v>
      </c>
      <c r="R207">
        <v>3.1861000000000002</v>
      </c>
      <c r="S207">
        <v>0</v>
      </c>
      <c r="T207">
        <v>0</v>
      </c>
      <c r="U207">
        <v>0</v>
      </c>
      <c r="V207">
        <v>0</v>
      </c>
      <c r="W207">
        <v>15.925700000000001</v>
      </c>
      <c r="X207" t="s">
        <v>1580</v>
      </c>
      <c r="Y207">
        <v>1.2175</v>
      </c>
      <c r="Z207" t="s">
        <v>1630</v>
      </c>
      <c r="AA207">
        <v>0.21210000000000001</v>
      </c>
      <c r="AB207" t="s">
        <v>324</v>
      </c>
      <c r="AC207">
        <v>1.0193000000000001</v>
      </c>
      <c r="AD207">
        <v>18.866700000000002</v>
      </c>
      <c r="AE207">
        <v>164.9597</v>
      </c>
      <c r="AF207">
        <v>5</v>
      </c>
      <c r="AG207">
        <v>55</v>
      </c>
    </row>
    <row r="208" spans="1:33">
      <c r="A208" t="s">
        <v>302</v>
      </c>
      <c r="B208" s="1">
        <v>0.55902777777777779</v>
      </c>
      <c r="C208" t="s">
        <v>167</v>
      </c>
      <c r="D208" t="s">
        <v>281</v>
      </c>
      <c r="F208">
        <v>9540</v>
      </c>
      <c r="G208" t="s">
        <v>282</v>
      </c>
      <c r="H208" t="s">
        <v>232</v>
      </c>
      <c r="I208" t="s">
        <v>233</v>
      </c>
      <c r="J208" t="s">
        <v>234</v>
      </c>
      <c r="K208" t="s">
        <v>283</v>
      </c>
      <c r="L208">
        <v>2</v>
      </c>
      <c r="M208">
        <v>48.802999999999997</v>
      </c>
      <c r="N208">
        <v>46.872799999999998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15.6729</v>
      </c>
      <c r="X208" t="s">
        <v>303</v>
      </c>
      <c r="Y208">
        <v>1.2713000000000001</v>
      </c>
      <c r="Z208" t="s">
        <v>304</v>
      </c>
      <c r="AA208">
        <v>0.89870000000000005</v>
      </c>
      <c r="AB208" t="s">
        <v>305</v>
      </c>
      <c r="AC208">
        <v>2.4283999999999999</v>
      </c>
      <c r="AD208">
        <v>0</v>
      </c>
      <c r="AE208">
        <v>158.95830000000001</v>
      </c>
      <c r="AF208">
        <v>14</v>
      </c>
      <c r="AG208">
        <v>0</v>
      </c>
    </row>
    <row r="209" spans="1:33">
      <c r="A209" t="s">
        <v>1631</v>
      </c>
      <c r="B209" s="1">
        <v>0.78125</v>
      </c>
      <c r="C209" t="s">
        <v>168</v>
      </c>
      <c r="D209" t="s">
        <v>281</v>
      </c>
      <c r="E209" t="s">
        <v>1620</v>
      </c>
      <c r="F209">
        <v>3105</v>
      </c>
      <c r="G209" t="s">
        <v>1576</v>
      </c>
      <c r="H209" t="s">
        <v>1577</v>
      </c>
      <c r="I209" s="3" t="s">
        <v>5</v>
      </c>
      <c r="J209" t="s">
        <v>234</v>
      </c>
      <c r="K209" t="s">
        <v>1621</v>
      </c>
      <c r="L209">
        <v>2</v>
      </c>
      <c r="M209">
        <v>46.18</v>
      </c>
      <c r="N209">
        <v>49.107900000000001</v>
      </c>
      <c r="O209">
        <v>22.806000000000001</v>
      </c>
      <c r="P209">
        <v>6.726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15.6707</v>
      </c>
      <c r="X209" t="s">
        <v>246</v>
      </c>
      <c r="Y209">
        <v>1.5644</v>
      </c>
      <c r="Z209" t="s">
        <v>1632</v>
      </c>
      <c r="AA209">
        <v>1.8003</v>
      </c>
      <c r="AB209" t="s">
        <v>309</v>
      </c>
      <c r="AC209">
        <v>1.4327000000000001</v>
      </c>
      <c r="AD209">
        <v>1.2</v>
      </c>
      <c r="AE209">
        <v>162.5085</v>
      </c>
      <c r="AF209">
        <v>14</v>
      </c>
      <c r="AG209">
        <v>55</v>
      </c>
    </row>
    <row r="210" spans="1:33">
      <c r="A210" t="s">
        <v>310</v>
      </c>
      <c r="B210" s="1">
        <v>0.55902777777777779</v>
      </c>
      <c r="C210" t="s">
        <v>167</v>
      </c>
      <c r="D210" t="s">
        <v>281</v>
      </c>
      <c r="F210">
        <v>9540</v>
      </c>
      <c r="G210" t="s">
        <v>282</v>
      </c>
      <c r="H210" t="s">
        <v>232</v>
      </c>
      <c r="I210" t="s">
        <v>233</v>
      </c>
      <c r="J210" t="s">
        <v>234</v>
      </c>
      <c r="K210" t="s">
        <v>283</v>
      </c>
      <c r="L210">
        <v>2</v>
      </c>
      <c r="M210">
        <v>46.524000000000001</v>
      </c>
      <c r="N210">
        <v>39.606699999999996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15.6043</v>
      </c>
      <c r="X210" t="s">
        <v>311</v>
      </c>
      <c r="Y210">
        <v>0.59709999999999996</v>
      </c>
      <c r="Z210" t="s">
        <v>304</v>
      </c>
      <c r="AA210">
        <v>0.89870000000000005</v>
      </c>
      <c r="AB210" t="s">
        <v>312</v>
      </c>
      <c r="AC210">
        <v>0.82410000000000005</v>
      </c>
      <c r="AD210">
        <v>0</v>
      </c>
      <c r="AE210">
        <v>142.51589999999999</v>
      </c>
      <c r="AF210">
        <v>25</v>
      </c>
      <c r="AG210">
        <v>0</v>
      </c>
    </row>
    <row r="211" spans="1:33">
      <c r="A211" t="s">
        <v>306</v>
      </c>
      <c r="B211" s="1">
        <v>0.55902777777777779</v>
      </c>
      <c r="C211" t="s">
        <v>167</v>
      </c>
      <c r="D211" t="s">
        <v>281</v>
      </c>
      <c r="F211">
        <v>9540</v>
      </c>
      <c r="G211" t="s">
        <v>282</v>
      </c>
      <c r="H211" t="s">
        <v>232</v>
      </c>
      <c r="I211" t="s">
        <v>233</v>
      </c>
      <c r="J211" t="s">
        <v>234</v>
      </c>
      <c r="K211" t="s">
        <v>283</v>
      </c>
      <c r="L211">
        <v>2</v>
      </c>
      <c r="M211">
        <v>50.844000000000001</v>
      </c>
      <c r="N211">
        <v>36.3157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15.4321</v>
      </c>
      <c r="X211" t="s">
        <v>307</v>
      </c>
      <c r="Y211">
        <v>0.379</v>
      </c>
      <c r="Z211" t="s">
        <v>308</v>
      </c>
      <c r="AA211">
        <v>1.6085</v>
      </c>
      <c r="AB211" t="s">
        <v>309</v>
      </c>
      <c r="AC211">
        <v>1.0894999999999999</v>
      </c>
      <c r="AD211">
        <v>2.5</v>
      </c>
      <c r="AE211">
        <v>146.71250000000001</v>
      </c>
      <c r="AF211">
        <v>50</v>
      </c>
      <c r="AG211">
        <v>0</v>
      </c>
    </row>
    <row r="212" spans="1:33">
      <c r="A212" t="s">
        <v>1606</v>
      </c>
      <c r="B212" s="1">
        <v>0.76041666666666663</v>
      </c>
      <c r="C212" t="s">
        <v>168</v>
      </c>
      <c r="D212" t="s">
        <v>281</v>
      </c>
      <c r="E212" t="s">
        <v>1407</v>
      </c>
      <c r="F212">
        <v>3881</v>
      </c>
      <c r="G212" t="s">
        <v>1576</v>
      </c>
      <c r="H212" t="s">
        <v>1577</v>
      </c>
      <c r="I212" s="3" t="s">
        <v>233</v>
      </c>
      <c r="J212" t="s">
        <v>234</v>
      </c>
      <c r="K212" t="s">
        <v>1600</v>
      </c>
      <c r="L212">
        <v>2</v>
      </c>
      <c r="M212">
        <v>49.061500000000002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15.1143</v>
      </c>
      <c r="X212" t="s">
        <v>1607</v>
      </c>
      <c r="Y212">
        <v>0.54220000000000002</v>
      </c>
      <c r="Z212" t="s">
        <v>1608</v>
      </c>
      <c r="AA212">
        <v>0.12590000000000001</v>
      </c>
      <c r="AB212" t="s">
        <v>798</v>
      </c>
      <c r="AC212">
        <v>0.42070000000000002</v>
      </c>
      <c r="AD212">
        <v>2.5</v>
      </c>
      <c r="AE212">
        <v>142.3871</v>
      </c>
      <c r="AF212">
        <v>12</v>
      </c>
      <c r="AG212">
        <v>0</v>
      </c>
    </row>
    <row r="213" spans="1:33">
      <c r="A213" t="s">
        <v>1650</v>
      </c>
      <c r="B213" s="1">
        <v>0.78125</v>
      </c>
      <c r="C213" t="s">
        <v>168</v>
      </c>
      <c r="D213" t="s">
        <v>281</v>
      </c>
      <c r="E213" t="s">
        <v>1620</v>
      </c>
      <c r="F213">
        <v>3105</v>
      </c>
      <c r="G213" t="s">
        <v>1576</v>
      </c>
      <c r="H213" t="s">
        <v>1577</v>
      </c>
      <c r="I213" s="3" t="s">
        <v>5</v>
      </c>
      <c r="J213" t="s">
        <v>234</v>
      </c>
      <c r="K213" t="s">
        <v>1621</v>
      </c>
      <c r="L213">
        <v>2</v>
      </c>
      <c r="M213">
        <v>36.927900000000001</v>
      </c>
      <c r="N213">
        <v>30.752500000000001</v>
      </c>
      <c r="O213">
        <v>14.090199999999999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15.060700000000001</v>
      </c>
      <c r="X213" t="s">
        <v>1651</v>
      </c>
      <c r="Y213">
        <v>0.3478</v>
      </c>
      <c r="Z213" t="s">
        <v>1652</v>
      </c>
      <c r="AA213">
        <v>0.77470000000000006</v>
      </c>
      <c r="AB213" t="s">
        <v>431</v>
      </c>
      <c r="AC213">
        <v>0.27950000000000003</v>
      </c>
      <c r="AD213">
        <v>7.4</v>
      </c>
      <c r="AE213">
        <v>121.89060000000001</v>
      </c>
      <c r="AF213">
        <v>25</v>
      </c>
      <c r="AG213">
        <v>46</v>
      </c>
    </row>
    <row r="214" spans="1:33">
      <c r="A214" t="s">
        <v>1272</v>
      </c>
      <c r="B214" s="1">
        <v>0.69097222222222221</v>
      </c>
      <c r="C214" t="s">
        <v>163</v>
      </c>
      <c r="D214" t="s">
        <v>281</v>
      </c>
      <c r="E214" t="s">
        <v>562</v>
      </c>
      <c r="F214">
        <v>18675</v>
      </c>
      <c r="G214" t="s">
        <v>231</v>
      </c>
      <c r="H214" t="s">
        <v>232</v>
      </c>
      <c r="I214" t="s">
        <v>5</v>
      </c>
      <c r="J214" t="s">
        <v>347</v>
      </c>
      <c r="K214" t="s">
        <v>1260</v>
      </c>
      <c r="L214">
        <v>4</v>
      </c>
      <c r="M214">
        <v>99.06</v>
      </c>
      <c r="N214">
        <v>75.396000000000001</v>
      </c>
      <c r="O214">
        <v>37.688499999999998</v>
      </c>
      <c r="P214">
        <v>18.8552</v>
      </c>
      <c r="Q214">
        <v>11.135199999999999</v>
      </c>
      <c r="R214">
        <v>7.5884</v>
      </c>
      <c r="S214">
        <v>4.9221000000000004</v>
      </c>
      <c r="T214">
        <v>2.7948</v>
      </c>
      <c r="U214">
        <v>1.0330999999999999</v>
      </c>
      <c r="V214">
        <v>2.1105</v>
      </c>
      <c r="W214">
        <v>14.992100000000001</v>
      </c>
      <c r="X214" t="s">
        <v>1273</v>
      </c>
      <c r="Y214">
        <v>2.1972</v>
      </c>
      <c r="Z214" t="s">
        <v>1274</v>
      </c>
      <c r="AA214">
        <v>2.6360999999999999</v>
      </c>
      <c r="AB214" t="s">
        <v>1275</v>
      </c>
      <c r="AC214">
        <v>0.88290000000000002</v>
      </c>
      <c r="AD214">
        <v>39.688099999999999</v>
      </c>
      <c r="AE214">
        <v>320.9803</v>
      </c>
      <c r="AF214">
        <v>10</v>
      </c>
      <c r="AG214">
        <v>87</v>
      </c>
    </row>
    <row r="215" spans="1:33">
      <c r="A215" t="s">
        <v>1035</v>
      </c>
      <c r="B215" s="1">
        <v>0.65277777777777779</v>
      </c>
      <c r="C215" t="s">
        <v>167</v>
      </c>
      <c r="D215" t="s">
        <v>281</v>
      </c>
      <c r="F215">
        <v>9267</v>
      </c>
      <c r="G215" t="s">
        <v>282</v>
      </c>
      <c r="H215" t="s">
        <v>232</v>
      </c>
      <c r="I215" t="s">
        <v>5</v>
      </c>
      <c r="J215" t="s">
        <v>662</v>
      </c>
      <c r="K215" t="s">
        <v>1014</v>
      </c>
      <c r="L215">
        <v>4</v>
      </c>
      <c r="M215">
        <v>52.589199999999998</v>
      </c>
      <c r="N215">
        <v>48.822899999999997</v>
      </c>
      <c r="O215">
        <v>37.254300000000001</v>
      </c>
      <c r="P215">
        <v>10.026999999999999</v>
      </c>
      <c r="Q215">
        <v>5.7092999999999998</v>
      </c>
      <c r="R215">
        <v>3.8056000000000001</v>
      </c>
      <c r="S215">
        <v>3.0053000000000001</v>
      </c>
      <c r="T215">
        <v>0.89400000000000002</v>
      </c>
      <c r="U215">
        <v>0</v>
      </c>
      <c r="V215">
        <v>0</v>
      </c>
      <c r="W215">
        <v>14.8329</v>
      </c>
      <c r="X215" t="s">
        <v>296</v>
      </c>
      <c r="Y215">
        <v>1.4657</v>
      </c>
      <c r="Z215" t="s">
        <v>1036</v>
      </c>
      <c r="AA215">
        <v>0.75349999999999995</v>
      </c>
      <c r="AB215" t="s">
        <v>1037</v>
      </c>
      <c r="AC215">
        <v>1.5919000000000001</v>
      </c>
      <c r="AD215">
        <v>18.416499999999999</v>
      </c>
      <c r="AE215">
        <v>202.21019999999999</v>
      </c>
      <c r="AF215">
        <v>16</v>
      </c>
      <c r="AG215">
        <v>70</v>
      </c>
    </row>
    <row r="216" spans="1:33">
      <c r="A216" t="s">
        <v>1622</v>
      </c>
      <c r="B216" s="1">
        <v>0.78125</v>
      </c>
      <c r="C216" t="s">
        <v>168</v>
      </c>
      <c r="D216" t="s">
        <v>281</v>
      </c>
      <c r="E216" t="s">
        <v>1620</v>
      </c>
      <c r="F216">
        <v>3105</v>
      </c>
      <c r="G216" t="s">
        <v>1576</v>
      </c>
      <c r="H216" t="s">
        <v>1577</v>
      </c>
      <c r="I216" s="3" t="s">
        <v>5</v>
      </c>
      <c r="J216" t="s">
        <v>234</v>
      </c>
      <c r="K216" t="s">
        <v>1621</v>
      </c>
      <c r="L216">
        <v>2</v>
      </c>
      <c r="M216">
        <v>61.449800000000003</v>
      </c>
      <c r="N216">
        <v>46.215699999999998</v>
      </c>
      <c r="O216">
        <v>18.628799999999998</v>
      </c>
      <c r="P216">
        <v>7.5223000000000004</v>
      </c>
      <c r="Q216">
        <v>5.2148000000000003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14.824999999999999</v>
      </c>
      <c r="X216" t="s">
        <v>1623</v>
      </c>
      <c r="Y216">
        <v>2.5710999999999999</v>
      </c>
      <c r="Z216" t="s">
        <v>407</v>
      </c>
      <c r="AA216">
        <v>1.4317</v>
      </c>
      <c r="AB216" t="s">
        <v>324</v>
      </c>
      <c r="AC216">
        <v>1.0193000000000001</v>
      </c>
      <c r="AD216">
        <v>7.7</v>
      </c>
      <c r="AE216">
        <v>178.15979999999999</v>
      </c>
      <c r="AF216">
        <v>8</v>
      </c>
      <c r="AG216">
        <v>62</v>
      </c>
    </row>
    <row r="217" spans="1:33">
      <c r="A217" t="s">
        <v>317</v>
      </c>
      <c r="B217" s="1">
        <v>0.55902777777777779</v>
      </c>
      <c r="C217" t="s">
        <v>167</v>
      </c>
      <c r="D217" t="s">
        <v>281</v>
      </c>
      <c r="F217">
        <v>9540</v>
      </c>
      <c r="G217" t="s">
        <v>282</v>
      </c>
      <c r="H217" t="s">
        <v>232</v>
      </c>
      <c r="I217" t="s">
        <v>233</v>
      </c>
      <c r="J217" t="s">
        <v>234</v>
      </c>
      <c r="K217" t="s">
        <v>283</v>
      </c>
      <c r="L217">
        <v>2</v>
      </c>
      <c r="M217">
        <v>46.007100000000001</v>
      </c>
      <c r="N217">
        <v>37.967500000000001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14.8179</v>
      </c>
      <c r="X217" t="s">
        <v>318</v>
      </c>
      <c r="Y217">
        <v>0.59550000000000003</v>
      </c>
      <c r="Z217" t="s">
        <v>319</v>
      </c>
      <c r="AA217">
        <v>1.3283</v>
      </c>
      <c r="AB217" t="s">
        <v>320</v>
      </c>
      <c r="AC217">
        <v>1.052</v>
      </c>
      <c r="AD217">
        <v>0</v>
      </c>
      <c r="AE217">
        <v>139.20160000000001</v>
      </c>
      <c r="AF217">
        <v>50</v>
      </c>
      <c r="AG217">
        <v>0</v>
      </c>
    </row>
    <row r="218" spans="1:33">
      <c r="A218" t="s">
        <v>249</v>
      </c>
      <c r="B218" s="1">
        <v>0.54861111111111105</v>
      </c>
      <c r="C218" t="s">
        <v>188</v>
      </c>
      <c r="D218" t="s">
        <v>229</v>
      </c>
      <c r="E218" t="s">
        <v>230</v>
      </c>
      <c r="F218">
        <v>5434</v>
      </c>
      <c r="G218" t="s">
        <v>231</v>
      </c>
      <c r="H218" t="s">
        <v>232</v>
      </c>
      <c r="I218" t="s">
        <v>233</v>
      </c>
      <c r="J218" t="s">
        <v>234</v>
      </c>
      <c r="K218" t="s">
        <v>235</v>
      </c>
      <c r="L218">
        <v>2</v>
      </c>
      <c r="M218">
        <v>43.526499999999999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14.8171</v>
      </c>
      <c r="X218" t="s">
        <v>250</v>
      </c>
      <c r="Y218">
        <v>1.7724</v>
      </c>
      <c r="Z218" t="s">
        <v>251</v>
      </c>
      <c r="AA218">
        <v>1.4897</v>
      </c>
      <c r="AB218" t="s">
        <v>252</v>
      </c>
      <c r="AC218">
        <v>1.5424</v>
      </c>
      <c r="AD218">
        <v>1.5</v>
      </c>
      <c r="AE218">
        <v>130.852</v>
      </c>
      <c r="AF218">
        <v>25</v>
      </c>
      <c r="AG218">
        <v>0</v>
      </c>
    </row>
    <row r="219" spans="1:33">
      <c r="A219" t="s">
        <v>1640</v>
      </c>
      <c r="B219" s="1">
        <v>0.78125</v>
      </c>
      <c r="C219" t="s">
        <v>168</v>
      </c>
      <c r="D219" t="s">
        <v>281</v>
      </c>
      <c r="E219" t="s">
        <v>1620</v>
      </c>
      <c r="F219">
        <v>3105</v>
      </c>
      <c r="G219" t="s">
        <v>1576</v>
      </c>
      <c r="H219" t="s">
        <v>1577</v>
      </c>
      <c r="I219" s="3" t="s">
        <v>5</v>
      </c>
      <c r="J219" t="s">
        <v>234</v>
      </c>
      <c r="K219" t="s">
        <v>1621</v>
      </c>
      <c r="L219">
        <v>2</v>
      </c>
      <c r="M219">
        <v>39.36</v>
      </c>
      <c r="N219">
        <v>45.005200000000002</v>
      </c>
      <c r="O219">
        <v>19.618200000000002</v>
      </c>
      <c r="P219">
        <v>6.7893999999999997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14.7707</v>
      </c>
      <c r="X219" t="s">
        <v>671</v>
      </c>
      <c r="Y219">
        <v>1.6484000000000001</v>
      </c>
      <c r="Z219" t="s">
        <v>476</v>
      </c>
      <c r="AA219">
        <v>1.7879</v>
      </c>
      <c r="AB219" t="s">
        <v>1641</v>
      </c>
      <c r="AC219">
        <v>2.2000000000000002</v>
      </c>
      <c r="AD219">
        <v>0</v>
      </c>
      <c r="AE219">
        <v>145.70910000000001</v>
      </c>
      <c r="AF219">
        <v>16</v>
      </c>
      <c r="AG219">
        <v>59</v>
      </c>
    </row>
    <row r="220" spans="1:33">
      <c r="A220" t="s">
        <v>1645</v>
      </c>
      <c r="B220" s="1">
        <v>0.78125</v>
      </c>
      <c r="C220" t="s">
        <v>168</v>
      </c>
      <c r="D220" t="s">
        <v>281</v>
      </c>
      <c r="E220" t="s">
        <v>1620</v>
      </c>
      <c r="F220">
        <v>3105</v>
      </c>
      <c r="G220" t="s">
        <v>1576</v>
      </c>
      <c r="H220" t="s">
        <v>1577</v>
      </c>
      <c r="I220" s="3" t="s">
        <v>5</v>
      </c>
      <c r="J220" t="s">
        <v>234</v>
      </c>
      <c r="K220" t="s">
        <v>1621</v>
      </c>
      <c r="L220">
        <v>2</v>
      </c>
      <c r="M220">
        <v>44.69</v>
      </c>
      <c r="N220">
        <v>36.2057</v>
      </c>
      <c r="O220">
        <v>16.275200000000002</v>
      </c>
      <c r="P220">
        <v>6.1593999999999998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14.5564</v>
      </c>
      <c r="X220" t="s">
        <v>275</v>
      </c>
      <c r="Y220">
        <v>1.5823</v>
      </c>
      <c r="Z220" t="s">
        <v>443</v>
      </c>
      <c r="AA220">
        <v>1.6016999999999999</v>
      </c>
      <c r="AB220" t="s">
        <v>1646</v>
      </c>
      <c r="AC220">
        <v>0.2994</v>
      </c>
      <c r="AD220">
        <v>0.9</v>
      </c>
      <c r="AE220">
        <v>135.405</v>
      </c>
      <c r="AF220">
        <v>14</v>
      </c>
      <c r="AG220">
        <v>56</v>
      </c>
    </row>
    <row r="221" spans="1:33">
      <c r="A221" t="s">
        <v>1659</v>
      </c>
      <c r="B221" s="1">
        <v>0.80208333333333337</v>
      </c>
      <c r="C221" t="s">
        <v>168</v>
      </c>
      <c r="D221" t="s">
        <v>229</v>
      </c>
      <c r="E221" t="s">
        <v>1407</v>
      </c>
      <c r="F221">
        <v>3881</v>
      </c>
      <c r="G221" t="s">
        <v>1576</v>
      </c>
      <c r="H221" t="s">
        <v>1577</v>
      </c>
      <c r="I221" s="3" t="s">
        <v>233</v>
      </c>
      <c r="J221" t="s">
        <v>234</v>
      </c>
      <c r="K221" t="s">
        <v>1653</v>
      </c>
      <c r="L221">
        <v>2</v>
      </c>
      <c r="M221">
        <v>52.314999999999998</v>
      </c>
      <c r="N221">
        <v>50.026600000000002</v>
      </c>
      <c r="O221">
        <v>22.9725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14.491400000000001</v>
      </c>
      <c r="X221" t="s">
        <v>417</v>
      </c>
      <c r="Y221">
        <v>1.4783999999999999</v>
      </c>
      <c r="Z221" t="s">
        <v>1660</v>
      </c>
      <c r="AA221">
        <v>0.97089999999999999</v>
      </c>
      <c r="AB221" t="s">
        <v>909</v>
      </c>
      <c r="AC221">
        <v>1.4630000000000001</v>
      </c>
      <c r="AD221">
        <v>0</v>
      </c>
      <c r="AE221">
        <v>169.04300000000001</v>
      </c>
      <c r="AF221">
        <v>14</v>
      </c>
      <c r="AG221">
        <v>0</v>
      </c>
    </row>
    <row r="222" spans="1:33">
      <c r="A222" t="s">
        <v>536</v>
      </c>
      <c r="B222" s="1">
        <v>0.57986111111111105</v>
      </c>
      <c r="C222" t="s">
        <v>167</v>
      </c>
      <c r="D222" t="s">
        <v>281</v>
      </c>
      <c r="F222">
        <v>9540</v>
      </c>
      <c r="G222" t="s">
        <v>282</v>
      </c>
      <c r="H222" t="s">
        <v>232</v>
      </c>
      <c r="I222" t="s">
        <v>233</v>
      </c>
      <c r="J222" t="s">
        <v>234</v>
      </c>
      <c r="K222" t="s">
        <v>520</v>
      </c>
      <c r="L222">
        <v>2</v>
      </c>
      <c r="M222">
        <v>62.490099999999998</v>
      </c>
      <c r="N222">
        <v>41.2667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14.3714</v>
      </c>
      <c r="X222" t="s">
        <v>296</v>
      </c>
      <c r="Y222">
        <v>0.89410000000000001</v>
      </c>
      <c r="Z222" t="s">
        <v>286</v>
      </c>
      <c r="AA222">
        <v>2.8153000000000001</v>
      </c>
      <c r="AB222" t="s">
        <v>537</v>
      </c>
      <c r="AC222">
        <v>2.2387000000000001</v>
      </c>
      <c r="AD222">
        <v>0</v>
      </c>
      <c r="AE222">
        <v>169.7628</v>
      </c>
      <c r="AF222">
        <v>14</v>
      </c>
      <c r="AG222">
        <v>0</v>
      </c>
    </row>
    <row r="223" spans="1:33">
      <c r="A223" t="s">
        <v>538</v>
      </c>
      <c r="B223" s="1">
        <v>0.57986111111111105</v>
      </c>
      <c r="C223" t="s">
        <v>167</v>
      </c>
      <c r="D223" t="s">
        <v>281</v>
      </c>
      <c r="F223">
        <v>9540</v>
      </c>
      <c r="G223" t="s">
        <v>282</v>
      </c>
      <c r="H223" t="s">
        <v>232</v>
      </c>
      <c r="I223" t="s">
        <v>233</v>
      </c>
      <c r="J223" t="s">
        <v>234</v>
      </c>
      <c r="K223" t="s">
        <v>520</v>
      </c>
      <c r="L223">
        <v>2</v>
      </c>
      <c r="M223">
        <v>58.994799999999998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14.3629</v>
      </c>
      <c r="X223" t="s">
        <v>341</v>
      </c>
      <c r="Y223">
        <v>0.84670000000000001</v>
      </c>
      <c r="Z223" t="s">
        <v>342</v>
      </c>
      <c r="AA223">
        <v>0.40949999999999998</v>
      </c>
      <c r="AB223" t="s">
        <v>343</v>
      </c>
      <c r="AC223">
        <v>1.3494999999999999</v>
      </c>
      <c r="AD223">
        <v>0</v>
      </c>
      <c r="AE223">
        <v>165.6944</v>
      </c>
      <c r="AF223">
        <v>25</v>
      </c>
      <c r="AG223">
        <v>0</v>
      </c>
    </row>
    <row r="224" spans="1:33">
      <c r="A224" t="s">
        <v>1636</v>
      </c>
      <c r="B224" s="1">
        <v>0.78125</v>
      </c>
      <c r="C224" t="s">
        <v>168</v>
      </c>
      <c r="D224" t="s">
        <v>281</v>
      </c>
      <c r="E224" t="s">
        <v>1620</v>
      </c>
      <c r="F224">
        <v>3105</v>
      </c>
      <c r="G224" t="s">
        <v>1576</v>
      </c>
      <c r="H224" t="s">
        <v>1577</v>
      </c>
      <c r="I224" s="3" t="s">
        <v>5</v>
      </c>
      <c r="J224" t="s">
        <v>234</v>
      </c>
      <c r="K224" t="s">
        <v>1621</v>
      </c>
      <c r="L224">
        <v>2</v>
      </c>
      <c r="M224">
        <v>62.013100000000001</v>
      </c>
      <c r="N224">
        <v>39.313200000000002</v>
      </c>
      <c r="O224">
        <v>13.339499999999999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14.23</v>
      </c>
      <c r="X224" t="s">
        <v>417</v>
      </c>
      <c r="Y224">
        <v>2.2404000000000002</v>
      </c>
      <c r="Z224" t="s">
        <v>1637</v>
      </c>
      <c r="AA224">
        <v>2.0962000000000001</v>
      </c>
      <c r="AB224" t="s">
        <v>421</v>
      </c>
      <c r="AC224">
        <v>3.4249000000000001</v>
      </c>
      <c r="AD224">
        <v>0.3</v>
      </c>
      <c r="AE224">
        <v>158.19929999999999</v>
      </c>
      <c r="AF224">
        <v>8</v>
      </c>
      <c r="AG224">
        <v>58</v>
      </c>
    </row>
    <row r="225" spans="1:33">
      <c r="A225" t="s">
        <v>1647</v>
      </c>
      <c r="B225" s="1">
        <v>0.78125</v>
      </c>
      <c r="C225" t="s">
        <v>168</v>
      </c>
      <c r="D225" t="s">
        <v>281</v>
      </c>
      <c r="E225" t="s">
        <v>1620</v>
      </c>
      <c r="F225">
        <v>3105</v>
      </c>
      <c r="G225" t="s">
        <v>1576</v>
      </c>
      <c r="H225" t="s">
        <v>1577</v>
      </c>
      <c r="I225" s="3" t="s">
        <v>5</v>
      </c>
      <c r="J225" t="s">
        <v>234</v>
      </c>
      <c r="K225" t="s">
        <v>1621</v>
      </c>
      <c r="L225">
        <v>2</v>
      </c>
      <c r="M225">
        <v>40.727899999999998</v>
      </c>
      <c r="N225">
        <v>37.947099999999999</v>
      </c>
      <c r="O225">
        <v>16.1569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14.02</v>
      </c>
      <c r="X225" t="s">
        <v>272</v>
      </c>
      <c r="Y225">
        <v>0.75180000000000002</v>
      </c>
      <c r="Z225" t="s">
        <v>1648</v>
      </c>
      <c r="AA225">
        <v>0.2581</v>
      </c>
      <c r="AB225" t="s">
        <v>1649</v>
      </c>
      <c r="AC225">
        <v>0.4703</v>
      </c>
      <c r="AD225">
        <v>2.1</v>
      </c>
      <c r="AE225">
        <v>131.3295</v>
      </c>
      <c r="AF225">
        <v>16</v>
      </c>
      <c r="AG225">
        <v>52</v>
      </c>
    </row>
    <row r="226" spans="1:33">
      <c r="A226" t="s">
        <v>1666</v>
      </c>
      <c r="B226" s="1">
        <v>0.80208333333333337</v>
      </c>
      <c r="C226" t="s">
        <v>168</v>
      </c>
      <c r="D226" t="s">
        <v>229</v>
      </c>
      <c r="E226" t="s">
        <v>1407</v>
      </c>
      <c r="F226">
        <v>3881</v>
      </c>
      <c r="G226" t="s">
        <v>1576</v>
      </c>
      <c r="H226" t="s">
        <v>1577</v>
      </c>
      <c r="I226" s="3" t="s">
        <v>233</v>
      </c>
      <c r="J226" t="s">
        <v>234</v>
      </c>
      <c r="K226" t="s">
        <v>1653</v>
      </c>
      <c r="L226">
        <v>2</v>
      </c>
      <c r="M226">
        <v>38.2834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13.4343</v>
      </c>
      <c r="X226" t="s">
        <v>279</v>
      </c>
      <c r="Y226">
        <v>1.9402999999999999</v>
      </c>
      <c r="Z226" t="s">
        <v>1667</v>
      </c>
      <c r="AA226">
        <v>0.53200000000000003</v>
      </c>
      <c r="AB226" t="s">
        <v>1275</v>
      </c>
      <c r="AC226">
        <v>1.2565</v>
      </c>
      <c r="AD226">
        <v>0</v>
      </c>
      <c r="AE226">
        <v>113.6756</v>
      </c>
      <c r="AF226">
        <v>66</v>
      </c>
      <c r="AG226">
        <v>0</v>
      </c>
    </row>
    <row r="227" spans="1:33">
      <c r="A227" t="s">
        <v>1628</v>
      </c>
      <c r="B227" s="1">
        <v>0.78125</v>
      </c>
      <c r="C227" t="s">
        <v>168</v>
      </c>
      <c r="D227" t="s">
        <v>281</v>
      </c>
      <c r="E227" t="s">
        <v>1620</v>
      </c>
      <c r="F227">
        <v>3105</v>
      </c>
      <c r="G227" t="s">
        <v>1576</v>
      </c>
      <c r="H227" t="s">
        <v>1577</v>
      </c>
      <c r="I227" s="3" t="s">
        <v>5</v>
      </c>
      <c r="J227" t="s">
        <v>234</v>
      </c>
      <c r="K227" t="s">
        <v>1621</v>
      </c>
      <c r="L227">
        <v>2</v>
      </c>
      <c r="M227">
        <v>56.68</v>
      </c>
      <c r="N227">
        <v>37.4026</v>
      </c>
      <c r="O227">
        <v>20.25</v>
      </c>
      <c r="P227">
        <v>6.2710999999999997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13.323600000000001</v>
      </c>
      <c r="X227" t="s">
        <v>429</v>
      </c>
      <c r="Y227">
        <v>1.4790000000000001</v>
      </c>
      <c r="Z227" t="s">
        <v>430</v>
      </c>
      <c r="AA227">
        <v>1.9202999999999999</v>
      </c>
      <c r="AB227" t="s">
        <v>790</v>
      </c>
      <c r="AC227">
        <v>3.0798000000000001</v>
      </c>
      <c r="AD227">
        <v>10.55</v>
      </c>
      <c r="AE227">
        <v>165.9401</v>
      </c>
      <c r="AF227">
        <v>8</v>
      </c>
      <c r="AG227">
        <v>58</v>
      </c>
    </row>
    <row r="228" spans="1:33">
      <c r="A228" t="s">
        <v>913</v>
      </c>
      <c r="B228" s="1">
        <v>0.63888888888888895</v>
      </c>
      <c r="C228" t="s">
        <v>188</v>
      </c>
      <c r="D228" t="s">
        <v>229</v>
      </c>
      <c r="E228" t="s">
        <v>230</v>
      </c>
      <c r="F228">
        <v>5434</v>
      </c>
      <c r="G228" t="s">
        <v>231</v>
      </c>
      <c r="H228" t="s">
        <v>232</v>
      </c>
      <c r="I228" t="s">
        <v>233</v>
      </c>
      <c r="J228" t="s">
        <v>234</v>
      </c>
      <c r="K228" t="s">
        <v>907</v>
      </c>
      <c r="L228">
        <v>2</v>
      </c>
      <c r="M228">
        <v>44.968200000000003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13.322900000000001</v>
      </c>
      <c r="X228" t="s">
        <v>242</v>
      </c>
      <c r="Y228">
        <v>2.0451000000000001</v>
      </c>
      <c r="Z228" t="s">
        <v>243</v>
      </c>
      <c r="AA228">
        <v>1.0536000000000001</v>
      </c>
      <c r="AB228" t="s">
        <v>914</v>
      </c>
      <c r="AC228">
        <v>1.7406999999999999</v>
      </c>
      <c r="AD228">
        <v>0</v>
      </c>
      <c r="AE228">
        <v>131.52719999999999</v>
      </c>
      <c r="AF228">
        <v>25</v>
      </c>
      <c r="AG228">
        <v>0</v>
      </c>
    </row>
    <row r="229" spans="1:33">
      <c r="A229" t="s">
        <v>1276</v>
      </c>
      <c r="B229" s="1">
        <v>0.69097222222222221</v>
      </c>
      <c r="C229" t="s">
        <v>163</v>
      </c>
      <c r="D229" t="s">
        <v>281</v>
      </c>
      <c r="E229" t="s">
        <v>562</v>
      </c>
      <c r="F229">
        <v>18675</v>
      </c>
      <c r="G229" t="s">
        <v>231</v>
      </c>
      <c r="H229" t="s">
        <v>232</v>
      </c>
      <c r="I229" t="s">
        <v>5</v>
      </c>
      <c r="J229" t="s">
        <v>347</v>
      </c>
      <c r="K229" t="s">
        <v>1260</v>
      </c>
      <c r="L229">
        <v>7</v>
      </c>
      <c r="M229">
        <v>125.417</v>
      </c>
      <c r="N229">
        <v>55.236400000000003</v>
      </c>
      <c r="O229">
        <v>41.314900000000002</v>
      </c>
      <c r="P229">
        <v>12.9916</v>
      </c>
      <c r="Q229">
        <v>5.0137999999999998</v>
      </c>
      <c r="R229">
        <v>5.5353000000000003</v>
      </c>
      <c r="S229">
        <v>5.6367000000000003</v>
      </c>
      <c r="T229">
        <v>3.1568999999999998</v>
      </c>
      <c r="U229">
        <v>1.5026999999999999</v>
      </c>
      <c r="V229">
        <v>1.4762</v>
      </c>
      <c r="W229">
        <v>13.1717</v>
      </c>
      <c r="X229" t="s">
        <v>1277</v>
      </c>
      <c r="Y229">
        <v>3.0988000000000002</v>
      </c>
      <c r="Z229" t="s">
        <v>831</v>
      </c>
      <c r="AA229">
        <v>3.3435999999999999</v>
      </c>
      <c r="AB229" t="s">
        <v>652</v>
      </c>
      <c r="AC229">
        <v>1.8</v>
      </c>
      <c r="AD229">
        <v>27.0243</v>
      </c>
      <c r="AE229">
        <v>305.72000000000003</v>
      </c>
      <c r="AF229">
        <v>10</v>
      </c>
      <c r="AG229">
        <v>84</v>
      </c>
    </row>
    <row r="230" spans="1:33">
      <c r="A230" t="s">
        <v>1582</v>
      </c>
      <c r="B230" s="1">
        <v>0.73958333333333337</v>
      </c>
      <c r="C230" t="s">
        <v>168</v>
      </c>
      <c r="D230" t="s">
        <v>925</v>
      </c>
      <c r="E230" t="s">
        <v>230</v>
      </c>
      <c r="F230">
        <v>6469</v>
      </c>
      <c r="G230" t="s">
        <v>1576</v>
      </c>
      <c r="H230" t="s">
        <v>1577</v>
      </c>
      <c r="I230" s="3" t="s">
        <v>5</v>
      </c>
      <c r="J230" t="s">
        <v>662</v>
      </c>
      <c r="K230" t="s">
        <v>1578</v>
      </c>
      <c r="L230">
        <v>3</v>
      </c>
      <c r="M230">
        <v>83.32</v>
      </c>
      <c r="N230">
        <v>77.212000000000003</v>
      </c>
      <c r="O230">
        <v>18.341100000000001</v>
      </c>
      <c r="P230">
        <v>7</v>
      </c>
      <c r="Q230">
        <v>6.6840000000000002</v>
      </c>
      <c r="R230">
        <v>3.8719000000000001</v>
      </c>
      <c r="S230">
        <v>4.0956000000000001</v>
      </c>
      <c r="T230">
        <v>2.2315999999999998</v>
      </c>
      <c r="U230">
        <v>1.7434000000000001</v>
      </c>
      <c r="V230">
        <v>0.90600000000000003</v>
      </c>
      <c r="W230">
        <v>13.167899999999999</v>
      </c>
      <c r="X230" t="s">
        <v>1583</v>
      </c>
      <c r="Y230">
        <v>2.4744999999999999</v>
      </c>
      <c r="Z230" t="s">
        <v>954</v>
      </c>
      <c r="AA230">
        <v>2.0903</v>
      </c>
      <c r="AB230" t="s">
        <v>540</v>
      </c>
      <c r="AC230">
        <v>3.2025999999999999</v>
      </c>
      <c r="AD230">
        <v>27.0486</v>
      </c>
      <c r="AE230">
        <v>253.3895</v>
      </c>
      <c r="AF230">
        <v>10</v>
      </c>
      <c r="AG230">
        <v>75</v>
      </c>
    </row>
    <row r="231" spans="1:33">
      <c r="A231" t="s">
        <v>912</v>
      </c>
      <c r="B231" s="1">
        <v>0.63888888888888895</v>
      </c>
      <c r="C231" t="s">
        <v>188</v>
      </c>
      <c r="D231" t="s">
        <v>229</v>
      </c>
      <c r="E231" t="s">
        <v>230</v>
      </c>
      <c r="F231">
        <v>5434</v>
      </c>
      <c r="G231" t="s">
        <v>231</v>
      </c>
      <c r="H231" t="s">
        <v>232</v>
      </c>
      <c r="I231" t="s">
        <v>233</v>
      </c>
      <c r="J231" t="s">
        <v>234</v>
      </c>
      <c r="K231" t="s">
        <v>907</v>
      </c>
      <c r="L231">
        <v>2</v>
      </c>
      <c r="M231">
        <v>46.934699999999999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12.957100000000001</v>
      </c>
      <c r="X231" t="s">
        <v>417</v>
      </c>
      <c r="Y231">
        <v>1.7827</v>
      </c>
      <c r="Z231" t="s">
        <v>407</v>
      </c>
      <c r="AA231">
        <v>1.4249000000000001</v>
      </c>
      <c r="AB231" t="s">
        <v>778</v>
      </c>
      <c r="AC231">
        <v>1.0894999999999999</v>
      </c>
      <c r="AD231">
        <v>0</v>
      </c>
      <c r="AE231">
        <v>135.57650000000001</v>
      </c>
      <c r="AF231">
        <v>25</v>
      </c>
      <c r="AG231">
        <v>0</v>
      </c>
    </row>
    <row r="232" spans="1:33">
      <c r="A232" t="s">
        <v>1609</v>
      </c>
      <c r="B232" s="1">
        <v>0.76041666666666663</v>
      </c>
      <c r="C232" t="s">
        <v>168</v>
      </c>
      <c r="D232" t="s">
        <v>281</v>
      </c>
      <c r="E232" t="s">
        <v>1407</v>
      </c>
      <c r="F232">
        <v>3881</v>
      </c>
      <c r="G232" t="s">
        <v>1576</v>
      </c>
      <c r="H232" t="s">
        <v>1577</v>
      </c>
      <c r="I232" s="3" t="s">
        <v>233</v>
      </c>
      <c r="J232" t="s">
        <v>234</v>
      </c>
      <c r="K232" t="s">
        <v>1600</v>
      </c>
      <c r="L232">
        <v>2</v>
      </c>
      <c r="M232">
        <v>30.905899999999999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12.768599999999999</v>
      </c>
      <c r="X232" t="s">
        <v>246</v>
      </c>
      <c r="Y232">
        <v>1.1644000000000001</v>
      </c>
      <c r="Z232" t="s">
        <v>1610</v>
      </c>
      <c r="AA232">
        <v>0.27029999999999998</v>
      </c>
      <c r="AB232" t="s">
        <v>778</v>
      </c>
      <c r="AC232">
        <v>1.9871000000000001</v>
      </c>
      <c r="AD232">
        <v>0</v>
      </c>
      <c r="AE232">
        <v>94.104200000000006</v>
      </c>
      <c r="AF232">
        <v>33</v>
      </c>
      <c r="AG232">
        <v>0</v>
      </c>
    </row>
    <row r="233" spans="1:33">
      <c r="A233" t="s">
        <v>1694</v>
      </c>
      <c r="B233" s="1">
        <v>0.82291666666666663</v>
      </c>
      <c r="C233" t="s">
        <v>168</v>
      </c>
      <c r="D233" t="s">
        <v>229</v>
      </c>
      <c r="E233" t="s">
        <v>230</v>
      </c>
      <c r="F233">
        <v>6469</v>
      </c>
      <c r="G233" t="s">
        <v>1576</v>
      </c>
      <c r="H233" t="s">
        <v>1577</v>
      </c>
      <c r="I233" s="3" t="s">
        <v>5</v>
      </c>
      <c r="J233" t="s">
        <v>662</v>
      </c>
      <c r="K233" t="s">
        <v>1674</v>
      </c>
      <c r="L233">
        <v>4</v>
      </c>
      <c r="M233">
        <v>54.580800000000004</v>
      </c>
      <c r="N233">
        <v>56.492800000000003</v>
      </c>
      <c r="O233">
        <v>18.1464</v>
      </c>
      <c r="P233">
        <v>7.6752000000000002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12.585699999999999</v>
      </c>
      <c r="X233" t="s">
        <v>920</v>
      </c>
      <c r="Y233">
        <v>2.1905999999999999</v>
      </c>
      <c r="Z233" t="s">
        <v>437</v>
      </c>
      <c r="AA233">
        <v>1.9379999999999999</v>
      </c>
      <c r="AB233" t="s">
        <v>1695</v>
      </c>
      <c r="AC233">
        <v>4.4275000000000002</v>
      </c>
      <c r="AD233">
        <v>24.85</v>
      </c>
      <c r="AE233">
        <v>199.8494</v>
      </c>
      <c r="AF233">
        <v>7</v>
      </c>
      <c r="AG233">
        <v>82</v>
      </c>
    </row>
    <row r="234" spans="1:33">
      <c r="A234" t="s">
        <v>1472</v>
      </c>
      <c r="B234" s="1">
        <v>0.71527777777777779</v>
      </c>
      <c r="C234" t="s">
        <v>163</v>
      </c>
      <c r="D234" t="s">
        <v>281</v>
      </c>
      <c r="E234" t="s">
        <v>230</v>
      </c>
      <c r="F234">
        <v>5531</v>
      </c>
      <c r="G234" t="s">
        <v>231</v>
      </c>
      <c r="H234" t="s">
        <v>232</v>
      </c>
      <c r="I234" s="3" t="s">
        <v>5</v>
      </c>
      <c r="J234" t="s">
        <v>1463</v>
      </c>
      <c r="K234" t="s">
        <v>1464</v>
      </c>
      <c r="L234">
        <v>3</v>
      </c>
      <c r="M234">
        <v>70.477000000000004</v>
      </c>
      <c r="N234">
        <v>56.8</v>
      </c>
      <c r="O234">
        <v>32.194899999999997</v>
      </c>
      <c r="P234">
        <v>7.6036000000000001</v>
      </c>
      <c r="Q234">
        <v>5.7290000000000001</v>
      </c>
      <c r="R234">
        <v>6.5975000000000001</v>
      </c>
      <c r="S234">
        <v>3.2898000000000001</v>
      </c>
      <c r="T234">
        <v>2.4418000000000002</v>
      </c>
      <c r="U234">
        <v>1.1739999999999999</v>
      </c>
      <c r="V234">
        <v>1.5066999999999999</v>
      </c>
      <c r="W234">
        <v>12.427099999999999</v>
      </c>
      <c r="X234" t="s">
        <v>1473</v>
      </c>
      <c r="Y234">
        <v>0.11260000000000001</v>
      </c>
      <c r="Z234" t="s">
        <v>804</v>
      </c>
      <c r="AA234">
        <v>0.89270000000000005</v>
      </c>
      <c r="AB234" t="s">
        <v>540</v>
      </c>
      <c r="AC234">
        <v>1.7896000000000001</v>
      </c>
      <c r="AD234">
        <v>17.2179</v>
      </c>
      <c r="AE234">
        <v>220.2544</v>
      </c>
      <c r="AF234">
        <v>10</v>
      </c>
      <c r="AG234">
        <v>72</v>
      </c>
    </row>
    <row r="235" spans="1:33">
      <c r="A235" t="s">
        <v>1691</v>
      </c>
      <c r="B235" s="1">
        <v>0.82291666666666663</v>
      </c>
      <c r="C235" t="s">
        <v>168</v>
      </c>
      <c r="D235" t="s">
        <v>229</v>
      </c>
      <c r="E235" t="s">
        <v>230</v>
      </c>
      <c r="F235">
        <v>6469</v>
      </c>
      <c r="G235" t="s">
        <v>1576</v>
      </c>
      <c r="H235" t="s">
        <v>1577</v>
      </c>
      <c r="I235" s="3" t="s">
        <v>5</v>
      </c>
      <c r="J235" t="s">
        <v>662</v>
      </c>
      <c r="K235" t="s">
        <v>1674</v>
      </c>
      <c r="L235">
        <v>3</v>
      </c>
      <c r="M235">
        <v>94.57</v>
      </c>
      <c r="N235">
        <v>37.888800000000003</v>
      </c>
      <c r="O235">
        <v>17.387599999999999</v>
      </c>
      <c r="P235">
        <v>11.597</v>
      </c>
      <c r="Q235">
        <v>5.0978000000000003</v>
      </c>
      <c r="R235">
        <v>2.8765000000000001</v>
      </c>
      <c r="S235">
        <v>1.9829000000000001</v>
      </c>
      <c r="T235">
        <v>0</v>
      </c>
      <c r="U235">
        <v>0</v>
      </c>
      <c r="V235">
        <v>0</v>
      </c>
      <c r="W235">
        <v>12.0786</v>
      </c>
      <c r="X235" t="s">
        <v>1580</v>
      </c>
      <c r="Y235">
        <v>1.2175</v>
      </c>
      <c r="Z235" t="s">
        <v>1282</v>
      </c>
      <c r="AA235">
        <v>1.7928999999999999</v>
      </c>
      <c r="AB235" t="s">
        <v>294</v>
      </c>
      <c r="AC235">
        <v>1.4426000000000001</v>
      </c>
      <c r="AD235">
        <v>13.3432</v>
      </c>
      <c r="AE235">
        <v>206.19560000000001</v>
      </c>
      <c r="AF235">
        <v>8</v>
      </c>
      <c r="AG235">
        <v>81</v>
      </c>
    </row>
    <row r="236" spans="1:33">
      <c r="A236" t="s">
        <v>541</v>
      </c>
      <c r="B236" s="1">
        <v>0.57986111111111105</v>
      </c>
      <c r="C236" t="s">
        <v>167</v>
      </c>
      <c r="D236" t="s">
        <v>281</v>
      </c>
      <c r="F236">
        <v>9540</v>
      </c>
      <c r="G236" t="s">
        <v>282</v>
      </c>
      <c r="H236" t="s">
        <v>232</v>
      </c>
      <c r="I236" t="s">
        <v>233</v>
      </c>
      <c r="J236" t="s">
        <v>234</v>
      </c>
      <c r="K236" t="s">
        <v>520</v>
      </c>
      <c r="L236">
        <v>2</v>
      </c>
      <c r="M236">
        <v>52.435600000000001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11.914300000000001</v>
      </c>
      <c r="X236" t="s">
        <v>542</v>
      </c>
      <c r="Y236">
        <v>0.55800000000000005</v>
      </c>
      <c r="Z236" t="s">
        <v>543</v>
      </c>
      <c r="AA236">
        <v>1.4713000000000001</v>
      </c>
      <c r="AB236" t="s">
        <v>294</v>
      </c>
      <c r="AC236">
        <v>1.5477000000000001</v>
      </c>
      <c r="AD236">
        <v>1.5</v>
      </c>
      <c r="AE236">
        <v>149.1815</v>
      </c>
      <c r="AF236">
        <v>33</v>
      </c>
      <c r="AG236">
        <v>0</v>
      </c>
    </row>
    <row r="237" spans="1:33">
      <c r="A237" t="s">
        <v>1038</v>
      </c>
      <c r="B237" s="1">
        <v>0.65277777777777779</v>
      </c>
      <c r="C237" t="s">
        <v>167</v>
      </c>
      <c r="D237" t="s">
        <v>281</v>
      </c>
      <c r="F237">
        <v>9267</v>
      </c>
      <c r="G237" t="s">
        <v>282</v>
      </c>
      <c r="H237" t="s">
        <v>232</v>
      </c>
      <c r="I237" t="s">
        <v>5</v>
      </c>
      <c r="J237" t="s">
        <v>662</v>
      </c>
      <c r="K237" t="s">
        <v>1014</v>
      </c>
      <c r="L237">
        <v>4</v>
      </c>
      <c r="M237">
        <v>45.66</v>
      </c>
      <c r="N237">
        <v>59.302999999999997</v>
      </c>
      <c r="O237">
        <v>33.278199999999998</v>
      </c>
      <c r="P237">
        <v>10.591200000000001</v>
      </c>
      <c r="Q237">
        <v>6.1764000000000001</v>
      </c>
      <c r="R237">
        <v>3.5893000000000002</v>
      </c>
      <c r="S237">
        <v>3.2585999999999999</v>
      </c>
      <c r="T237">
        <v>2.1215000000000002</v>
      </c>
      <c r="U237">
        <v>1.5541</v>
      </c>
      <c r="V237">
        <v>1.4417</v>
      </c>
      <c r="W237">
        <v>11.821400000000001</v>
      </c>
      <c r="X237" t="s">
        <v>1039</v>
      </c>
      <c r="Y237">
        <v>0.57699999999999996</v>
      </c>
      <c r="Z237" t="s">
        <v>1040</v>
      </c>
      <c r="AA237">
        <v>2.2029000000000001</v>
      </c>
      <c r="AB237" t="s">
        <v>1041</v>
      </c>
      <c r="AC237">
        <v>1.4857</v>
      </c>
      <c r="AD237">
        <v>18.854199999999999</v>
      </c>
      <c r="AE237">
        <v>201.9152</v>
      </c>
      <c r="AF237">
        <v>16</v>
      </c>
      <c r="AG237">
        <v>66</v>
      </c>
    </row>
    <row r="238" spans="1:33">
      <c r="A238" t="s">
        <v>544</v>
      </c>
      <c r="B238" s="1">
        <v>0.57986111111111105</v>
      </c>
      <c r="C238" t="s">
        <v>167</v>
      </c>
      <c r="D238" t="s">
        <v>281</v>
      </c>
      <c r="F238">
        <v>9540</v>
      </c>
      <c r="G238" t="s">
        <v>282</v>
      </c>
      <c r="H238" t="s">
        <v>232</v>
      </c>
      <c r="I238" t="s">
        <v>233</v>
      </c>
      <c r="J238" t="s">
        <v>234</v>
      </c>
      <c r="K238" t="s">
        <v>520</v>
      </c>
      <c r="L238">
        <v>2</v>
      </c>
      <c r="M238">
        <v>45.526600000000002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11.802899999999999</v>
      </c>
      <c r="X238" t="s">
        <v>545</v>
      </c>
      <c r="Y238">
        <v>0.65110000000000001</v>
      </c>
      <c r="Z238" t="s">
        <v>546</v>
      </c>
      <c r="AA238">
        <v>0.1701</v>
      </c>
      <c r="AB238" t="s">
        <v>547</v>
      </c>
      <c r="AC238">
        <v>1.3118000000000001</v>
      </c>
      <c r="AD238">
        <v>2.5</v>
      </c>
      <c r="AE238">
        <v>131.20849999999999</v>
      </c>
      <c r="AF238">
        <v>33</v>
      </c>
      <c r="AG238">
        <v>0</v>
      </c>
    </row>
    <row r="239" spans="1:33">
      <c r="A239" t="s">
        <v>298</v>
      </c>
      <c r="B239" s="1">
        <v>0.55902777777777779</v>
      </c>
      <c r="C239" t="s">
        <v>167</v>
      </c>
      <c r="D239" t="s">
        <v>281</v>
      </c>
      <c r="F239">
        <v>9540</v>
      </c>
      <c r="G239" t="s">
        <v>282</v>
      </c>
      <c r="H239" t="s">
        <v>232</v>
      </c>
      <c r="I239" t="s">
        <v>233</v>
      </c>
      <c r="J239" t="s">
        <v>234</v>
      </c>
      <c r="K239" t="s">
        <v>283</v>
      </c>
      <c r="L239">
        <v>2</v>
      </c>
      <c r="M239">
        <v>48.235599999999998</v>
      </c>
      <c r="N239">
        <v>58.2729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11.6607</v>
      </c>
      <c r="X239" t="s">
        <v>299</v>
      </c>
      <c r="Y239">
        <v>0.69099999999999995</v>
      </c>
      <c r="Z239" t="s">
        <v>300</v>
      </c>
      <c r="AA239">
        <v>0.3347</v>
      </c>
      <c r="AB239" t="s">
        <v>301</v>
      </c>
      <c r="AC239">
        <v>0.63719999999999999</v>
      </c>
      <c r="AD239">
        <v>0</v>
      </c>
      <c r="AE239">
        <v>168.32339999999999</v>
      </c>
      <c r="AF239">
        <v>25</v>
      </c>
      <c r="AG239">
        <v>0</v>
      </c>
    </row>
    <row r="240" spans="1:33">
      <c r="A240" t="s">
        <v>313</v>
      </c>
      <c r="B240" s="1">
        <v>0.55902777777777779</v>
      </c>
      <c r="C240" t="s">
        <v>167</v>
      </c>
      <c r="D240" t="s">
        <v>281</v>
      </c>
      <c r="F240">
        <v>9540</v>
      </c>
      <c r="G240" t="s">
        <v>282</v>
      </c>
      <c r="H240" t="s">
        <v>232</v>
      </c>
      <c r="I240" t="s">
        <v>233</v>
      </c>
      <c r="J240" t="s">
        <v>234</v>
      </c>
      <c r="K240" t="s">
        <v>283</v>
      </c>
      <c r="L240">
        <v>2</v>
      </c>
      <c r="M240">
        <v>48.490400000000001</v>
      </c>
      <c r="N240">
        <v>38.647199999999998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11.3843</v>
      </c>
      <c r="X240" t="s">
        <v>314</v>
      </c>
      <c r="Y240">
        <v>1.073</v>
      </c>
      <c r="Z240" t="s">
        <v>315</v>
      </c>
      <c r="AA240">
        <v>0.56179999999999997</v>
      </c>
      <c r="AB240" t="s">
        <v>316</v>
      </c>
      <c r="AC240">
        <v>1.8126</v>
      </c>
      <c r="AD240">
        <v>1.5</v>
      </c>
      <c r="AE240">
        <v>142.23740000000001</v>
      </c>
      <c r="AF240">
        <v>50</v>
      </c>
      <c r="AG240">
        <v>0</v>
      </c>
    </row>
    <row r="241" spans="1:33">
      <c r="A241" t="s">
        <v>1483</v>
      </c>
      <c r="B241" s="1">
        <v>0.71527777777777779</v>
      </c>
      <c r="C241" t="s">
        <v>163</v>
      </c>
      <c r="D241" t="s">
        <v>281</v>
      </c>
      <c r="E241" t="s">
        <v>230</v>
      </c>
      <c r="F241">
        <v>5531</v>
      </c>
      <c r="G241" t="s">
        <v>231</v>
      </c>
      <c r="H241" t="s">
        <v>232</v>
      </c>
      <c r="I241" s="3" t="s">
        <v>5</v>
      </c>
      <c r="J241" t="s">
        <v>1463</v>
      </c>
      <c r="K241" t="s">
        <v>1464</v>
      </c>
      <c r="L241">
        <v>3</v>
      </c>
      <c r="M241">
        <v>63.77</v>
      </c>
      <c r="N241">
        <v>62.924799999999998</v>
      </c>
      <c r="O241">
        <v>16.1829</v>
      </c>
      <c r="P241">
        <v>6.1580000000000004</v>
      </c>
      <c r="Q241">
        <v>8.4905000000000008</v>
      </c>
      <c r="R241">
        <v>4.2477999999999998</v>
      </c>
      <c r="S241">
        <v>2.6938</v>
      </c>
      <c r="T241">
        <v>1.8309</v>
      </c>
      <c r="U241">
        <v>1.2976000000000001</v>
      </c>
      <c r="V241">
        <v>0</v>
      </c>
      <c r="W241">
        <v>11.3543</v>
      </c>
      <c r="X241" t="s">
        <v>1484</v>
      </c>
      <c r="Y241">
        <v>0.4667</v>
      </c>
      <c r="Z241" t="s">
        <v>465</v>
      </c>
      <c r="AA241">
        <v>2.0312999999999999</v>
      </c>
      <c r="AB241" t="s">
        <v>418</v>
      </c>
      <c r="AC241">
        <v>1.7927</v>
      </c>
      <c r="AD241">
        <v>16.755099999999999</v>
      </c>
      <c r="AE241">
        <v>201.48390000000001</v>
      </c>
      <c r="AF241">
        <v>10</v>
      </c>
      <c r="AG241">
        <v>70</v>
      </c>
    </row>
    <row r="242" spans="1:33">
      <c r="A242" t="s">
        <v>539</v>
      </c>
      <c r="B242" s="1">
        <v>0.57986111111111105</v>
      </c>
      <c r="C242" t="s">
        <v>167</v>
      </c>
      <c r="D242" t="s">
        <v>281</v>
      </c>
      <c r="F242">
        <v>9540</v>
      </c>
      <c r="G242" t="s">
        <v>282</v>
      </c>
      <c r="H242" t="s">
        <v>232</v>
      </c>
      <c r="I242" t="s">
        <v>233</v>
      </c>
      <c r="J242" t="s">
        <v>234</v>
      </c>
      <c r="K242" t="s">
        <v>520</v>
      </c>
      <c r="L242">
        <v>2</v>
      </c>
      <c r="M242">
        <v>53.744199999999999</v>
      </c>
      <c r="N242">
        <v>43.483800000000002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10.8371</v>
      </c>
      <c r="X242" t="s">
        <v>329</v>
      </c>
      <c r="Y242">
        <v>1.4085000000000001</v>
      </c>
      <c r="Z242" t="s">
        <v>523</v>
      </c>
      <c r="AA242">
        <v>0.2762</v>
      </c>
      <c r="AB242" t="s">
        <v>540</v>
      </c>
      <c r="AC242">
        <v>1.9313</v>
      </c>
      <c r="AD242">
        <v>0</v>
      </c>
      <c r="AE242">
        <v>154.97479999999999</v>
      </c>
      <c r="AF242">
        <v>33</v>
      </c>
      <c r="AG242">
        <v>0</v>
      </c>
    </row>
    <row r="243" spans="1:33">
      <c r="A243" t="s">
        <v>1642</v>
      </c>
      <c r="B243" s="1">
        <v>0.78125</v>
      </c>
      <c r="C243" t="s">
        <v>168</v>
      </c>
      <c r="D243" t="s">
        <v>281</v>
      </c>
      <c r="E243" t="s">
        <v>1620</v>
      </c>
      <c r="F243">
        <v>3105</v>
      </c>
      <c r="G243" t="s">
        <v>1576</v>
      </c>
      <c r="H243" t="s">
        <v>1577</v>
      </c>
      <c r="I243" s="3" t="s">
        <v>5</v>
      </c>
      <c r="J243" t="s">
        <v>234</v>
      </c>
      <c r="K243" t="s">
        <v>1621</v>
      </c>
      <c r="L243">
        <v>2</v>
      </c>
      <c r="M243">
        <v>41.220799999999997</v>
      </c>
      <c r="N243">
        <v>46.185000000000002</v>
      </c>
      <c r="O243">
        <v>18.585999999999999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10.571400000000001</v>
      </c>
      <c r="X243" t="s">
        <v>1643</v>
      </c>
      <c r="Y243">
        <v>0.35639999999999999</v>
      </c>
      <c r="Z243" t="s">
        <v>828</v>
      </c>
      <c r="AA243">
        <v>1.478</v>
      </c>
      <c r="AB243" t="s">
        <v>1644</v>
      </c>
      <c r="AC243">
        <v>0.43569999999999998</v>
      </c>
      <c r="AD243">
        <v>0.6</v>
      </c>
      <c r="AE243">
        <v>140.80959999999999</v>
      </c>
      <c r="AF243">
        <v>16</v>
      </c>
      <c r="AG243">
        <v>57</v>
      </c>
    </row>
    <row r="244" spans="1:33">
      <c r="A244" t="s">
        <v>1165</v>
      </c>
      <c r="B244" s="1">
        <v>0.67013888888888884</v>
      </c>
      <c r="C244" t="s">
        <v>163</v>
      </c>
      <c r="D244" t="s">
        <v>229</v>
      </c>
      <c r="E244" t="s">
        <v>1158</v>
      </c>
      <c r="F244">
        <v>131000</v>
      </c>
      <c r="G244" t="s">
        <v>231</v>
      </c>
      <c r="H244" t="s">
        <v>232</v>
      </c>
      <c r="I244" t="s">
        <v>233</v>
      </c>
      <c r="J244" t="s">
        <v>234</v>
      </c>
      <c r="K244" t="s">
        <v>1159</v>
      </c>
      <c r="L244">
        <v>2</v>
      </c>
      <c r="M244">
        <v>136.43049999999999</v>
      </c>
      <c r="N244">
        <v>74.890199999999993</v>
      </c>
      <c r="O244">
        <v>40.158000000000001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10.3142</v>
      </c>
      <c r="X244" t="s">
        <v>450</v>
      </c>
      <c r="Y244">
        <v>4.3815</v>
      </c>
      <c r="Z244" t="s">
        <v>797</v>
      </c>
      <c r="AA244">
        <v>2.3252000000000002</v>
      </c>
      <c r="AB244" t="s">
        <v>1166</v>
      </c>
      <c r="AC244">
        <v>1.8486</v>
      </c>
      <c r="AD244">
        <v>43.4</v>
      </c>
      <c r="AE244">
        <v>362.32260000000002</v>
      </c>
      <c r="AF244">
        <v>14</v>
      </c>
      <c r="AG244">
        <v>103</v>
      </c>
    </row>
    <row r="245" spans="1:33">
      <c r="A245" t="s">
        <v>321</v>
      </c>
      <c r="B245" s="1">
        <v>0.55902777777777779</v>
      </c>
      <c r="C245" t="s">
        <v>167</v>
      </c>
      <c r="D245" t="s">
        <v>281</v>
      </c>
      <c r="F245">
        <v>9540</v>
      </c>
      <c r="G245" t="s">
        <v>282</v>
      </c>
      <c r="H245" t="s">
        <v>232</v>
      </c>
      <c r="I245" t="s">
        <v>233</v>
      </c>
      <c r="J245" t="s">
        <v>234</v>
      </c>
      <c r="K245" t="s">
        <v>283</v>
      </c>
      <c r="L245">
        <v>2</v>
      </c>
      <c r="M245">
        <v>45.525399999999998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7.1429</v>
      </c>
      <c r="X245" t="s">
        <v>322</v>
      </c>
      <c r="Y245">
        <v>0.54079999999999995</v>
      </c>
      <c r="Z245" t="s">
        <v>323</v>
      </c>
      <c r="AA245">
        <v>4.4400000000000002E-2</v>
      </c>
      <c r="AB245" t="s">
        <v>324</v>
      </c>
      <c r="AC245">
        <v>1.3512999999999999</v>
      </c>
      <c r="AD245">
        <v>1.5</v>
      </c>
      <c r="AE245">
        <v>125.3488</v>
      </c>
      <c r="AF245">
        <v>100</v>
      </c>
      <c r="AG245">
        <v>0</v>
      </c>
    </row>
    <row r="246" spans="1:33">
      <c r="A246" t="s">
        <v>908</v>
      </c>
      <c r="B246" s="1">
        <v>0.63888888888888895</v>
      </c>
      <c r="C246" t="s">
        <v>188</v>
      </c>
      <c r="D246" t="s">
        <v>229</v>
      </c>
      <c r="E246" t="s">
        <v>230</v>
      </c>
      <c r="F246">
        <v>5434</v>
      </c>
      <c r="G246" t="s">
        <v>231</v>
      </c>
      <c r="H246" t="s">
        <v>232</v>
      </c>
      <c r="I246" t="s">
        <v>233</v>
      </c>
      <c r="J246" t="s">
        <v>234</v>
      </c>
      <c r="K246" t="s">
        <v>907</v>
      </c>
      <c r="L246">
        <v>2</v>
      </c>
      <c r="M246">
        <v>80.719399999999993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7.1429</v>
      </c>
      <c r="X246" t="s">
        <v>237</v>
      </c>
      <c r="Y246">
        <v>2.7221000000000002</v>
      </c>
      <c r="Z246" t="s">
        <v>238</v>
      </c>
      <c r="AA246">
        <v>3.3868</v>
      </c>
      <c r="AB246" t="s">
        <v>909</v>
      </c>
      <c r="AC246">
        <v>1.7806</v>
      </c>
      <c r="AD246">
        <v>20</v>
      </c>
      <c r="AE246" s="23">
        <v>238.52600000000001</v>
      </c>
      <c r="AF246">
        <v>2.25</v>
      </c>
      <c r="AG246">
        <v>0</v>
      </c>
    </row>
    <row r="247" spans="1:33">
      <c r="A247" t="s">
        <v>1664</v>
      </c>
      <c r="B247" s="1">
        <v>0.80208333333333337</v>
      </c>
      <c r="C247" t="s">
        <v>168</v>
      </c>
      <c r="D247" t="s">
        <v>229</v>
      </c>
      <c r="E247" t="s">
        <v>1407</v>
      </c>
      <c r="F247">
        <v>3881</v>
      </c>
      <c r="G247" t="s">
        <v>1576</v>
      </c>
      <c r="H247" t="s">
        <v>1577</v>
      </c>
      <c r="I247" s="3" t="s">
        <v>233</v>
      </c>
      <c r="J247" t="s">
        <v>234</v>
      </c>
      <c r="K247" t="s">
        <v>1653</v>
      </c>
      <c r="L247">
        <v>2</v>
      </c>
      <c r="M247">
        <v>45.8917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7.1429</v>
      </c>
      <c r="X247" t="s">
        <v>1580</v>
      </c>
      <c r="Y247">
        <v>1.9839</v>
      </c>
      <c r="Z247" t="s">
        <v>1665</v>
      </c>
      <c r="AA247">
        <v>1.8180000000000001</v>
      </c>
      <c r="AB247" t="s">
        <v>297</v>
      </c>
      <c r="AC247">
        <v>2.7029999999999998</v>
      </c>
      <c r="AD247">
        <v>0</v>
      </c>
      <c r="AE247">
        <v>129.3407</v>
      </c>
      <c r="AF247">
        <v>50</v>
      </c>
      <c r="AG247">
        <v>0</v>
      </c>
    </row>
    <row r="248" spans="1:33">
      <c r="A248" t="s">
        <v>253</v>
      </c>
      <c r="B248" s="1">
        <v>0.54861111111111105</v>
      </c>
      <c r="C248" t="s">
        <v>188</v>
      </c>
      <c r="D248" t="s">
        <v>229</v>
      </c>
      <c r="E248" t="s">
        <v>230</v>
      </c>
      <c r="F248">
        <v>5434</v>
      </c>
      <c r="G248" t="s">
        <v>231</v>
      </c>
      <c r="H248" t="s">
        <v>232</v>
      </c>
      <c r="I248" t="s">
        <v>233</v>
      </c>
      <c r="J248" t="s">
        <v>234</v>
      </c>
      <c r="K248" t="s">
        <v>235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254</v>
      </c>
      <c r="Y248">
        <v>1.6420999999999999</v>
      </c>
      <c r="Z248" t="s">
        <v>255</v>
      </c>
      <c r="AA248">
        <v>2.3912</v>
      </c>
      <c r="AB248" t="s">
        <v>256</v>
      </c>
      <c r="AC248">
        <v>3.8780999999999999</v>
      </c>
      <c r="AD248">
        <v>0</v>
      </c>
      <c r="AE248">
        <v>7.9114000000000004</v>
      </c>
      <c r="AF248">
        <v>5</v>
      </c>
      <c r="AG248">
        <v>0</v>
      </c>
    </row>
    <row r="249" spans="1:33">
      <c r="A249" t="s">
        <v>257</v>
      </c>
      <c r="B249" s="1">
        <v>0.54861111111111105</v>
      </c>
      <c r="C249" t="s">
        <v>188</v>
      </c>
      <c r="D249" t="s">
        <v>229</v>
      </c>
      <c r="E249" t="s">
        <v>230</v>
      </c>
      <c r="F249">
        <v>5434</v>
      </c>
      <c r="G249" t="s">
        <v>231</v>
      </c>
      <c r="H249" t="s">
        <v>232</v>
      </c>
      <c r="I249" t="s">
        <v>233</v>
      </c>
      <c r="J249" t="s">
        <v>234</v>
      </c>
      <c r="K249" t="s">
        <v>235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258</v>
      </c>
      <c r="Y249">
        <v>1.7788999999999999</v>
      </c>
      <c r="Z249" t="s">
        <v>259</v>
      </c>
      <c r="AA249">
        <v>1.1748000000000001</v>
      </c>
      <c r="AB249" t="s">
        <v>260</v>
      </c>
      <c r="AC249">
        <v>4.5898000000000003</v>
      </c>
      <c r="AD249">
        <v>0</v>
      </c>
      <c r="AE249">
        <v>7.5434999999999999</v>
      </c>
      <c r="AF249">
        <v>14</v>
      </c>
      <c r="AG249">
        <v>0</v>
      </c>
    </row>
    <row r="250" spans="1:33">
      <c r="A250" t="s">
        <v>261</v>
      </c>
      <c r="B250" s="1">
        <v>0.54861111111111105</v>
      </c>
      <c r="C250" t="s">
        <v>188</v>
      </c>
      <c r="D250" t="s">
        <v>229</v>
      </c>
      <c r="E250" t="s">
        <v>230</v>
      </c>
      <c r="F250">
        <v>5434</v>
      </c>
      <c r="G250" t="s">
        <v>231</v>
      </c>
      <c r="H250" t="s">
        <v>232</v>
      </c>
      <c r="I250" t="s">
        <v>233</v>
      </c>
      <c r="J250" t="s">
        <v>234</v>
      </c>
      <c r="K250" t="s">
        <v>235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262</v>
      </c>
      <c r="Y250">
        <v>2.7259000000000002</v>
      </c>
      <c r="Z250" t="s">
        <v>263</v>
      </c>
      <c r="AA250">
        <v>3.0436000000000001</v>
      </c>
      <c r="AB250" t="s">
        <v>264</v>
      </c>
      <c r="AC250">
        <v>0.95630000000000004</v>
      </c>
      <c r="AD250">
        <v>0</v>
      </c>
      <c r="AE250">
        <v>6.7257999999999996</v>
      </c>
      <c r="AF250">
        <v>4</v>
      </c>
      <c r="AG250">
        <v>0</v>
      </c>
    </row>
    <row r="251" spans="1:33">
      <c r="A251" t="s">
        <v>265</v>
      </c>
      <c r="B251" s="1">
        <v>0.54861111111111105</v>
      </c>
      <c r="C251" t="s">
        <v>188</v>
      </c>
      <c r="D251" t="s">
        <v>229</v>
      </c>
      <c r="E251" t="s">
        <v>230</v>
      </c>
      <c r="F251">
        <v>5434</v>
      </c>
      <c r="G251" t="s">
        <v>231</v>
      </c>
      <c r="H251" t="s">
        <v>232</v>
      </c>
      <c r="I251" t="s">
        <v>233</v>
      </c>
      <c r="J251" t="s">
        <v>234</v>
      </c>
      <c r="K251" t="s">
        <v>235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266</v>
      </c>
      <c r="Y251">
        <v>2.1375999999999999</v>
      </c>
      <c r="Z251" t="s">
        <v>263</v>
      </c>
      <c r="AA251">
        <v>3.0436000000000001</v>
      </c>
      <c r="AB251" t="s">
        <v>252</v>
      </c>
      <c r="AC251">
        <v>1.5424</v>
      </c>
      <c r="AD251">
        <v>0</v>
      </c>
      <c r="AE251">
        <v>6.7236000000000002</v>
      </c>
      <c r="AF251">
        <v>8</v>
      </c>
      <c r="AG251">
        <v>0</v>
      </c>
    </row>
    <row r="252" spans="1:33">
      <c r="A252" t="s">
        <v>267</v>
      </c>
      <c r="B252" s="1">
        <v>0.54861111111111105</v>
      </c>
      <c r="C252" t="s">
        <v>188</v>
      </c>
      <c r="D252" t="s">
        <v>229</v>
      </c>
      <c r="E252" t="s">
        <v>230</v>
      </c>
      <c r="F252">
        <v>5434</v>
      </c>
      <c r="G252" t="s">
        <v>231</v>
      </c>
      <c r="H252" t="s">
        <v>232</v>
      </c>
      <c r="I252" t="s">
        <v>233</v>
      </c>
      <c r="J252" t="s">
        <v>234</v>
      </c>
      <c r="K252" t="s">
        <v>235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268</v>
      </c>
      <c r="Y252">
        <v>3.181</v>
      </c>
      <c r="Z252" t="s">
        <v>269</v>
      </c>
      <c r="AA252">
        <v>1.7621</v>
      </c>
      <c r="AB252" t="s">
        <v>270</v>
      </c>
      <c r="AC252">
        <v>1.3959999999999999</v>
      </c>
      <c r="AD252">
        <v>0</v>
      </c>
      <c r="AE252">
        <v>6.3391000000000002</v>
      </c>
      <c r="AF252">
        <v>20</v>
      </c>
      <c r="AG252">
        <v>0</v>
      </c>
    </row>
    <row r="253" spans="1:33">
      <c r="A253" t="s">
        <v>271</v>
      </c>
      <c r="B253" s="1">
        <v>0.54861111111111105</v>
      </c>
      <c r="C253" t="s">
        <v>188</v>
      </c>
      <c r="D253" t="s">
        <v>229</v>
      </c>
      <c r="E253" t="s">
        <v>230</v>
      </c>
      <c r="F253">
        <v>5434</v>
      </c>
      <c r="G253" t="s">
        <v>231</v>
      </c>
      <c r="H253" t="s">
        <v>232</v>
      </c>
      <c r="I253" t="s">
        <v>233</v>
      </c>
      <c r="J253" t="s">
        <v>234</v>
      </c>
      <c r="K253" t="s">
        <v>235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272</v>
      </c>
      <c r="Y253">
        <v>1.3498000000000001</v>
      </c>
      <c r="Z253" t="s">
        <v>251</v>
      </c>
      <c r="AA253">
        <v>1.4897</v>
      </c>
      <c r="AB253" t="s">
        <v>273</v>
      </c>
      <c r="AC253">
        <v>3.0747</v>
      </c>
      <c r="AD253">
        <v>0</v>
      </c>
      <c r="AE253">
        <v>5.9142000000000001</v>
      </c>
      <c r="AF253">
        <v>12</v>
      </c>
      <c r="AG253">
        <v>0</v>
      </c>
    </row>
    <row r="254" spans="1:33">
      <c r="A254" t="s">
        <v>274</v>
      </c>
      <c r="B254" s="1">
        <v>0.54861111111111105</v>
      </c>
      <c r="C254" t="s">
        <v>188</v>
      </c>
      <c r="D254" t="s">
        <v>229</v>
      </c>
      <c r="E254" t="s">
        <v>230</v>
      </c>
      <c r="F254">
        <v>5434</v>
      </c>
      <c r="G254" t="s">
        <v>231</v>
      </c>
      <c r="H254" t="s">
        <v>232</v>
      </c>
      <c r="I254" t="s">
        <v>233</v>
      </c>
      <c r="J254" t="s">
        <v>234</v>
      </c>
      <c r="K254" t="s">
        <v>235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275</v>
      </c>
      <c r="Y254">
        <v>1.5880000000000001</v>
      </c>
      <c r="Z254" t="s">
        <v>276</v>
      </c>
      <c r="AA254">
        <v>0.6673</v>
      </c>
      <c r="AB254" t="s">
        <v>277</v>
      </c>
      <c r="AC254">
        <v>1.6901999999999999</v>
      </c>
      <c r="AD254">
        <v>0</v>
      </c>
      <c r="AE254">
        <v>3.9455</v>
      </c>
      <c r="AF254">
        <v>20</v>
      </c>
      <c r="AG254">
        <v>0</v>
      </c>
    </row>
    <row r="255" spans="1:33">
      <c r="A255" t="s">
        <v>278</v>
      </c>
      <c r="B255" s="1">
        <v>0.54861111111111105</v>
      </c>
      <c r="C255" t="s">
        <v>188</v>
      </c>
      <c r="D255" t="s">
        <v>229</v>
      </c>
      <c r="E255" t="s">
        <v>230</v>
      </c>
      <c r="F255">
        <v>5434</v>
      </c>
      <c r="G255" t="s">
        <v>231</v>
      </c>
      <c r="H255" t="s">
        <v>232</v>
      </c>
      <c r="I255" t="s">
        <v>233</v>
      </c>
      <c r="J255" t="s">
        <v>234</v>
      </c>
      <c r="K255" t="s">
        <v>235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279</v>
      </c>
      <c r="Y255">
        <v>1.3314999999999999</v>
      </c>
      <c r="Z255" t="s">
        <v>280</v>
      </c>
      <c r="AA255">
        <v>0.57369999999999999</v>
      </c>
      <c r="AB255" t="s">
        <v>264</v>
      </c>
      <c r="AC255">
        <v>0.95630000000000004</v>
      </c>
      <c r="AD255">
        <v>0</v>
      </c>
      <c r="AE255">
        <v>2.8614999999999999</v>
      </c>
      <c r="AF255">
        <v>14</v>
      </c>
      <c r="AG255">
        <v>0</v>
      </c>
    </row>
    <row r="256" spans="1:33">
      <c r="A256" t="s">
        <v>325</v>
      </c>
      <c r="B256" s="1">
        <v>0.55902777777777779</v>
      </c>
      <c r="C256" t="s">
        <v>167</v>
      </c>
      <c r="D256" t="s">
        <v>281</v>
      </c>
      <c r="F256">
        <v>9540</v>
      </c>
      <c r="G256" t="s">
        <v>282</v>
      </c>
      <c r="H256" t="s">
        <v>232</v>
      </c>
      <c r="I256" t="s">
        <v>233</v>
      </c>
      <c r="J256" t="s">
        <v>234</v>
      </c>
      <c r="K256" t="s">
        <v>283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326</v>
      </c>
      <c r="Y256">
        <v>2.145</v>
      </c>
      <c r="Z256" t="s">
        <v>327</v>
      </c>
      <c r="AA256">
        <v>2.0533999999999999</v>
      </c>
      <c r="AB256" t="s">
        <v>256</v>
      </c>
      <c r="AC256">
        <v>3.2134999999999998</v>
      </c>
      <c r="AD256">
        <v>0</v>
      </c>
      <c r="AE256">
        <v>7.4119000000000002</v>
      </c>
      <c r="AF256">
        <v>2.75</v>
      </c>
      <c r="AG256">
        <v>0</v>
      </c>
    </row>
    <row r="257" spans="1:33">
      <c r="A257" t="s">
        <v>328</v>
      </c>
      <c r="B257" s="1">
        <v>0.55902777777777779</v>
      </c>
      <c r="C257" t="s">
        <v>167</v>
      </c>
      <c r="D257" t="s">
        <v>281</v>
      </c>
      <c r="F257">
        <v>9540</v>
      </c>
      <c r="G257" t="s">
        <v>282</v>
      </c>
      <c r="H257" t="s">
        <v>232</v>
      </c>
      <c r="I257" t="s">
        <v>233</v>
      </c>
      <c r="J257" t="s">
        <v>234</v>
      </c>
      <c r="K257" t="s">
        <v>283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329</v>
      </c>
      <c r="Y257">
        <v>2.1657000000000002</v>
      </c>
      <c r="Z257" t="s">
        <v>330</v>
      </c>
      <c r="AA257">
        <v>1.4014</v>
      </c>
      <c r="AB257" t="s">
        <v>331</v>
      </c>
      <c r="AC257">
        <v>1.7632000000000001</v>
      </c>
      <c r="AD257">
        <v>0</v>
      </c>
      <c r="AE257">
        <v>5.3303000000000003</v>
      </c>
      <c r="AF257">
        <v>6</v>
      </c>
      <c r="AG257">
        <v>0</v>
      </c>
    </row>
    <row r="258" spans="1:33">
      <c r="A258" t="s">
        <v>332</v>
      </c>
      <c r="B258" s="1">
        <v>0.55902777777777779</v>
      </c>
      <c r="C258" t="s">
        <v>167</v>
      </c>
      <c r="D258" t="s">
        <v>281</v>
      </c>
      <c r="F258">
        <v>9540</v>
      </c>
      <c r="G258" t="s">
        <v>282</v>
      </c>
      <c r="H258" t="s">
        <v>232</v>
      </c>
      <c r="I258" t="s">
        <v>233</v>
      </c>
      <c r="J258" t="s">
        <v>234</v>
      </c>
      <c r="K258" t="s">
        <v>283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333</v>
      </c>
      <c r="Y258">
        <v>1.4607000000000001</v>
      </c>
      <c r="Z258" t="s">
        <v>334</v>
      </c>
      <c r="AA258">
        <v>0.4516</v>
      </c>
      <c r="AB258" t="s">
        <v>335</v>
      </c>
      <c r="AC258">
        <v>1.9036</v>
      </c>
      <c r="AD258">
        <v>0</v>
      </c>
      <c r="AE258">
        <v>3.8159000000000001</v>
      </c>
      <c r="AF258">
        <v>10</v>
      </c>
      <c r="AG258">
        <v>0</v>
      </c>
    </row>
    <row r="259" spans="1:33">
      <c r="A259" t="s">
        <v>336</v>
      </c>
      <c r="B259" s="1">
        <v>0.55902777777777779</v>
      </c>
      <c r="C259" t="s">
        <v>167</v>
      </c>
      <c r="D259" t="s">
        <v>281</v>
      </c>
      <c r="F259">
        <v>9540</v>
      </c>
      <c r="G259" t="s">
        <v>282</v>
      </c>
      <c r="H259" t="s">
        <v>232</v>
      </c>
      <c r="I259" t="s">
        <v>233</v>
      </c>
      <c r="J259" t="s">
        <v>234</v>
      </c>
      <c r="K259" t="s">
        <v>283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337</v>
      </c>
      <c r="Y259">
        <v>0.66469999999999996</v>
      </c>
      <c r="Z259" t="s">
        <v>338</v>
      </c>
      <c r="AA259">
        <v>0.3891</v>
      </c>
      <c r="AB259" t="s">
        <v>339</v>
      </c>
      <c r="AC259">
        <v>1.5564</v>
      </c>
      <c r="AD259">
        <v>0</v>
      </c>
      <c r="AE259">
        <v>2.6101999999999999</v>
      </c>
      <c r="AF259">
        <v>16</v>
      </c>
      <c r="AG259">
        <v>0</v>
      </c>
    </row>
    <row r="260" spans="1:33">
      <c r="A260" t="s">
        <v>340</v>
      </c>
      <c r="B260" s="1">
        <v>0.55902777777777779</v>
      </c>
      <c r="C260" t="s">
        <v>167</v>
      </c>
      <c r="D260" t="s">
        <v>281</v>
      </c>
      <c r="F260">
        <v>9540</v>
      </c>
      <c r="G260" t="s">
        <v>282</v>
      </c>
      <c r="H260" t="s">
        <v>232</v>
      </c>
      <c r="I260" t="s">
        <v>233</v>
      </c>
      <c r="J260" t="s">
        <v>234</v>
      </c>
      <c r="K260" t="s">
        <v>283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341</v>
      </c>
      <c r="Y260">
        <v>0.84670000000000001</v>
      </c>
      <c r="Z260" t="s">
        <v>342</v>
      </c>
      <c r="AA260">
        <v>0.40949999999999998</v>
      </c>
      <c r="AB260" t="s">
        <v>343</v>
      </c>
      <c r="AC260">
        <v>1.3494999999999999</v>
      </c>
      <c r="AD260">
        <v>0</v>
      </c>
      <c r="AE260">
        <v>2.6057000000000001</v>
      </c>
      <c r="AF260">
        <v>8</v>
      </c>
      <c r="AG260">
        <v>0</v>
      </c>
    </row>
    <row r="261" spans="1:33">
      <c r="A261" t="s">
        <v>548</v>
      </c>
      <c r="B261" s="1">
        <v>0.57986111111111105</v>
      </c>
      <c r="C261" t="s">
        <v>167</v>
      </c>
      <c r="D261" t="s">
        <v>281</v>
      </c>
      <c r="F261">
        <v>9540</v>
      </c>
      <c r="G261" t="s">
        <v>282</v>
      </c>
      <c r="H261" t="s">
        <v>232</v>
      </c>
      <c r="I261" t="s">
        <v>233</v>
      </c>
      <c r="J261" t="s">
        <v>234</v>
      </c>
      <c r="K261" t="s">
        <v>520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549</v>
      </c>
      <c r="Y261">
        <v>1.5831999999999999</v>
      </c>
      <c r="Z261" t="s">
        <v>543</v>
      </c>
      <c r="AA261">
        <v>1.4713000000000001</v>
      </c>
      <c r="AB261" t="s">
        <v>550</v>
      </c>
      <c r="AC261">
        <v>1.7233000000000001</v>
      </c>
      <c r="AD261">
        <v>2.5</v>
      </c>
      <c r="AE261">
        <v>7.2778</v>
      </c>
      <c r="AF261">
        <v>25</v>
      </c>
      <c r="AG261">
        <v>0</v>
      </c>
    </row>
    <row r="262" spans="1:33">
      <c r="A262" t="s">
        <v>551</v>
      </c>
      <c r="B262" s="1">
        <v>0.57986111111111105</v>
      </c>
      <c r="C262" t="s">
        <v>167</v>
      </c>
      <c r="D262" t="s">
        <v>281</v>
      </c>
      <c r="F262">
        <v>9540</v>
      </c>
      <c r="G262" t="s">
        <v>282</v>
      </c>
      <c r="H262" t="s">
        <v>232</v>
      </c>
      <c r="I262" t="s">
        <v>233</v>
      </c>
      <c r="J262" t="s">
        <v>234</v>
      </c>
      <c r="K262" t="s">
        <v>520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326</v>
      </c>
      <c r="Y262">
        <v>2.145</v>
      </c>
      <c r="Z262" t="s">
        <v>327</v>
      </c>
      <c r="AA262">
        <v>2.0533999999999999</v>
      </c>
      <c r="AB262" t="s">
        <v>552</v>
      </c>
      <c r="AC262">
        <v>1.9132</v>
      </c>
      <c r="AD262">
        <v>0</v>
      </c>
      <c r="AE262">
        <v>6.1116000000000001</v>
      </c>
      <c r="AF262">
        <v>5</v>
      </c>
      <c r="AG262">
        <v>0</v>
      </c>
    </row>
    <row r="263" spans="1:33">
      <c r="A263" t="s">
        <v>553</v>
      </c>
      <c r="B263" s="1">
        <v>0.57986111111111105</v>
      </c>
      <c r="C263" t="s">
        <v>167</v>
      </c>
      <c r="D263" t="s">
        <v>281</v>
      </c>
      <c r="F263">
        <v>9540</v>
      </c>
      <c r="G263" t="s">
        <v>282</v>
      </c>
      <c r="H263" t="s">
        <v>232</v>
      </c>
      <c r="I263" t="s">
        <v>233</v>
      </c>
      <c r="J263" t="s">
        <v>234</v>
      </c>
      <c r="K263" t="s">
        <v>520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318</v>
      </c>
      <c r="Y263">
        <v>0.59550000000000003</v>
      </c>
      <c r="Z263" t="s">
        <v>286</v>
      </c>
      <c r="AA263">
        <v>2.8153000000000001</v>
      </c>
      <c r="AB263" t="s">
        <v>297</v>
      </c>
      <c r="AC263">
        <v>2.5282</v>
      </c>
      <c r="AD263">
        <v>0</v>
      </c>
      <c r="AE263">
        <v>5.9390000000000001</v>
      </c>
      <c r="AF263">
        <v>14</v>
      </c>
      <c r="AG263">
        <v>0</v>
      </c>
    </row>
    <row r="264" spans="1:33">
      <c r="A264" t="s">
        <v>554</v>
      </c>
      <c r="B264" s="1">
        <v>0.57986111111111105</v>
      </c>
      <c r="C264" t="s">
        <v>167</v>
      </c>
      <c r="D264" t="s">
        <v>281</v>
      </c>
      <c r="F264">
        <v>9540</v>
      </c>
      <c r="G264" t="s">
        <v>282</v>
      </c>
      <c r="H264" t="s">
        <v>232</v>
      </c>
      <c r="I264" t="s">
        <v>233</v>
      </c>
      <c r="J264" t="s">
        <v>234</v>
      </c>
      <c r="K264" t="s">
        <v>520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293</v>
      </c>
      <c r="Y264">
        <v>1.6529</v>
      </c>
      <c r="Z264" t="s">
        <v>555</v>
      </c>
      <c r="AA264">
        <v>1.5896999999999999</v>
      </c>
      <c r="AB264" t="s">
        <v>458</v>
      </c>
      <c r="AC264">
        <v>2.0171000000000001</v>
      </c>
      <c r="AD264">
        <v>0</v>
      </c>
      <c r="AE264">
        <v>5.2596999999999996</v>
      </c>
      <c r="AF264">
        <v>12</v>
      </c>
      <c r="AG264">
        <v>0</v>
      </c>
    </row>
    <row r="265" spans="1:33">
      <c r="A265" t="s">
        <v>556</v>
      </c>
      <c r="B265" s="1">
        <v>0.57986111111111105</v>
      </c>
      <c r="C265" t="s">
        <v>167</v>
      </c>
      <c r="D265" t="s">
        <v>281</v>
      </c>
      <c r="F265">
        <v>9540</v>
      </c>
      <c r="G265" t="s">
        <v>282</v>
      </c>
      <c r="H265" t="s">
        <v>232</v>
      </c>
      <c r="I265" t="s">
        <v>233</v>
      </c>
      <c r="J265" t="s">
        <v>234</v>
      </c>
      <c r="K265" t="s">
        <v>520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333</v>
      </c>
      <c r="Y265">
        <v>1.1831</v>
      </c>
      <c r="Z265" t="s">
        <v>557</v>
      </c>
      <c r="AA265">
        <v>0.98180000000000001</v>
      </c>
      <c r="AB265" t="s">
        <v>558</v>
      </c>
      <c r="AC265">
        <v>2.0596999999999999</v>
      </c>
      <c r="AD265">
        <v>0</v>
      </c>
      <c r="AE265">
        <v>4.2245999999999997</v>
      </c>
      <c r="AF265">
        <v>33</v>
      </c>
      <c r="AG265">
        <v>0</v>
      </c>
    </row>
    <row r="266" spans="1:33">
      <c r="A266" t="s">
        <v>559</v>
      </c>
      <c r="B266" s="1">
        <v>0.57986111111111105</v>
      </c>
      <c r="C266" t="s">
        <v>167</v>
      </c>
      <c r="D266" t="s">
        <v>281</v>
      </c>
      <c r="F266">
        <v>9540</v>
      </c>
      <c r="G266" t="s">
        <v>282</v>
      </c>
      <c r="H266" t="s">
        <v>232</v>
      </c>
      <c r="I266" t="s">
        <v>233</v>
      </c>
      <c r="J266" t="s">
        <v>234</v>
      </c>
      <c r="K266" t="s">
        <v>520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303</v>
      </c>
      <c r="Y266">
        <v>1.2713000000000001</v>
      </c>
      <c r="Z266" t="s">
        <v>304</v>
      </c>
      <c r="AA266">
        <v>0.89870000000000005</v>
      </c>
      <c r="AB266" t="s">
        <v>560</v>
      </c>
      <c r="AC266">
        <v>1.9784999999999999</v>
      </c>
      <c r="AD266">
        <v>0</v>
      </c>
      <c r="AE266">
        <v>4.1485000000000003</v>
      </c>
      <c r="AF266">
        <v>7</v>
      </c>
      <c r="AG266">
        <v>0</v>
      </c>
    </row>
    <row r="267" spans="1:33">
      <c r="A267" t="s">
        <v>915</v>
      </c>
      <c r="B267" s="1">
        <v>0.63888888888888895</v>
      </c>
      <c r="C267" t="s">
        <v>188</v>
      </c>
      <c r="D267" t="s">
        <v>229</v>
      </c>
      <c r="E267" t="s">
        <v>230</v>
      </c>
      <c r="F267">
        <v>5434</v>
      </c>
      <c r="G267" t="s">
        <v>231</v>
      </c>
      <c r="H267" t="s">
        <v>232</v>
      </c>
      <c r="I267" t="s">
        <v>233</v>
      </c>
      <c r="J267" t="s">
        <v>234</v>
      </c>
      <c r="K267" t="s">
        <v>907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262</v>
      </c>
      <c r="Y267">
        <v>2.7259000000000002</v>
      </c>
      <c r="Z267" t="s">
        <v>263</v>
      </c>
      <c r="AA267">
        <v>3.0436000000000001</v>
      </c>
      <c r="AB267" t="s">
        <v>331</v>
      </c>
      <c r="AC267">
        <v>1.9374</v>
      </c>
      <c r="AD267">
        <v>0</v>
      </c>
      <c r="AE267">
        <v>7.7069000000000001</v>
      </c>
      <c r="AF267">
        <v>3.5</v>
      </c>
      <c r="AG267">
        <v>0</v>
      </c>
    </row>
    <row r="268" spans="1:33">
      <c r="A268" t="s">
        <v>916</v>
      </c>
      <c r="B268" s="1">
        <v>0.63888888888888895</v>
      </c>
      <c r="C268" t="s">
        <v>188</v>
      </c>
      <c r="D268" t="s">
        <v>229</v>
      </c>
      <c r="E268" t="s">
        <v>230</v>
      </c>
      <c r="F268">
        <v>5434</v>
      </c>
      <c r="G268" t="s">
        <v>231</v>
      </c>
      <c r="H268" t="s">
        <v>232</v>
      </c>
      <c r="I268" t="s">
        <v>233</v>
      </c>
      <c r="J268" t="s">
        <v>234</v>
      </c>
      <c r="K268" t="s">
        <v>907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671</v>
      </c>
      <c r="Y268">
        <v>1.8627</v>
      </c>
      <c r="Z268" t="s">
        <v>269</v>
      </c>
      <c r="AA268">
        <v>1.7621</v>
      </c>
      <c r="AB268" t="s">
        <v>917</v>
      </c>
      <c r="AC268">
        <v>1.9972000000000001</v>
      </c>
      <c r="AD268">
        <v>0</v>
      </c>
      <c r="AE268">
        <v>5.6219999999999999</v>
      </c>
      <c r="AF268">
        <v>16</v>
      </c>
      <c r="AG268">
        <v>0</v>
      </c>
    </row>
    <row r="269" spans="1:33">
      <c r="A269" t="s">
        <v>918</v>
      </c>
      <c r="B269" s="1">
        <v>0.63888888888888895</v>
      </c>
      <c r="C269" t="s">
        <v>188</v>
      </c>
      <c r="D269" t="s">
        <v>229</v>
      </c>
      <c r="E269" t="s">
        <v>230</v>
      </c>
      <c r="F269">
        <v>5434</v>
      </c>
      <c r="G269" t="s">
        <v>231</v>
      </c>
      <c r="H269" t="s">
        <v>232</v>
      </c>
      <c r="I269" t="s">
        <v>233</v>
      </c>
      <c r="J269" t="s">
        <v>234</v>
      </c>
      <c r="K269" t="s">
        <v>907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258</v>
      </c>
      <c r="Y269">
        <v>1.8973</v>
      </c>
      <c r="Z269" t="s">
        <v>247</v>
      </c>
      <c r="AA269">
        <v>1.3674999999999999</v>
      </c>
      <c r="AB269" t="s">
        <v>917</v>
      </c>
      <c r="AC269">
        <v>1.9972000000000001</v>
      </c>
      <c r="AD269">
        <v>0</v>
      </c>
      <c r="AE269">
        <v>5.2619999999999996</v>
      </c>
      <c r="AF269">
        <v>16</v>
      </c>
      <c r="AG269">
        <v>0</v>
      </c>
    </row>
    <row r="270" spans="1:33">
      <c r="A270" t="s">
        <v>919</v>
      </c>
      <c r="B270" s="1">
        <v>0.63888888888888895</v>
      </c>
      <c r="C270" t="s">
        <v>188</v>
      </c>
      <c r="D270" t="s">
        <v>229</v>
      </c>
      <c r="E270" t="s">
        <v>230</v>
      </c>
      <c r="F270">
        <v>5434</v>
      </c>
      <c r="G270" t="s">
        <v>231</v>
      </c>
      <c r="H270" t="s">
        <v>232</v>
      </c>
      <c r="I270" t="s">
        <v>233</v>
      </c>
      <c r="J270" t="s">
        <v>234</v>
      </c>
      <c r="K270" t="s">
        <v>907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920</v>
      </c>
      <c r="Y270">
        <v>2.1412</v>
      </c>
      <c r="Z270" t="s">
        <v>921</v>
      </c>
      <c r="AA270">
        <v>1.2141999999999999</v>
      </c>
      <c r="AB270" t="s">
        <v>252</v>
      </c>
      <c r="AC270">
        <v>1.5424</v>
      </c>
      <c r="AD270">
        <v>0</v>
      </c>
      <c r="AE270">
        <v>4.8978000000000002</v>
      </c>
      <c r="AF270">
        <v>5.5</v>
      </c>
      <c r="AG270">
        <v>0</v>
      </c>
    </row>
    <row r="271" spans="1:33">
      <c r="A271" t="s">
        <v>922</v>
      </c>
      <c r="B271" s="1">
        <v>0.63888888888888895</v>
      </c>
      <c r="C271" t="s">
        <v>188</v>
      </c>
      <c r="D271" t="s">
        <v>229</v>
      </c>
      <c r="E271" t="s">
        <v>230</v>
      </c>
      <c r="F271">
        <v>5434</v>
      </c>
      <c r="G271" t="s">
        <v>231</v>
      </c>
      <c r="H271" t="s">
        <v>232</v>
      </c>
      <c r="I271" t="s">
        <v>233</v>
      </c>
      <c r="J271" t="s">
        <v>234</v>
      </c>
      <c r="K271" t="s">
        <v>907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442</v>
      </c>
      <c r="Y271">
        <v>1.6671</v>
      </c>
      <c r="Z271" t="s">
        <v>443</v>
      </c>
      <c r="AA271">
        <v>1.5782</v>
      </c>
      <c r="AB271" t="s">
        <v>462</v>
      </c>
      <c r="AC271">
        <v>1.6094999999999999</v>
      </c>
      <c r="AD271">
        <v>0</v>
      </c>
      <c r="AE271">
        <v>4.8548</v>
      </c>
      <c r="AF271">
        <v>10</v>
      </c>
      <c r="AG271">
        <v>0</v>
      </c>
    </row>
    <row r="272" spans="1:33">
      <c r="A272" t="s">
        <v>923</v>
      </c>
      <c r="B272" s="1">
        <v>0.63888888888888895</v>
      </c>
      <c r="C272" t="s">
        <v>188</v>
      </c>
      <c r="D272" t="s">
        <v>229</v>
      </c>
      <c r="E272" t="s">
        <v>230</v>
      </c>
      <c r="F272">
        <v>5434</v>
      </c>
      <c r="G272" t="s">
        <v>231</v>
      </c>
      <c r="H272" t="s">
        <v>232</v>
      </c>
      <c r="I272" t="s">
        <v>233</v>
      </c>
      <c r="J272" t="s">
        <v>234</v>
      </c>
      <c r="K272" t="s">
        <v>907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272</v>
      </c>
      <c r="Y272">
        <v>1.3498000000000001</v>
      </c>
      <c r="Z272" t="s">
        <v>251</v>
      </c>
      <c r="AA272">
        <v>1.4897</v>
      </c>
      <c r="AB272" t="s">
        <v>252</v>
      </c>
      <c r="AC272">
        <v>1.5424</v>
      </c>
      <c r="AD272">
        <v>0</v>
      </c>
      <c r="AE272">
        <v>4.3818999999999999</v>
      </c>
      <c r="AF272">
        <v>8</v>
      </c>
      <c r="AG272">
        <v>0</v>
      </c>
    </row>
    <row r="273" spans="1:33">
      <c r="A273" t="s">
        <v>924</v>
      </c>
      <c r="B273" s="1">
        <v>0.63888888888888895</v>
      </c>
      <c r="C273" t="s">
        <v>188</v>
      </c>
      <c r="D273" t="s">
        <v>229</v>
      </c>
      <c r="E273" t="s">
        <v>230</v>
      </c>
      <c r="F273">
        <v>5434</v>
      </c>
      <c r="G273" t="s">
        <v>231</v>
      </c>
      <c r="H273" t="s">
        <v>232</v>
      </c>
      <c r="I273" t="s">
        <v>233</v>
      </c>
      <c r="J273" t="s">
        <v>234</v>
      </c>
      <c r="K273" t="s">
        <v>907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246</v>
      </c>
      <c r="Y273">
        <v>0.56730000000000003</v>
      </c>
      <c r="Z273" t="s">
        <v>280</v>
      </c>
      <c r="AA273">
        <v>0.57369999999999999</v>
      </c>
      <c r="AB273" t="s">
        <v>248</v>
      </c>
      <c r="AC273">
        <v>1.6818</v>
      </c>
      <c r="AD273">
        <v>0</v>
      </c>
      <c r="AE273">
        <v>2.8228</v>
      </c>
      <c r="AF273">
        <v>8</v>
      </c>
      <c r="AG273">
        <v>0</v>
      </c>
    </row>
    <row r="274" spans="1:33">
      <c r="A274" t="s">
        <v>1611</v>
      </c>
      <c r="B274" s="1">
        <v>0.76041666666666663</v>
      </c>
      <c r="C274" t="s">
        <v>168</v>
      </c>
      <c r="D274" t="s">
        <v>281</v>
      </c>
      <c r="E274" t="s">
        <v>1407</v>
      </c>
      <c r="F274">
        <v>3881</v>
      </c>
      <c r="G274" t="s">
        <v>1576</v>
      </c>
      <c r="H274" t="s">
        <v>1577</v>
      </c>
      <c r="I274" s="3" t="s">
        <v>233</v>
      </c>
      <c r="J274" t="s">
        <v>234</v>
      </c>
      <c r="K274" t="s">
        <v>1600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272</v>
      </c>
      <c r="Y274">
        <v>1.9825999999999999</v>
      </c>
      <c r="Z274" t="s">
        <v>1612</v>
      </c>
      <c r="AA274">
        <v>1.9256</v>
      </c>
      <c r="AB274" t="s">
        <v>955</v>
      </c>
      <c r="AC274">
        <v>1.8619000000000001</v>
      </c>
      <c r="AD274">
        <v>0</v>
      </c>
      <c r="AE274">
        <v>5.7701000000000002</v>
      </c>
      <c r="AF274">
        <v>2.5</v>
      </c>
      <c r="AG274">
        <v>0</v>
      </c>
    </row>
    <row r="275" spans="1:33">
      <c r="A275" t="s">
        <v>1613</v>
      </c>
      <c r="B275" s="1">
        <v>0.76041666666666663</v>
      </c>
      <c r="C275" t="s">
        <v>168</v>
      </c>
      <c r="D275" t="s">
        <v>281</v>
      </c>
      <c r="E275" t="s">
        <v>1407</v>
      </c>
      <c r="F275">
        <v>3881</v>
      </c>
      <c r="G275" t="s">
        <v>1576</v>
      </c>
      <c r="H275" t="s">
        <v>1577</v>
      </c>
      <c r="I275" s="3" t="s">
        <v>233</v>
      </c>
      <c r="J275" t="s">
        <v>234</v>
      </c>
      <c r="K275" t="s">
        <v>1600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687</v>
      </c>
      <c r="Y275">
        <v>2.2326999999999999</v>
      </c>
      <c r="Z275" t="s">
        <v>470</v>
      </c>
      <c r="AA275">
        <v>2.0369999999999999</v>
      </c>
      <c r="AB275" t="s">
        <v>652</v>
      </c>
      <c r="AC275">
        <v>1.2025999999999999</v>
      </c>
      <c r="AD275">
        <v>0</v>
      </c>
      <c r="AE275">
        <v>5.4722999999999997</v>
      </c>
      <c r="AF275">
        <v>4</v>
      </c>
      <c r="AG275">
        <v>0</v>
      </c>
    </row>
    <row r="276" spans="1:33">
      <c r="A276" t="s">
        <v>1614</v>
      </c>
      <c r="B276" s="1">
        <v>0.76041666666666663</v>
      </c>
      <c r="C276" t="s">
        <v>168</v>
      </c>
      <c r="D276" t="s">
        <v>281</v>
      </c>
      <c r="E276" t="s">
        <v>1407</v>
      </c>
      <c r="F276">
        <v>3881</v>
      </c>
      <c r="G276" t="s">
        <v>1576</v>
      </c>
      <c r="H276" t="s">
        <v>1577</v>
      </c>
      <c r="I276" s="3" t="s">
        <v>233</v>
      </c>
      <c r="J276" t="s">
        <v>234</v>
      </c>
      <c r="K276" t="s">
        <v>1600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1615</v>
      </c>
      <c r="Y276">
        <v>0.15379999999999999</v>
      </c>
      <c r="Z276" t="s">
        <v>1616</v>
      </c>
      <c r="AA276">
        <v>0.26100000000000001</v>
      </c>
      <c r="AB276" t="s">
        <v>1617</v>
      </c>
      <c r="AC276">
        <v>1.4514</v>
      </c>
      <c r="AD276">
        <v>3.5</v>
      </c>
      <c r="AE276">
        <v>5.3662000000000001</v>
      </c>
      <c r="AF276">
        <v>33</v>
      </c>
      <c r="AG276">
        <v>0</v>
      </c>
    </row>
    <row r="277" spans="1:33">
      <c r="A277" t="s">
        <v>1618</v>
      </c>
      <c r="B277" s="1">
        <v>0.76041666666666663</v>
      </c>
      <c r="C277" t="s">
        <v>168</v>
      </c>
      <c r="D277" t="s">
        <v>281</v>
      </c>
      <c r="E277" t="s">
        <v>1407</v>
      </c>
      <c r="F277">
        <v>3881</v>
      </c>
      <c r="G277" t="s">
        <v>1576</v>
      </c>
      <c r="H277" t="s">
        <v>1577</v>
      </c>
      <c r="I277" s="3" t="s">
        <v>233</v>
      </c>
      <c r="J277" t="s">
        <v>234</v>
      </c>
      <c r="K277" t="s">
        <v>1600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671</v>
      </c>
      <c r="Y277">
        <v>1.8188</v>
      </c>
      <c r="Z277" t="s">
        <v>1619</v>
      </c>
      <c r="AA277">
        <v>0.8901</v>
      </c>
      <c r="AB277" t="s">
        <v>343</v>
      </c>
      <c r="AC277">
        <v>2.1551</v>
      </c>
      <c r="AD277">
        <v>0</v>
      </c>
      <c r="AE277">
        <v>4.8639999999999999</v>
      </c>
      <c r="AF277">
        <v>7</v>
      </c>
      <c r="AG277">
        <v>0</v>
      </c>
    </row>
    <row r="278" spans="1:33">
      <c r="A278" t="s">
        <v>1668</v>
      </c>
      <c r="B278" s="1">
        <v>0.80208333333333337</v>
      </c>
      <c r="C278" t="s">
        <v>168</v>
      </c>
      <c r="D278" t="s">
        <v>229</v>
      </c>
      <c r="E278" t="s">
        <v>1407</v>
      </c>
      <c r="F278">
        <v>3881</v>
      </c>
      <c r="G278" t="s">
        <v>1576</v>
      </c>
      <c r="H278" t="s">
        <v>1577</v>
      </c>
      <c r="I278" s="3" t="s">
        <v>233</v>
      </c>
      <c r="J278" t="s">
        <v>234</v>
      </c>
      <c r="K278" t="s">
        <v>1653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237</v>
      </c>
      <c r="Y278">
        <v>3.6903999999999999</v>
      </c>
      <c r="Z278" t="s">
        <v>1149</v>
      </c>
      <c r="AA278">
        <v>3.0735999999999999</v>
      </c>
      <c r="AB278" t="s">
        <v>1031</v>
      </c>
      <c r="AC278">
        <v>2.407</v>
      </c>
      <c r="AD278">
        <v>0</v>
      </c>
      <c r="AE278">
        <v>9.1709999999999994</v>
      </c>
      <c r="AF278">
        <v>2.75</v>
      </c>
      <c r="AG278">
        <v>0</v>
      </c>
    </row>
    <row r="279" spans="1:33">
      <c r="A279" t="s">
        <v>1669</v>
      </c>
      <c r="B279" s="1">
        <v>0.80208333333333337</v>
      </c>
      <c r="C279" t="s">
        <v>168</v>
      </c>
      <c r="D279" t="s">
        <v>229</v>
      </c>
      <c r="E279" t="s">
        <v>1407</v>
      </c>
      <c r="F279">
        <v>3881</v>
      </c>
      <c r="G279" t="s">
        <v>1576</v>
      </c>
      <c r="H279" t="s">
        <v>1577</v>
      </c>
      <c r="I279" s="3" t="s">
        <v>233</v>
      </c>
      <c r="J279" t="s">
        <v>234</v>
      </c>
      <c r="K279" t="s">
        <v>1653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254</v>
      </c>
      <c r="Y279">
        <v>1.4063000000000001</v>
      </c>
      <c r="Z279" t="s">
        <v>255</v>
      </c>
      <c r="AA279">
        <v>2.4710999999999999</v>
      </c>
      <c r="AB279" t="s">
        <v>252</v>
      </c>
      <c r="AC279">
        <v>2.1423999999999999</v>
      </c>
      <c r="AD279">
        <v>0</v>
      </c>
      <c r="AE279">
        <v>6.0198</v>
      </c>
      <c r="AF279">
        <v>7</v>
      </c>
      <c r="AG279">
        <v>0</v>
      </c>
    </row>
    <row r="280" spans="1:33">
      <c r="A280" t="s">
        <v>1670</v>
      </c>
      <c r="B280" s="1">
        <v>0.80208333333333337</v>
      </c>
      <c r="C280" t="s">
        <v>168</v>
      </c>
      <c r="D280" t="s">
        <v>229</v>
      </c>
      <c r="E280" t="s">
        <v>1407</v>
      </c>
      <c r="F280">
        <v>3881</v>
      </c>
      <c r="G280" t="s">
        <v>1576</v>
      </c>
      <c r="H280" t="s">
        <v>1577</v>
      </c>
      <c r="I280" s="3" t="s">
        <v>233</v>
      </c>
      <c r="J280" t="s">
        <v>234</v>
      </c>
      <c r="K280" t="s">
        <v>1653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268</v>
      </c>
      <c r="Y280">
        <v>1.8088</v>
      </c>
      <c r="Z280" t="s">
        <v>255</v>
      </c>
      <c r="AA280">
        <v>2.4710999999999999</v>
      </c>
      <c r="AB280" t="s">
        <v>914</v>
      </c>
      <c r="AC280">
        <v>1.3199000000000001</v>
      </c>
      <c r="AD280">
        <v>0</v>
      </c>
      <c r="AE280">
        <v>5.5998000000000001</v>
      </c>
      <c r="AF280">
        <v>10</v>
      </c>
      <c r="AG280">
        <v>0</v>
      </c>
    </row>
    <row r="281" spans="1:33">
      <c r="A281" t="s">
        <v>1671</v>
      </c>
      <c r="B281" s="1">
        <v>0.80208333333333337</v>
      </c>
      <c r="C281" t="s">
        <v>168</v>
      </c>
      <c r="D281" t="s">
        <v>229</v>
      </c>
      <c r="E281" t="s">
        <v>1407</v>
      </c>
      <c r="F281">
        <v>3881</v>
      </c>
      <c r="G281" t="s">
        <v>1576</v>
      </c>
      <c r="H281" t="s">
        <v>1577</v>
      </c>
      <c r="I281" s="3" t="s">
        <v>233</v>
      </c>
      <c r="J281" t="s">
        <v>234</v>
      </c>
      <c r="K281" t="s">
        <v>1653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1672</v>
      </c>
      <c r="Y281">
        <v>1.0424</v>
      </c>
      <c r="Z281" t="s">
        <v>1619</v>
      </c>
      <c r="AA281">
        <v>0.8901</v>
      </c>
      <c r="AB281" t="s">
        <v>1673</v>
      </c>
      <c r="AC281">
        <v>0.1694</v>
      </c>
      <c r="AD281">
        <v>1.5</v>
      </c>
      <c r="AE281">
        <v>3.6019000000000001</v>
      </c>
      <c r="AF281">
        <v>16</v>
      </c>
      <c r="AG281">
        <v>0</v>
      </c>
    </row>
  </sheetData>
  <autoFilter ref="A1:AG281"/>
  <sortState ref="A2:AG281">
    <sortCondition descending="1" ref="W2"/>
  </sortState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8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8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8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8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81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8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8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1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81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2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8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8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8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8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8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8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2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AP606"/>
  <sheetViews>
    <sheetView tabSelected="1" workbookViewId="0">
      <pane xSplit="2" ySplit="1" topLeftCell="AB584" activePane="bottomRight" state="frozen"/>
      <selection pane="topRight" activeCell="C1" sqref="C1"/>
      <selection pane="bottomLeft" activeCell="A2" sqref="A2"/>
      <selection pane="bottomRight" sqref="A1:AN606"/>
    </sheetView>
  </sheetViews>
  <sheetFormatPr defaultColWidth="8.85546875" defaultRowHeight="15"/>
  <cols>
    <col min="1" max="1" width="24.85546875" bestFit="1" customWidth="1"/>
    <col min="2" max="2" width="10.7109375" hidden="1" customWidth="1"/>
    <col min="3" max="3" width="8.140625" bestFit="1" customWidth="1"/>
    <col min="4" max="4" width="13.7109375" bestFit="1" customWidth="1"/>
    <col min="5" max="5" width="8.42578125" bestFit="1" customWidth="1"/>
    <col min="6" max="6" width="10.85546875" bestFit="1" customWidth="1"/>
    <col min="7" max="7" width="14.140625" bestFit="1" customWidth="1"/>
    <col min="8" max="8" width="16.28515625" bestFit="1" customWidth="1"/>
    <col min="9" max="9" width="13.42578125" bestFit="1" customWidth="1"/>
    <col min="10" max="10" width="13.42578125" style="3" bestFit="1" customWidth="1"/>
    <col min="11" max="11" width="15" bestFit="1" customWidth="1"/>
    <col min="12" max="12" width="78" bestFit="1" customWidth="1"/>
    <col min="13" max="13" width="7" hidden="1" customWidth="1"/>
    <col min="14" max="14" width="10.140625" bestFit="1" customWidth="1"/>
    <col min="15" max="16" width="9" bestFit="1" customWidth="1"/>
    <col min="17" max="20" width="8" bestFit="1" customWidth="1"/>
    <col min="21" max="24" width="7" bestFit="1" customWidth="1"/>
    <col min="25" max="25" width="9" hidden="1" customWidth="1"/>
    <col min="26" max="26" width="8" bestFit="1" customWidth="1"/>
    <col min="27" max="27" width="22" bestFit="1" customWidth="1"/>
    <col min="28" max="28" width="11.85546875" bestFit="1" customWidth="1"/>
    <col min="29" max="29" width="25.5703125" bestFit="1" customWidth="1"/>
    <col min="30" max="30" width="12.140625" bestFit="1" customWidth="1"/>
    <col min="31" max="31" width="24.5703125" bestFit="1" customWidth="1"/>
    <col min="32" max="32" width="12.7109375" bestFit="1" customWidth="1"/>
    <col min="33" max="33" width="8" bestFit="1" customWidth="1"/>
    <col min="34" max="34" width="9" bestFit="1" customWidth="1"/>
    <col min="35" max="35" width="15.28515625" bestFit="1" customWidth="1"/>
    <col min="36" max="36" width="4.85546875" hidden="1" customWidth="1"/>
    <col min="37" max="37" width="6.7109375" bestFit="1" customWidth="1"/>
  </cols>
  <sheetData>
    <row r="1" spans="1:42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  <c r="AL1" t="s">
        <v>68</v>
      </c>
      <c r="AM1" t="s">
        <v>227</v>
      </c>
      <c r="AN1" t="s">
        <v>228</v>
      </c>
    </row>
    <row r="2" spans="1:42">
      <c r="A2" t="s">
        <v>236</v>
      </c>
      <c r="B2" s="4">
        <v>43400</v>
      </c>
      <c r="C2" s="1">
        <v>0.54861111111111105</v>
      </c>
      <c r="D2" t="s">
        <v>188</v>
      </c>
      <c r="E2" t="s">
        <v>229</v>
      </c>
      <c r="F2" t="s">
        <v>230</v>
      </c>
      <c r="G2">
        <v>5434</v>
      </c>
      <c r="H2" t="s">
        <v>231</v>
      </c>
      <c r="I2" t="s">
        <v>232</v>
      </c>
      <c r="J2" t="s">
        <v>233</v>
      </c>
      <c r="K2" t="s">
        <v>234</v>
      </c>
      <c r="L2" t="s">
        <v>235</v>
      </c>
      <c r="M2">
        <v>10</v>
      </c>
      <c r="N2">
        <v>2</v>
      </c>
      <c r="O2">
        <v>69.762799999999999</v>
      </c>
      <c r="P2">
        <v>60.7926</v>
      </c>
      <c r="Q2">
        <v>20.1784</v>
      </c>
      <c r="R2">
        <v>9.5663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19.888100000000001</v>
      </c>
      <c r="Z2">
        <v>19.522099999999998</v>
      </c>
      <c r="AA2" t="s">
        <v>237</v>
      </c>
      <c r="AB2">
        <v>2.7221000000000002</v>
      </c>
      <c r="AC2" t="s">
        <v>238</v>
      </c>
      <c r="AD2">
        <v>3.3868</v>
      </c>
      <c r="AE2" t="s">
        <v>239</v>
      </c>
      <c r="AF2">
        <v>2.3845999999999998</v>
      </c>
      <c r="AG2">
        <v>4.5</v>
      </c>
      <c r="AH2" s="23">
        <v>212.7039</v>
      </c>
      <c r="AI2">
        <v>5</v>
      </c>
      <c r="AJ2">
        <v>2</v>
      </c>
      <c r="AK2">
        <v>81</v>
      </c>
      <c r="AL2">
        <v>12</v>
      </c>
      <c r="AM2">
        <v>24</v>
      </c>
      <c r="AN2" t="s">
        <v>240</v>
      </c>
      <c r="AP2" t="str">
        <f t="shared" ref="AP2:AP65" si="0">IF(AND(D2&lt;&gt;D1,C2&lt;&gt;C1),"Bold","")</f>
        <v>Bold</v>
      </c>
    </row>
    <row r="3" spans="1:42">
      <c r="A3" t="s">
        <v>241</v>
      </c>
      <c r="B3" s="4">
        <v>43400</v>
      </c>
      <c r="C3" s="1">
        <v>0.54861111111111105</v>
      </c>
      <c r="D3" t="s">
        <v>188</v>
      </c>
      <c r="E3" t="s">
        <v>229</v>
      </c>
      <c r="F3" t="s">
        <v>230</v>
      </c>
      <c r="G3">
        <v>5434</v>
      </c>
      <c r="H3" t="s">
        <v>231</v>
      </c>
      <c r="I3" t="s">
        <v>232</v>
      </c>
      <c r="J3" t="s">
        <v>233</v>
      </c>
      <c r="K3" t="s">
        <v>234</v>
      </c>
      <c r="L3" t="s">
        <v>235</v>
      </c>
      <c r="M3">
        <v>1</v>
      </c>
      <c r="N3">
        <v>2</v>
      </c>
      <c r="O3">
        <v>68.218400000000003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103.7602</v>
      </c>
      <c r="Z3">
        <v>17.357099999999999</v>
      </c>
      <c r="AA3" t="s">
        <v>242</v>
      </c>
      <c r="AB3">
        <v>2.0451000000000001</v>
      </c>
      <c r="AC3" t="s">
        <v>243</v>
      </c>
      <c r="AD3">
        <v>1.0536000000000001</v>
      </c>
      <c r="AE3" t="s">
        <v>244</v>
      </c>
      <c r="AF3">
        <v>2.0198</v>
      </c>
      <c r="AG3">
        <v>0</v>
      </c>
      <c r="AH3">
        <v>194.45419999999999</v>
      </c>
      <c r="AI3">
        <v>3.5</v>
      </c>
      <c r="AJ3">
        <v>7</v>
      </c>
      <c r="AK3">
        <v>0</v>
      </c>
      <c r="AL3">
        <v>12</v>
      </c>
      <c r="AM3">
        <v>10</v>
      </c>
      <c r="AN3" t="s">
        <v>240</v>
      </c>
      <c r="AP3" t="str">
        <f t="shared" si="0"/>
        <v/>
      </c>
    </row>
    <row r="4" spans="1:42">
      <c r="A4" t="s">
        <v>245</v>
      </c>
      <c r="B4" s="4">
        <v>43400</v>
      </c>
      <c r="C4" s="1">
        <v>0.54861111111111105</v>
      </c>
      <c r="D4" t="s">
        <v>188</v>
      </c>
      <c r="E4" t="s">
        <v>229</v>
      </c>
      <c r="F4" t="s">
        <v>230</v>
      </c>
      <c r="G4">
        <v>5434</v>
      </c>
      <c r="H4" t="s">
        <v>231</v>
      </c>
      <c r="I4" t="s">
        <v>232</v>
      </c>
      <c r="J4" t="s">
        <v>233</v>
      </c>
      <c r="K4" t="s">
        <v>234</v>
      </c>
      <c r="L4" t="s">
        <v>235</v>
      </c>
      <c r="M4">
        <v>7</v>
      </c>
      <c r="N4">
        <v>2</v>
      </c>
      <c r="O4">
        <v>62.620800000000003</v>
      </c>
      <c r="P4">
        <v>36.858400000000003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43.5319</v>
      </c>
      <c r="Z4">
        <v>16.0564</v>
      </c>
      <c r="AA4" t="s">
        <v>246</v>
      </c>
      <c r="AB4">
        <v>0.56730000000000003</v>
      </c>
      <c r="AC4" t="s">
        <v>247</v>
      </c>
      <c r="AD4">
        <v>1.3674999999999999</v>
      </c>
      <c r="AE4" t="s">
        <v>248</v>
      </c>
      <c r="AF4">
        <v>1.6818</v>
      </c>
      <c r="AG4">
        <v>0</v>
      </c>
      <c r="AH4">
        <v>162.6842</v>
      </c>
      <c r="AI4">
        <v>33</v>
      </c>
      <c r="AJ4">
        <v>9</v>
      </c>
      <c r="AK4">
        <v>0</v>
      </c>
      <c r="AL4">
        <v>12</v>
      </c>
      <c r="AM4">
        <v>10</v>
      </c>
      <c r="AN4" t="s">
        <v>240</v>
      </c>
      <c r="AP4" t="str">
        <f t="shared" si="0"/>
        <v/>
      </c>
    </row>
    <row r="5" spans="1:42">
      <c r="A5" t="s">
        <v>249</v>
      </c>
      <c r="B5" s="4">
        <v>43400</v>
      </c>
      <c r="C5" s="1">
        <v>0.54861111111111105</v>
      </c>
      <c r="D5" t="s">
        <v>188</v>
      </c>
      <c r="E5" t="s">
        <v>229</v>
      </c>
      <c r="F5" t="s">
        <v>230</v>
      </c>
      <c r="G5">
        <v>5434</v>
      </c>
      <c r="H5" t="s">
        <v>231</v>
      </c>
      <c r="I5" t="s">
        <v>232</v>
      </c>
      <c r="J5" t="s">
        <v>233</v>
      </c>
      <c r="K5" t="s">
        <v>234</v>
      </c>
      <c r="L5" t="s">
        <v>235</v>
      </c>
      <c r="M5">
        <v>2</v>
      </c>
      <c r="N5">
        <v>2</v>
      </c>
      <c r="O5">
        <v>43.526499999999999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66.203900000000004</v>
      </c>
      <c r="Z5">
        <v>14.8171</v>
      </c>
      <c r="AA5" t="s">
        <v>250</v>
      </c>
      <c r="AB5">
        <v>1.7724</v>
      </c>
      <c r="AC5" t="s">
        <v>251</v>
      </c>
      <c r="AD5">
        <v>1.4897</v>
      </c>
      <c r="AE5" t="s">
        <v>252</v>
      </c>
      <c r="AF5">
        <v>1.5424</v>
      </c>
      <c r="AG5">
        <v>1.5</v>
      </c>
      <c r="AH5">
        <v>130.852</v>
      </c>
      <c r="AI5">
        <v>25</v>
      </c>
      <c r="AJ5">
        <v>12</v>
      </c>
      <c r="AK5">
        <v>0</v>
      </c>
      <c r="AL5">
        <v>12</v>
      </c>
      <c r="AM5">
        <v>24</v>
      </c>
      <c r="AN5" t="s">
        <v>240</v>
      </c>
      <c r="AP5" t="str">
        <f t="shared" si="0"/>
        <v/>
      </c>
    </row>
    <row r="6" spans="1:42">
      <c r="A6" t="s">
        <v>253</v>
      </c>
      <c r="B6" s="4">
        <v>43400</v>
      </c>
      <c r="C6" s="1">
        <v>0.54861111111111105</v>
      </c>
      <c r="D6" t="s">
        <v>188</v>
      </c>
      <c r="E6" t="s">
        <v>229</v>
      </c>
      <c r="F6" t="s">
        <v>230</v>
      </c>
      <c r="G6">
        <v>5434</v>
      </c>
      <c r="H6" t="s">
        <v>231</v>
      </c>
      <c r="I6" t="s">
        <v>232</v>
      </c>
      <c r="J6" t="s">
        <v>233</v>
      </c>
      <c r="K6" t="s">
        <v>234</v>
      </c>
      <c r="L6" t="s">
        <v>235</v>
      </c>
      <c r="M6">
        <v>6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254</v>
      </c>
      <c r="AB6">
        <v>1.6420999999999999</v>
      </c>
      <c r="AC6" t="s">
        <v>255</v>
      </c>
      <c r="AD6">
        <v>2.3912</v>
      </c>
      <c r="AE6" t="s">
        <v>256</v>
      </c>
      <c r="AF6">
        <v>3.8780999999999999</v>
      </c>
      <c r="AG6">
        <v>0</v>
      </c>
      <c r="AH6">
        <v>7.9114000000000004</v>
      </c>
      <c r="AI6">
        <v>5</v>
      </c>
      <c r="AJ6">
        <v>1</v>
      </c>
      <c r="AK6">
        <v>0</v>
      </c>
      <c r="AL6">
        <v>12</v>
      </c>
      <c r="AN6" t="s">
        <v>240</v>
      </c>
      <c r="AP6" t="str">
        <f t="shared" si="0"/>
        <v/>
      </c>
    </row>
    <row r="7" spans="1:42">
      <c r="A7" t="s">
        <v>257</v>
      </c>
      <c r="B7" s="4">
        <v>43400</v>
      </c>
      <c r="C7" s="1">
        <v>0.54861111111111105</v>
      </c>
      <c r="D7" t="s">
        <v>188</v>
      </c>
      <c r="E7" t="s">
        <v>229</v>
      </c>
      <c r="F7" t="s">
        <v>230</v>
      </c>
      <c r="G7">
        <v>5434</v>
      </c>
      <c r="H7" t="s">
        <v>231</v>
      </c>
      <c r="I7" t="s">
        <v>232</v>
      </c>
      <c r="J7" t="s">
        <v>233</v>
      </c>
      <c r="K7" t="s">
        <v>234</v>
      </c>
      <c r="L7" t="s">
        <v>235</v>
      </c>
      <c r="M7">
        <v>4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258</v>
      </c>
      <c r="AB7">
        <v>1.7788999999999999</v>
      </c>
      <c r="AC7" t="s">
        <v>259</v>
      </c>
      <c r="AD7">
        <v>1.1748000000000001</v>
      </c>
      <c r="AE7" t="s">
        <v>260</v>
      </c>
      <c r="AF7">
        <v>4.5898000000000003</v>
      </c>
      <c r="AG7">
        <v>0</v>
      </c>
      <c r="AH7">
        <v>7.5434999999999999</v>
      </c>
      <c r="AI7">
        <v>14</v>
      </c>
      <c r="AJ7">
        <v>6</v>
      </c>
      <c r="AK7">
        <v>0</v>
      </c>
      <c r="AL7">
        <v>12</v>
      </c>
      <c r="AN7" t="s">
        <v>240</v>
      </c>
      <c r="AP7" t="str">
        <f t="shared" si="0"/>
        <v/>
      </c>
    </row>
    <row r="8" spans="1:42">
      <c r="A8" t="s">
        <v>261</v>
      </c>
      <c r="B8" s="4">
        <v>43400</v>
      </c>
      <c r="C8" s="1">
        <v>0.54861111111111105</v>
      </c>
      <c r="D8" t="s">
        <v>188</v>
      </c>
      <c r="E8" t="s">
        <v>229</v>
      </c>
      <c r="F8" t="s">
        <v>230</v>
      </c>
      <c r="G8">
        <v>5434</v>
      </c>
      <c r="H8" t="s">
        <v>231</v>
      </c>
      <c r="I8" t="s">
        <v>232</v>
      </c>
      <c r="J8" t="s">
        <v>233</v>
      </c>
      <c r="K8" t="s">
        <v>234</v>
      </c>
      <c r="L8" t="s">
        <v>235</v>
      </c>
      <c r="M8">
        <v>9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262</v>
      </c>
      <c r="AB8">
        <v>2.7259000000000002</v>
      </c>
      <c r="AC8" t="s">
        <v>263</v>
      </c>
      <c r="AD8">
        <v>3.0436000000000001</v>
      </c>
      <c r="AE8" t="s">
        <v>264</v>
      </c>
      <c r="AF8">
        <v>0.95630000000000004</v>
      </c>
      <c r="AG8">
        <v>0</v>
      </c>
      <c r="AH8">
        <v>6.7257999999999996</v>
      </c>
      <c r="AI8">
        <v>4</v>
      </c>
      <c r="AJ8">
        <v>10</v>
      </c>
      <c r="AK8">
        <v>0</v>
      </c>
      <c r="AL8">
        <v>12</v>
      </c>
      <c r="AN8" t="s">
        <v>240</v>
      </c>
      <c r="AP8" t="str">
        <f t="shared" si="0"/>
        <v/>
      </c>
    </row>
    <row r="9" spans="1:42">
      <c r="A9" t="s">
        <v>265</v>
      </c>
      <c r="B9" s="4">
        <v>43400</v>
      </c>
      <c r="C9" s="1">
        <v>0.54861111111111105</v>
      </c>
      <c r="D9" t="s">
        <v>188</v>
      </c>
      <c r="E9" t="s">
        <v>229</v>
      </c>
      <c r="F9" t="s">
        <v>230</v>
      </c>
      <c r="G9">
        <v>5434</v>
      </c>
      <c r="H9" t="s">
        <v>231</v>
      </c>
      <c r="I9" t="s">
        <v>232</v>
      </c>
      <c r="J9" t="s">
        <v>233</v>
      </c>
      <c r="K9" t="s">
        <v>234</v>
      </c>
      <c r="L9" t="s">
        <v>235</v>
      </c>
      <c r="M9">
        <v>12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266</v>
      </c>
      <c r="AB9">
        <v>2.1375999999999999</v>
      </c>
      <c r="AC9" t="s">
        <v>263</v>
      </c>
      <c r="AD9">
        <v>3.0436000000000001</v>
      </c>
      <c r="AE9" t="s">
        <v>252</v>
      </c>
      <c r="AF9">
        <v>1.5424</v>
      </c>
      <c r="AG9">
        <v>0</v>
      </c>
      <c r="AH9">
        <v>6.7236000000000002</v>
      </c>
      <c r="AI9">
        <v>8</v>
      </c>
      <c r="AJ9">
        <v>5</v>
      </c>
      <c r="AK9">
        <v>0</v>
      </c>
      <c r="AL9">
        <v>12</v>
      </c>
      <c r="AN9" t="s">
        <v>240</v>
      </c>
      <c r="AP9" t="str">
        <f t="shared" si="0"/>
        <v/>
      </c>
    </row>
    <row r="10" spans="1:42">
      <c r="A10" t="s">
        <v>267</v>
      </c>
      <c r="B10" s="4">
        <v>43400</v>
      </c>
      <c r="C10" s="1">
        <v>0.54861111111111105</v>
      </c>
      <c r="D10" t="s">
        <v>188</v>
      </c>
      <c r="E10" t="s">
        <v>229</v>
      </c>
      <c r="F10" t="s">
        <v>230</v>
      </c>
      <c r="G10">
        <v>5434</v>
      </c>
      <c r="H10" t="s">
        <v>231</v>
      </c>
      <c r="I10" t="s">
        <v>232</v>
      </c>
      <c r="J10" t="s">
        <v>233</v>
      </c>
      <c r="K10" t="s">
        <v>234</v>
      </c>
      <c r="L10" t="s">
        <v>235</v>
      </c>
      <c r="M10">
        <v>3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268</v>
      </c>
      <c r="AB10">
        <v>3.181</v>
      </c>
      <c r="AC10" t="s">
        <v>269</v>
      </c>
      <c r="AD10">
        <v>1.7621</v>
      </c>
      <c r="AE10" t="s">
        <v>270</v>
      </c>
      <c r="AF10">
        <v>1.3959999999999999</v>
      </c>
      <c r="AG10">
        <v>0</v>
      </c>
      <c r="AH10">
        <v>6.3391000000000002</v>
      </c>
      <c r="AI10">
        <v>20</v>
      </c>
      <c r="AJ10">
        <v>3</v>
      </c>
      <c r="AK10">
        <v>0</v>
      </c>
      <c r="AL10">
        <v>12</v>
      </c>
      <c r="AN10" t="s">
        <v>240</v>
      </c>
      <c r="AP10" t="str">
        <f t="shared" si="0"/>
        <v/>
      </c>
    </row>
    <row r="11" spans="1:42">
      <c r="A11" t="s">
        <v>271</v>
      </c>
      <c r="B11" s="4">
        <v>43400</v>
      </c>
      <c r="C11" s="1">
        <v>0.54861111111111105</v>
      </c>
      <c r="D11" t="s">
        <v>188</v>
      </c>
      <c r="E11" t="s">
        <v>229</v>
      </c>
      <c r="F11" t="s">
        <v>230</v>
      </c>
      <c r="G11">
        <v>5434</v>
      </c>
      <c r="H11" t="s">
        <v>231</v>
      </c>
      <c r="I11" t="s">
        <v>232</v>
      </c>
      <c r="J11" t="s">
        <v>233</v>
      </c>
      <c r="K11" t="s">
        <v>234</v>
      </c>
      <c r="L11" t="s">
        <v>235</v>
      </c>
      <c r="M11">
        <v>8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272</v>
      </c>
      <c r="AB11">
        <v>1.3498000000000001</v>
      </c>
      <c r="AC11" t="s">
        <v>251</v>
      </c>
      <c r="AD11">
        <v>1.4897</v>
      </c>
      <c r="AE11" t="s">
        <v>273</v>
      </c>
      <c r="AF11">
        <v>3.0747</v>
      </c>
      <c r="AG11">
        <v>0</v>
      </c>
      <c r="AH11">
        <v>5.9142000000000001</v>
      </c>
      <c r="AI11">
        <v>12</v>
      </c>
      <c r="AJ11">
        <v>4</v>
      </c>
      <c r="AK11">
        <v>0</v>
      </c>
      <c r="AL11">
        <v>12</v>
      </c>
      <c r="AN11" t="s">
        <v>240</v>
      </c>
      <c r="AP11" t="str">
        <f t="shared" si="0"/>
        <v/>
      </c>
    </row>
    <row r="12" spans="1:42">
      <c r="A12" t="s">
        <v>274</v>
      </c>
      <c r="B12" s="4">
        <v>43400</v>
      </c>
      <c r="C12" s="1">
        <v>0.54861111111111105</v>
      </c>
      <c r="D12" t="s">
        <v>188</v>
      </c>
      <c r="E12" t="s">
        <v>229</v>
      </c>
      <c r="F12" t="s">
        <v>230</v>
      </c>
      <c r="G12">
        <v>5434</v>
      </c>
      <c r="H12" t="s">
        <v>231</v>
      </c>
      <c r="I12" t="s">
        <v>232</v>
      </c>
      <c r="J12" t="s">
        <v>233</v>
      </c>
      <c r="K12" t="s">
        <v>234</v>
      </c>
      <c r="L12" t="s">
        <v>235</v>
      </c>
      <c r="M12">
        <v>5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275</v>
      </c>
      <c r="AB12">
        <v>1.5880000000000001</v>
      </c>
      <c r="AC12" t="s">
        <v>276</v>
      </c>
      <c r="AD12">
        <v>0.6673</v>
      </c>
      <c r="AE12" t="s">
        <v>277</v>
      </c>
      <c r="AF12">
        <v>1.6901999999999999</v>
      </c>
      <c r="AG12">
        <v>0</v>
      </c>
      <c r="AH12">
        <v>3.9455</v>
      </c>
      <c r="AI12">
        <v>20</v>
      </c>
      <c r="AJ12">
        <v>8</v>
      </c>
      <c r="AK12">
        <v>0</v>
      </c>
      <c r="AL12">
        <v>12</v>
      </c>
      <c r="AN12" t="s">
        <v>240</v>
      </c>
      <c r="AP12" t="str">
        <f t="shared" si="0"/>
        <v/>
      </c>
    </row>
    <row r="13" spans="1:42">
      <c r="A13" t="s">
        <v>278</v>
      </c>
      <c r="B13" s="4">
        <v>43400</v>
      </c>
      <c r="C13" s="1">
        <v>0.54861111111111105</v>
      </c>
      <c r="D13" t="s">
        <v>188</v>
      </c>
      <c r="E13" t="s">
        <v>229</v>
      </c>
      <c r="F13" t="s">
        <v>230</v>
      </c>
      <c r="G13">
        <v>5434</v>
      </c>
      <c r="H13" t="s">
        <v>231</v>
      </c>
      <c r="I13" t="s">
        <v>232</v>
      </c>
      <c r="J13" t="s">
        <v>233</v>
      </c>
      <c r="K13" t="s">
        <v>234</v>
      </c>
      <c r="L13" t="s">
        <v>235</v>
      </c>
      <c r="M13">
        <v>11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279</v>
      </c>
      <c r="AB13">
        <v>1.3314999999999999</v>
      </c>
      <c r="AC13" t="s">
        <v>280</v>
      </c>
      <c r="AD13">
        <v>0.57369999999999999</v>
      </c>
      <c r="AE13" t="s">
        <v>264</v>
      </c>
      <c r="AF13">
        <v>0.95630000000000004</v>
      </c>
      <c r="AG13">
        <v>0</v>
      </c>
      <c r="AH13">
        <v>2.8614999999999999</v>
      </c>
      <c r="AI13">
        <v>14</v>
      </c>
      <c r="AJ13">
        <v>11</v>
      </c>
      <c r="AK13">
        <v>0</v>
      </c>
      <c r="AL13">
        <v>12</v>
      </c>
      <c r="AN13" t="s">
        <v>240</v>
      </c>
      <c r="AP13" t="str">
        <f t="shared" si="0"/>
        <v/>
      </c>
    </row>
    <row r="14" spans="1:42">
      <c r="A14" t="s">
        <v>284</v>
      </c>
      <c r="B14" s="4">
        <v>43400</v>
      </c>
      <c r="C14" s="1">
        <v>0.55902777777777779</v>
      </c>
      <c r="D14" t="s">
        <v>167</v>
      </c>
      <c r="E14" t="s">
        <v>281</v>
      </c>
      <c r="G14">
        <v>9540</v>
      </c>
      <c r="H14" t="s">
        <v>282</v>
      </c>
      <c r="I14" t="s">
        <v>232</v>
      </c>
      <c r="J14" t="s">
        <v>233</v>
      </c>
      <c r="K14" t="s">
        <v>234</v>
      </c>
      <c r="L14" t="s">
        <v>283</v>
      </c>
      <c r="M14">
        <v>4</v>
      </c>
      <c r="N14">
        <v>2</v>
      </c>
      <c r="O14">
        <v>89.3476</v>
      </c>
      <c r="P14">
        <v>52.407600000000002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62.020299999999999</v>
      </c>
      <c r="Z14">
        <v>18.0764</v>
      </c>
      <c r="AA14" t="s">
        <v>285</v>
      </c>
      <c r="AB14">
        <v>1.8412999999999999</v>
      </c>
      <c r="AC14" t="s">
        <v>286</v>
      </c>
      <c r="AD14">
        <v>2.8153000000000001</v>
      </c>
      <c r="AE14" t="s">
        <v>287</v>
      </c>
      <c r="AF14">
        <v>2.1086999999999998</v>
      </c>
      <c r="AG14">
        <v>3.5</v>
      </c>
      <c r="AH14" s="23">
        <v>232.1173</v>
      </c>
      <c r="AI14">
        <v>4.5</v>
      </c>
      <c r="AJ14">
        <v>6</v>
      </c>
      <c r="AK14">
        <v>0</v>
      </c>
      <c r="AL14">
        <v>16</v>
      </c>
      <c r="AM14">
        <v>6</v>
      </c>
      <c r="AN14" t="s">
        <v>288</v>
      </c>
      <c r="AP14" t="str">
        <f t="shared" si="0"/>
        <v>Bold</v>
      </c>
    </row>
    <row r="15" spans="1:42">
      <c r="A15" t="s">
        <v>289</v>
      </c>
      <c r="B15" s="4">
        <v>43400</v>
      </c>
      <c r="C15" s="1">
        <v>0.55902777777777779</v>
      </c>
      <c r="D15" t="s">
        <v>167</v>
      </c>
      <c r="E15" t="s">
        <v>281</v>
      </c>
      <c r="G15">
        <v>9540</v>
      </c>
      <c r="H15" t="s">
        <v>282</v>
      </c>
      <c r="I15" t="s">
        <v>232</v>
      </c>
      <c r="J15" t="s">
        <v>233</v>
      </c>
      <c r="K15" t="s">
        <v>234</v>
      </c>
      <c r="L15" t="s">
        <v>283</v>
      </c>
      <c r="M15">
        <v>10</v>
      </c>
      <c r="N15">
        <v>2</v>
      </c>
      <c r="O15">
        <v>61.738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93.903499999999994</v>
      </c>
      <c r="Z15">
        <v>17.0943</v>
      </c>
      <c r="AA15" t="s">
        <v>290</v>
      </c>
      <c r="AB15">
        <v>1.6241000000000001</v>
      </c>
      <c r="AC15" t="s">
        <v>291</v>
      </c>
      <c r="AD15">
        <v>1.0960000000000001</v>
      </c>
      <c r="AE15" t="s">
        <v>252</v>
      </c>
      <c r="AF15">
        <v>0.97199999999999998</v>
      </c>
      <c r="AG15">
        <v>1.5</v>
      </c>
      <c r="AH15">
        <v>177.92789999999999</v>
      </c>
      <c r="AI15">
        <v>10</v>
      </c>
      <c r="AJ15">
        <v>12</v>
      </c>
      <c r="AK15">
        <v>0</v>
      </c>
      <c r="AL15">
        <v>16</v>
      </c>
      <c r="AM15">
        <v>7</v>
      </c>
      <c r="AN15" t="s">
        <v>288</v>
      </c>
      <c r="AP15" t="str">
        <f t="shared" si="0"/>
        <v/>
      </c>
    </row>
    <row r="16" spans="1:42">
      <c r="A16" t="s">
        <v>292</v>
      </c>
      <c r="B16" s="4">
        <v>43400</v>
      </c>
      <c r="C16" s="1">
        <v>0.55902777777777779</v>
      </c>
      <c r="D16" t="s">
        <v>167</v>
      </c>
      <c r="E16" t="s">
        <v>281</v>
      </c>
      <c r="G16">
        <v>9540</v>
      </c>
      <c r="H16" t="s">
        <v>282</v>
      </c>
      <c r="I16" t="s">
        <v>232</v>
      </c>
      <c r="J16" t="s">
        <v>233</v>
      </c>
      <c r="K16" t="s">
        <v>234</v>
      </c>
      <c r="L16" t="s">
        <v>283</v>
      </c>
      <c r="M16">
        <v>11</v>
      </c>
      <c r="N16">
        <v>2</v>
      </c>
      <c r="O16">
        <v>62.001199999999997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94.303799999999995</v>
      </c>
      <c r="Z16">
        <v>16.542899999999999</v>
      </c>
      <c r="AA16" t="s">
        <v>293</v>
      </c>
      <c r="AB16">
        <v>1.5717000000000001</v>
      </c>
      <c r="AC16" t="s">
        <v>291</v>
      </c>
      <c r="AD16">
        <v>1.0960000000000001</v>
      </c>
      <c r="AE16" t="s">
        <v>294</v>
      </c>
      <c r="AF16">
        <v>1.5477000000000001</v>
      </c>
      <c r="AG16">
        <v>0</v>
      </c>
      <c r="AH16">
        <v>177.0633</v>
      </c>
      <c r="AI16">
        <v>7</v>
      </c>
      <c r="AJ16">
        <v>2</v>
      </c>
      <c r="AK16">
        <v>0</v>
      </c>
      <c r="AL16">
        <v>16</v>
      </c>
      <c r="AM16">
        <v>27</v>
      </c>
      <c r="AN16" t="s">
        <v>288</v>
      </c>
      <c r="AP16" t="str">
        <f t="shared" si="0"/>
        <v/>
      </c>
    </row>
    <row r="17" spans="1:42">
      <c r="A17" t="s">
        <v>295</v>
      </c>
      <c r="B17" s="4">
        <v>43400</v>
      </c>
      <c r="C17" s="1">
        <v>0.55902777777777779</v>
      </c>
      <c r="D17" t="s">
        <v>167</v>
      </c>
      <c r="E17" t="s">
        <v>281</v>
      </c>
      <c r="G17">
        <v>9540</v>
      </c>
      <c r="H17" t="s">
        <v>282</v>
      </c>
      <c r="I17" t="s">
        <v>232</v>
      </c>
      <c r="J17" t="s">
        <v>233</v>
      </c>
      <c r="K17" t="s">
        <v>234</v>
      </c>
      <c r="L17" t="s">
        <v>283</v>
      </c>
      <c r="M17">
        <v>16</v>
      </c>
      <c r="N17">
        <v>2</v>
      </c>
      <c r="O17">
        <v>63.923000000000002</v>
      </c>
      <c r="P17">
        <v>37.718400000000003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44.483899999999998</v>
      </c>
      <c r="Z17">
        <v>17.8371</v>
      </c>
      <c r="AA17" t="s">
        <v>296</v>
      </c>
      <c r="AB17">
        <v>0.89410000000000001</v>
      </c>
      <c r="AC17" t="s">
        <v>286</v>
      </c>
      <c r="AD17">
        <v>2.8153000000000001</v>
      </c>
      <c r="AE17" t="s">
        <v>297</v>
      </c>
      <c r="AF17">
        <v>2.5282</v>
      </c>
      <c r="AG17">
        <v>0</v>
      </c>
      <c r="AH17">
        <v>170.20009999999999</v>
      </c>
      <c r="AI17">
        <v>12</v>
      </c>
      <c r="AJ17">
        <v>9</v>
      </c>
      <c r="AK17">
        <v>0</v>
      </c>
      <c r="AL17">
        <v>16</v>
      </c>
      <c r="AM17">
        <v>122</v>
      </c>
      <c r="AN17" t="s">
        <v>288</v>
      </c>
      <c r="AP17" t="str">
        <f t="shared" si="0"/>
        <v/>
      </c>
    </row>
    <row r="18" spans="1:42">
      <c r="A18" t="s">
        <v>298</v>
      </c>
      <c r="B18" s="4">
        <v>43400</v>
      </c>
      <c r="C18" s="1">
        <v>0.55902777777777779</v>
      </c>
      <c r="D18" t="s">
        <v>167</v>
      </c>
      <c r="E18" t="s">
        <v>281</v>
      </c>
      <c r="G18">
        <v>9540</v>
      </c>
      <c r="H18" t="s">
        <v>282</v>
      </c>
      <c r="I18" t="s">
        <v>232</v>
      </c>
      <c r="J18" t="s">
        <v>233</v>
      </c>
      <c r="K18" t="s">
        <v>234</v>
      </c>
      <c r="L18" t="s">
        <v>283</v>
      </c>
      <c r="M18">
        <v>2</v>
      </c>
      <c r="N18">
        <v>2</v>
      </c>
      <c r="O18">
        <v>48.235599999999998</v>
      </c>
      <c r="P18">
        <v>58.2729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48.491300000000003</v>
      </c>
      <c r="Z18">
        <v>11.6607</v>
      </c>
      <c r="AA18" t="s">
        <v>299</v>
      </c>
      <c r="AB18">
        <v>0.69099999999999995</v>
      </c>
      <c r="AC18" t="s">
        <v>300</v>
      </c>
      <c r="AD18">
        <v>0.3347</v>
      </c>
      <c r="AE18" t="s">
        <v>301</v>
      </c>
      <c r="AF18">
        <v>0.63719999999999999</v>
      </c>
      <c r="AG18">
        <v>0</v>
      </c>
      <c r="AH18">
        <v>168.32339999999999</v>
      </c>
      <c r="AI18">
        <v>25</v>
      </c>
      <c r="AJ18">
        <v>15</v>
      </c>
      <c r="AK18">
        <v>0</v>
      </c>
      <c r="AL18">
        <v>16</v>
      </c>
      <c r="AM18">
        <v>24</v>
      </c>
      <c r="AN18" t="s">
        <v>288</v>
      </c>
      <c r="AP18" t="str">
        <f t="shared" si="0"/>
        <v/>
      </c>
    </row>
    <row r="19" spans="1:42">
      <c r="A19" t="s">
        <v>302</v>
      </c>
      <c r="B19" s="4">
        <v>43400</v>
      </c>
      <c r="C19" s="1">
        <v>0.55902777777777779</v>
      </c>
      <c r="D19" t="s">
        <v>167</v>
      </c>
      <c r="E19" t="s">
        <v>281</v>
      </c>
      <c r="G19">
        <v>9540</v>
      </c>
      <c r="H19" t="s">
        <v>282</v>
      </c>
      <c r="I19" t="s">
        <v>232</v>
      </c>
      <c r="J19" t="s">
        <v>233</v>
      </c>
      <c r="K19" t="s">
        <v>234</v>
      </c>
      <c r="L19" t="s">
        <v>283</v>
      </c>
      <c r="M19">
        <v>12</v>
      </c>
      <c r="N19">
        <v>2</v>
      </c>
      <c r="O19">
        <v>48.802999999999997</v>
      </c>
      <c r="P19">
        <v>46.872799999999998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43.011299999999999</v>
      </c>
      <c r="Z19">
        <v>15.6729</v>
      </c>
      <c r="AA19" t="s">
        <v>303</v>
      </c>
      <c r="AB19">
        <v>1.2713000000000001</v>
      </c>
      <c r="AC19" t="s">
        <v>304</v>
      </c>
      <c r="AD19">
        <v>0.89870000000000005</v>
      </c>
      <c r="AE19" t="s">
        <v>305</v>
      </c>
      <c r="AF19">
        <v>2.4283999999999999</v>
      </c>
      <c r="AG19">
        <v>0</v>
      </c>
      <c r="AH19">
        <v>158.95830000000001</v>
      </c>
      <c r="AI19">
        <v>14</v>
      </c>
      <c r="AJ19">
        <v>13</v>
      </c>
      <c r="AK19">
        <v>0</v>
      </c>
      <c r="AL19">
        <v>16</v>
      </c>
      <c r="AM19">
        <v>4</v>
      </c>
      <c r="AN19" t="s">
        <v>288</v>
      </c>
      <c r="AP19" t="str">
        <f t="shared" si="0"/>
        <v/>
      </c>
    </row>
    <row r="20" spans="1:42">
      <c r="A20" t="s">
        <v>306</v>
      </c>
      <c r="B20" s="4">
        <v>43400</v>
      </c>
      <c r="C20" s="1">
        <v>0.55902777777777779</v>
      </c>
      <c r="D20" t="s">
        <v>167</v>
      </c>
      <c r="E20" t="s">
        <v>281</v>
      </c>
      <c r="G20">
        <v>9540</v>
      </c>
      <c r="H20" t="s">
        <v>282</v>
      </c>
      <c r="I20" t="s">
        <v>232</v>
      </c>
      <c r="J20" t="s">
        <v>233</v>
      </c>
      <c r="K20" t="s">
        <v>234</v>
      </c>
      <c r="L20" t="s">
        <v>283</v>
      </c>
      <c r="M20">
        <v>15</v>
      </c>
      <c r="N20">
        <v>2</v>
      </c>
      <c r="O20">
        <v>50.844000000000001</v>
      </c>
      <c r="P20">
        <v>36.3157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38.543599999999998</v>
      </c>
      <c r="Z20">
        <v>15.4321</v>
      </c>
      <c r="AA20" t="s">
        <v>307</v>
      </c>
      <c r="AB20">
        <v>0.379</v>
      </c>
      <c r="AC20" t="s">
        <v>308</v>
      </c>
      <c r="AD20">
        <v>1.6085</v>
      </c>
      <c r="AE20" t="s">
        <v>309</v>
      </c>
      <c r="AF20">
        <v>1.0894999999999999</v>
      </c>
      <c r="AG20">
        <v>2.5</v>
      </c>
      <c r="AH20">
        <v>146.71250000000001</v>
      </c>
      <c r="AI20">
        <v>50</v>
      </c>
      <c r="AJ20">
        <v>14</v>
      </c>
      <c r="AK20">
        <v>0</v>
      </c>
      <c r="AL20">
        <v>16</v>
      </c>
      <c r="AM20">
        <v>7</v>
      </c>
      <c r="AN20" t="s">
        <v>288</v>
      </c>
      <c r="AP20" t="str">
        <f t="shared" si="0"/>
        <v/>
      </c>
    </row>
    <row r="21" spans="1:42">
      <c r="A21" t="s">
        <v>310</v>
      </c>
      <c r="B21" s="4">
        <v>43400</v>
      </c>
      <c r="C21" s="1">
        <v>0.55902777777777779</v>
      </c>
      <c r="D21" t="s">
        <v>167</v>
      </c>
      <c r="E21" t="s">
        <v>281</v>
      </c>
      <c r="G21">
        <v>9540</v>
      </c>
      <c r="H21" t="s">
        <v>282</v>
      </c>
      <c r="I21" t="s">
        <v>232</v>
      </c>
      <c r="J21" t="s">
        <v>233</v>
      </c>
      <c r="K21" t="s">
        <v>234</v>
      </c>
      <c r="L21" t="s">
        <v>283</v>
      </c>
      <c r="M21">
        <v>6</v>
      </c>
      <c r="N21">
        <v>2</v>
      </c>
      <c r="O21">
        <v>46.524000000000001</v>
      </c>
      <c r="P21">
        <v>39.606699999999996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38.460999999999999</v>
      </c>
      <c r="Z21">
        <v>15.6043</v>
      </c>
      <c r="AA21" t="s">
        <v>311</v>
      </c>
      <c r="AB21">
        <v>0.59709999999999996</v>
      </c>
      <c r="AC21" t="s">
        <v>304</v>
      </c>
      <c r="AD21">
        <v>0.89870000000000005</v>
      </c>
      <c r="AE21" t="s">
        <v>312</v>
      </c>
      <c r="AF21">
        <v>0.82410000000000005</v>
      </c>
      <c r="AG21">
        <v>0</v>
      </c>
      <c r="AH21">
        <v>142.51589999999999</v>
      </c>
      <c r="AI21">
        <v>25</v>
      </c>
      <c r="AJ21">
        <v>3</v>
      </c>
      <c r="AK21">
        <v>0</v>
      </c>
      <c r="AL21">
        <v>16</v>
      </c>
      <c r="AM21">
        <v>7</v>
      </c>
      <c r="AN21" t="s">
        <v>288</v>
      </c>
      <c r="AP21" t="str">
        <f t="shared" si="0"/>
        <v/>
      </c>
    </row>
    <row r="22" spans="1:42">
      <c r="A22" t="s">
        <v>313</v>
      </c>
      <c r="B22" s="4">
        <v>43400</v>
      </c>
      <c r="C22" s="1">
        <v>0.55902777777777779</v>
      </c>
      <c r="D22" t="s">
        <v>167</v>
      </c>
      <c r="E22" t="s">
        <v>281</v>
      </c>
      <c r="G22">
        <v>9540</v>
      </c>
      <c r="H22" t="s">
        <v>282</v>
      </c>
      <c r="I22" t="s">
        <v>232</v>
      </c>
      <c r="J22" t="s">
        <v>233</v>
      </c>
      <c r="K22" t="s">
        <v>234</v>
      </c>
      <c r="L22" t="s">
        <v>283</v>
      </c>
      <c r="M22">
        <v>1</v>
      </c>
      <c r="N22">
        <v>2</v>
      </c>
      <c r="O22">
        <v>48.490400000000001</v>
      </c>
      <c r="P22">
        <v>38.647199999999998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38.768099999999997</v>
      </c>
      <c r="Z22">
        <v>11.3843</v>
      </c>
      <c r="AA22" t="s">
        <v>314</v>
      </c>
      <c r="AB22">
        <v>1.073</v>
      </c>
      <c r="AC22" t="s">
        <v>315</v>
      </c>
      <c r="AD22">
        <v>0.56179999999999997</v>
      </c>
      <c r="AE22" t="s">
        <v>316</v>
      </c>
      <c r="AF22">
        <v>1.8126</v>
      </c>
      <c r="AG22">
        <v>1.5</v>
      </c>
      <c r="AH22">
        <v>142.23740000000001</v>
      </c>
      <c r="AI22">
        <v>50</v>
      </c>
      <c r="AJ22">
        <v>1</v>
      </c>
      <c r="AK22">
        <v>0</v>
      </c>
      <c r="AL22">
        <v>16</v>
      </c>
      <c r="AM22">
        <v>15</v>
      </c>
      <c r="AN22" t="s">
        <v>288</v>
      </c>
      <c r="AP22" t="str">
        <f t="shared" si="0"/>
        <v/>
      </c>
    </row>
    <row r="23" spans="1:42">
      <c r="A23" t="s">
        <v>317</v>
      </c>
      <c r="B23" s="4">
        <v>43400</v>
      </c>
      <c r="C23" s="1">
        <v>0.55902777777777779</v>
      </c>
      <c r="D23" t="s">
        <v>167</v>
      </c>
      <c r="E23" t="s">
        <v>281</v>
      </c>
      <c r="G23">
        <v>9540</v>
      </c>
      <c r="H23" t="s">
        <v>282</v>
      </c>
      <c r="I23" t="s">
        <v>232</v>
      </c>
      <c r="J23" t="s">
        <v>233</v>
      </c>
      <c r="K23" t="s">
        <v>234</v>
      </c>
      <c r="L23" t="s">
        <v>283</v>
      </c>
      <c r="M23">
        <v>3</v>
      </c>
      <c r="N23">
        <v>2</v>
      </c>
      <c r="O23">
        <v>46.007100000000001</v>
      </c>
      <c r="P23">
        <v>37.967500000000001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37.433300000000003</v>
      </c>
      <c r="Z23">
        <v>14.8179</v>
      </c>
      <c r="AA23" t="s">
        <v>318</v>
      </c>
      <c r="AB23">
        <v>0.59550000000000003</v>
      </c>
      <c r="AC23" t="s">
        <v>319</v>
      </c>
      <c r="AD23">
        <v>1.3283</v>
      </c>
      <c r="AE23" t="s">
        <v>320</v>
      </c>
      <c r="AF23">
        <v>1.052</v>
      </c>
      <c r="AG23">
        <v>0</v>
      </c>
      <c r="AH23">
        <v>139.20160000000001</v>
      </c>
      <c r="AI23">
        <v>50</v>
      </c>
      <c r="AJ23">
        <v>11</v>
      </c>
      <c r="AK23">
        <v>0</v>
      </c>
      <c r="AL23">
        <v>16</v>
      </c>
      <c r="AM23">
        <v>12</v>
      </c>
      <c r="AN23" t="s">
        <v>288</v>
      </c>
      <c r="AP23" t="str">
        <f t="shared" si="0"/>
        <v/>
      </c>
    </row>
    <row r="24" spans="1:42">
      <c r="A24" t="s">
        <v>321</v>
      </c>
      <c r="B24" s="4">
        <v>43400</v>
      </c>
      <c r="C24" s="1">
        <v>0.55902777777777779</v>
      </c>
      <c r="D24" t="s">
        <v>167</v>
      </c>
      <c r="E24" t="s">
        <v>281</v>
      </c>
      <c r="G24">
        <v>9540</v>
      </c>
      <c r="H24" t="s">
        <v>282</v>
      </c>
      <c r="I24" t="s">
        <v>232</v>
      </c>
      <c r="J24" t="s">
        <v>233</v>
      </c>
      <c r="K24" t="s">
        <v>234</v>
      </c>
      <c r="L24" t="s">
        <v>283</v>
      </c>
      <c r="M24">
        <v>14</v>
      </c>
      <c r="N24">
        <v>2</v>
      </c>
      <c r="O24">
        <v>45.525399999999998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69.244100000000003</v>
      </c>
      <c r="Z24">
        <v>7.1429</v>
      </c>
      <c r="AA24" t="s">
        <v>322</v>
      </c>
      <c r="AB24">
        <v>0.54079999999999995</v>
      </c>
      <c r="AC24" t="s">
        <v>323</v>
      </c>
      <c r="AD24">
        <v>4.4400000000000002E-2</v>
      </c>
      <c r="AE24" t="s">
        <v>324</v>
      </c>
      <c r="AF24">
        <v>1.3512999999999999</v>
      </c>
      <c r="AG24">
        <v>1.5</v>
      </c>
      <c r="AH24">
        <v>125.3488</v>
      </c>
      <c r="AI24">
        <v>100</v>
      </c>
      <c r="AJ24">
        <v>4</v>
      </c>
      <c r="AK24">
        <v>0</v>
      </c>
      <c r="AL24">
        <v>16</v>
      </c>
      <c r="AM24">
        <v>13</v>
      </c>
      <c r="AN24" t="s">
        <v>288</v>
      </c>
      <c r="AP24" t="str">
        <f t="shared" si="0"/>
        <v/>
      </c>
    </row>
    <row r="25" spans="1:42">
      <c r="A25" t="s">
        <v>325</v>
      </c>
      <c r="B25" s="4">
        <v>43400</v>
      </c>
      <c r="C25" s="1">
        <v>0.55902777777777779</v>
      </c>
      <c r="D25" t="s">
        <v>167</v>
      </c>
      <c r="E25" t="s">
        <v>281</v>
      </c>
      <c r="G25">
        <v>9540</v>
      </c>
      <c r="H25" t="s">
        <v>282</v>
      </c>
      <c r="I25" t="s">
        <v>232</v>
      </c>
      <c r="J25" t="s">
        <v>233</v>
      </c>
      <c r="K25" t="s">
        <v>234</v>
      </c>
      <c r="L25" t="s">
        <v>283</v>
      </c>
      <c r="M25">
        <v>13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326</v>
      </c>
      <c r="AB25">
        <v>2.145</v>
      </c>
      <c r="AC25" t="s">
        <v>327</v>
      </c>
      <c r="AD25">
        <v>2.0533999999999999</v>
      </c>
      <c r="AE25" t="s">
        <v>256</v>
      </c>
      <c r="AF25">
        <v>3.2134999999999998</v>
      </c>
      <c r="AG25">
        <v>0</v>
      </c>
      <c r="AH25">
        <v>7.4119000000000002</v>
      </c>
      <c r="AI25">
        <v>2.75</v>
      </c>
      <c r="AJ25">
        <v>16</v>
      </c>
      <c r="AK25">
        <v>0</v>
      </c>
      <c r="AL25">
        <v>16</v>
      </c>
      <c r="AN25" t="s">
        <v>288</v>
      </c>
      <c r="AP25" t="str">
        <f t="shared" si="0"/>
        <v/>
      </c>
    </row>
    <row r="26" spans="1:42">
      <c r="A26" t="s">
        <v>328</v>
      </c>
      <c r="B26" s="4">
        <v>43400</v>
      </c>
      <c r="C26" s="1">
        <v>0.55902777777777779</v>
      </c>
      <c r="D26" t="s">
        <v>167</v>
      </c>
      <c r="E26" t="s">
        <v>281</v>
      </c>
      <c r="G26">
        <v>9540</v>
      </c>
      <c r="H26" t="s">
        <v>282</v>
      </c>
      <c r="I26" t="s">
        <v>232</v>
      </c>
      <c r="J26" t="s">
        <v>233</v>
      </c>
      <c r="K26" t="s">
        <v>234</v>
      </c>
      <c r="L26" t="s">
        <v>283</v>
      </c>
      <c r="M26">
        <v>5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329</v>
      </c>
      <c r="AB26">
        <v>2.1657000000000002</v>
      </c>
      <c r="AC26" t="s">
        <v>330</v>
      </c>
      <c r="AD26">
        <v>1.4014</v>
      </c>
      <c r="AE26" t="s">
        <v>331</v>
      </c>
      <c r="AF26">
        <v>1.7632000000000001</v>
      </c>
      <c r="AG26">
        <v>0</v>
      </c>
      <c r="AH26">
        <v>5.3303000000000003</v>
      </c>
      <c r="AI26">
        <v>6</v>
      </c>
      <c r="AJ26">
        <v>7</v>
      </c>
      <c r="AK26">
        <v>0</v>
      </c>
      <c r="AL26">
        <v>16</v>
      </c>
      <c r="AN26" t="s">
        <v>288</v>
      </c>
      <c r="AP26" t="str">
        <f t="shared" si="0"/>
        <v/>
      </c>
    </row>
    <row r="27" spans="1:42">
      <c r="A27" t="s">
        <v>332</v>
      </c>
      <c r="B27" s="4">
        <v>43400</v>
      </c>
      <c r="C27" s="1">
        <v>0.55902777777777779</v>
      </c>
      <c r="D27" t="s">
        <v>167</v>
      </c>
      <c r="E27" t="s">
        <v>281</v>
      </c>
      <c r="G27">
        <v>9540</v>
      </c>
      <c r="H27" t="s">
        <v>282</v>
      </c>
      <c r="I27" t="s">
        <v>232</v>
      </c>
      <c r="J27" t="s">
        <v>233</v>
      </c>
      <c r="K27" t="s">
        <v>234</v>
      </c>
      <c r="L27" t="s">
        <v>283</v>
      </c>
      <c r="M27">
        <v>8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333</v>
      </c>
      <c r="AB27">
        <v>1.4607000000000001</v>
      </c>
      <c r="AC27" t="s">
        <v>334</v>
      </c>
      <c r="AD27">
        <v>0.4516</v>
      </c>
      <c r="AE27" t="s">
        <v>335</v>
      </c>
      <c r="AF27">
        <v>1.9036</v>
      </c>
      <c r="AG27">
        <v>0</v>
      </c>
      <c r="AH27">
        <v>3.8159000000000001</v>
      </c>
      <c r="AI27">
        <v>10</v>
      </c>
      <c r="AJ27">
        <v>8</v>
      </c>
      <c r="AK27">
        <v>0</v>
      </c>
      <c r="AL27">
        <v>16</v>
      </c>
      <c r="AN27" t="s">
        <v>288</v>
      </c>
      <c r="AP27" t="str">
        <f t="shared" si="0"/>
        <v/>
      </c>
    </row>
    <row r="28" spans="1:42">
      <c r="A28" t="s">
        <v>336</v>
      </c>
      <c r="B28" s="4">
        <v>43400</v>
      </c>
      <c r="C28" s="1">
        <v>0.55902777777777779</v>
      </c>
      <c r="D28" t="s">
        <v>167</v>
      </c>
      <c r="E28" t="s">
        <v>281</v>
      </c>
      <c r="G28">
        <v>9540</v>
      </c>
      <c r="H28" t="s">
        <v>282</v>
      </c>
      <c r="I28" t="s">
        <v>232</v>
      </c>
      <c r="J28" t="s">
        <v>233</v>
      </c>
      <c r="K28" t="s">
        <v>234</v>
      </c>
      <c r="L28" t="s">
        <v>283</v>
      </c>
      <c r="M28">
        <v>9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337</v>
      </c>
      <c r="AB28">
        <v>0.66469999999999996</v>
      </c>
      <c r="AC28" t="s">
        <v>338</v>
      </c>
      <c r="AD28">
        <v>0.3891</v>
      </c>
      <c r="AE28" t="s">
        <v>339</v>
      </c>
      <c r="AF28">
        <v>1.5564</v>
      </c>
      <c r="AG28">
        <v>0</v>
      </c>
      <c r="AH28">
        <v>2.6101999999999999</v>
      </c>
      <c r="AI28">
        <v>16</v>
      </c>
      <c r="AJ28">
        <v>5</v>
      </c>
      <c r="AK28">
        <v>0</v>
      </c>
      <c r="AL28">
        <v>16</v>
      </c>
      <c r="AN28" t="s">
        <v>288</v>
      </c>
      <c r="AP28" t="str">
        <f t="shared" si="0"/>
        <v/>
      </c>
    </row>
    <row r="29" spans="1:42">
      <c r="A29" t="s">
        <v>340</v>
      </c>
      <c r="B29" s="4">
        <v>43400</v>
      </c>
      <c r="C29" s="1">
        <v>0.55902777777777779</v>
      </c>
      <c r="D29" t="s">
        <v>167</v>
      </c>
      <c r="E29" t="s">
        <v>281</v>
      </c>
      <c r="G29">
        <v>9540</v>
      </c>
      <c r="H29" t="s">
        <v>282</v>
      </c>
      <c r="I29" t="s">
        <v>232</v>
      </c>
      <c r="J29" t="s">
        <v>233</v>
      </c>
      <c r="K29" t="s">
        <v>234</v>
      </c>
      <c r="L29" t="s">
        <v>283</v>
      </c>
      <c r="M29">
        <v>7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341</v>
      </c>
      <c r="AB29">
        <v>0.84670000000000001</v>
      </c>
      <c r="AC29" t="s">
        <v>342</v>
      </c>
      <c r="AD29">
        <v>0.40949999999999998</v>
      </c>
      <c r="AE29" t="s">
        <v>343</v>
      </c>
      <c r="AF29">
        <v>1.3494999999999999</v>
      </c>
      <c r="AG29">
        <v>0</v>
      </c>
      <c r="AH29">
        <v>2.6057000000000001</v>
      </c>
      <c r="AI29">
        <v>8</v>
      </c>
      <c r="AJ29">
        <v>10</v>
      </c>
      <c r="AK29">
        <v>0</v>
      </c>
      <c r="AL29">
        <v>16</v>
      </c>
      <c r="AN29" t="s">
        <v>288</v>
      </c>
      <c r="AP29" t="str">
        <f t="shared" si="0"/>
        <v/>
      </c>
    </row>
    <row r="30" spans="1:42">
      <c r="A30" t="s">
        <v>349</v>
      </c>
      <c r="B30" s="4">
        <v>43400</v>
      </c>
      <c r="C30" s="1">
        <v>0.56597222222222221</v>
      </c>
      <c r="D30" t="s">
        <v>224</v>
      </c>
      <c r="E30" t="s">
        <v>344</v>
      </c>
      <c r="G30">
        <v>10903</v>
      </c>
      <c r="H30" t="s">
        <v>345</v>
      </c>
      <c r="I30" t="s">
        <v>346</v>
      </c>
      <c r="J30" t="s">
        <v>233</v>
      </c>
      <c r="K30" t="s">
        <v>347</v>
      </c>
      <c r="L30" t="s">
        <v>348</v>
      </c>
      <c r="M30">
        <v>5</v>
      </c>
      <c r="N30">
        <v>5</v>
      </c>
      <c r="O30">
        <v>102.968</v>
      </c>
      <c r="P30">
        <v>123.3359</v>
      </c>
      <c r="Q30">
        <v>27.012699999999999</v>
      </c>
      <c r="R30">
        <v>8.0807000000000002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28.958400000000001</v>
      </c>
      <c r="Z30">
        <v>22.55</v>
      </c>
      <c r="AA30" t="s">
        <v>350</v>
      </c>
      <c r="AB30">
        <v>2.5213999999999999</v>
      </c>
      <c r="AC30" t="s">
        <v>351</v>
      </c>
      <c r="AD30">
        <v>2.6246</v>
      </c>
      <c r="AE30" t="s">
        <v>352</v>
      </c>
      <c r="AF30">
        <v>0.37269999999999998</v>
      </c>
      <c r="AG30">
        <v>15.100300000000001</v>
      </c>
      <c r="AH30" s="23">
        <v>333.5247</v>
      </c>
      <c r="AI30">
        <v>0.5</v>
      </c>
      <c r="AK30">
        <v>0</v>
      </c>
      <c r="AL30">
        <v>14</v>
      </c>
      <c r="AM30">
        <v>185</v>
      </c>
      <c r="AN30" t="s">
        <v>353</v>
      </c>
      <c r="AP30" t="str">
        <f t="shared" si="0"/>
        <v>Bold</v>
      </c>
    </row>
    <row r="31" spans="1:42">
      <c r="A31" t="s">
        <v>354</v>
      </c>
      <c r="B31" s="4">
        <v>43400</v>
      </c>
      <c r="C31" s="1">
        <v>0.56597222222222221</v>
      </c>
      <c r="D31" t="s">
        <v>224</v>
      </c>
      <c r="E31" t="s">
        <v>344</v>
      </c>
      <c r="G31">
        <v>10903</v>
      </c>
      <c r="H31" t="s">
        <v>345</v>
      </c>
      <c r="I31" t="s">
        <v>346</v>
      </c>
      <c r="J31" t="s">
        <v>233</v>
      </c>
      <c r="K31" t="s">
        <v>347</v>
      </c>
      <c r="L31" t="s">
        <v>348</v>
      </c>
      <c r="M31">
        <v>8</v>
      </c>
      <c r="N31">
        <v>7</v>
      </c>
      <c r="O31">
        <v>85.747799999999998</v>
      </c>
      <c r="P31">
        <v>70.726600000000005</v>
      </c>
      <c r="Q31">
        <v>28.511800000000001</v>
      </c>
      <c r="R31">
        <v>6.3121999999999998</v>
      </c>
      <c r="S31">
        <v>4.2148000000000003</v>
      </c>
      <c r="T31">
        <v>7.2769000000000004</v>
      </c>
      <c r="U31">
        <v>2.4131999999999998</v>
      </c>
      <c r="V31">
        <v>2.3416000000000001</v>
      </c>
      <c r="W31">
        <v>0.9093</v>
      </c>
      <c r="X31">
        <v>1.3567</v>
      </c>
      <c r="Y31">
        <v>0</v>
      </c>
      <c r="Z31">
        <v>11.7121</v>
      </c>
      <c r="AA31" t="s">
        <v>355</v>
      </c>
      <c r="AB31">
        <v>0.46800000000000003</v>
      </c>
      <c r="AC31" t="s">
        <v>356</v>
      </c>
      <c r="AD31">
        <v>0.86429999999999996</v>
      </c>
      <c r="AE31" t="s">
        <v>357</v>
      </c>
      <c r="AF31">
        <v>2.0577999999999999</v>
      </c>
      <c r="AG31">
        <v>12.4495</v>
      </c>
      <c r="AH31">
        <v>237.36259999999999</v>
      </c>
      <c r="AI31">
        <v>5</v>
      </c>
      <c r="AK31">
        <v>111</v>
      </c>
      <c r="AL31">
        <v>14</v>
      </c>
      <c r="AM31">
        <v>9</v>
      </c>
      <c r="AN31" t="s">
        <v>353</v>
      </c>
      <c r="AP31" t="str">
        <f t="shared" si="0"/>
        <v/>
      </c>
    </row>
    <row r="32" spans="1:42">
      <c r="A32" t="s">
        <v>358</v>
      </c>
      <c r="B32" s="4">
        <v>43400</v>
      </c>
      <c r="C32" s="1">
        <v>0.56597222222222221</v>
      </c>
      <c r="D32" t="s">
        <v>224</v>
      </c>
      <c r="E32" t="s">
        <v>344</v>
      </c>
      <c r="G32">
        <v>10903</v>
      </c>
      <c r="H32" t="s">
        <v>345</v>
      </c>
      <c r="I32" t="s">
        <v>346</v>
      </c>
      <c r="J32" t="s">
        <v>233</v>
      </c>
      <c r="K32" t="s">
        <v>347</v>
      </c>
      <c r="L32" t="s">
        <v>348</v>
      </c>
      <c r="M32">
        <v>6</v>
      </c>
      <c r="N32">
        <v>7</v>
      </c>
      <c r="O32">
        <v>62.557099999999998</v>
      </c>
      <c r="P32">
        <v>53.122100000000003</v>
      </c>
      <c r="Q32">
        <v>34.106499999999997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31.491199999999999</v>
      </c>
      <c r="Z32">
        <v>0</v>
      </c>
      <c r="AA32" t="s">
        <v>359</v>
      </c>
      <c r="AB32">
        <v>0.99660000000000004</v>
      </c>
      <c r="AC32" t="s">
        <v>360</v>
      </c>
      <c r="AD32">
        <v>0.55840000000000001</v>
      </c>
      <c r="AE32" t="s">
        <v>361</v>
      </c>
      <c r="AF32">
        <v>0.71289999999999998</v>
      </c>
      <c r="AG32">
        <v>11.5997</v>
      </c>
      <c r="AH32">
        <v>195.14449999999999</v>
      </c>
      <c r="AI32">
        <v>10</v>
      </c>
      <c r="AK32">
        <v>0</v>
      </c>
      <c r="AL32">
        <v>14</v>
      </c>
      <c r="AM32">
        <v>19</v>
      </c>
      <c r="AN32" t="s">
        <v>353</v>
      </c>
      <c r="AP32" t="str">
        <f t="shared" si="0"/>
        <v/>
      </c>
    </row>
    <row r="33" spans="1:42">
      <c r="A33" t="s">
        <v>362</v>
      </c>
      <c r="B33" s="4">
        <v>43400</v>
      </c>
      <c r="C33" s="1">
        <v>0.56597222222222221</v>
      </c>
      <c r="D33" t="s">
        <v>224</v>
      </c>
      <c r="E33" t="s">
        <v>344</v>
      </c>
      <c r="G33">
        <v>10903</v>
      </c>
      <c r="H33" t="s">
        <v>345</v>
      </c>
      <c r="I33" t="s">
        <v>346</v>
      </c>
      <c r="J33" t="s">
        <v>233</v>
      </c>
      <c r="K33" t="s">
        <v>347</v>
      </c>
      <c r="L33" t="s">
        <v>348</v>
      </c>
      <c r="M33">
        <v>7</v>
      </c>
      <c r="N33">
        <v>5</v>
      </c>
      <c r="O33">
        <v>72.285700000000006</v>
      </c>
      <c r="P33">
        <v>41.573500000000003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49.763199999999998</v>
      </c>
      <c r="Z33">
        <v>18.921399999999998</v>
      </c>
      <c r="AA33" t="s">
        <v>363</v>
      </c>
      <c r="AB33">
        <v>0.87060000000000004</v>
      </c>
      <c r="AC33" t="s">
        <v>364</v>
      </c>
      <c r="AD33">
        <v>1.6064000000000001</v>
      </c>
      <c r="AE33" t="s">
        <v>365</v>
      </c>
      <c r="AF33">
        <v>2.2090999999999998</v>
      </c>
      <c r="AG33">
        <v>2.1</v>
      </c>
      <c r="AH33">
        <v>189.32990000000001</v>
      </c>
      <c r="AI33">
        <v>25</v>
      </c>
      <c r="AK33">
        <v>0</v>
      </c>
      <c r="AL33">
        <v>14</v>
      </c>
      <c r="AM33">
        <v>46</v>
      </c>
      <c r="AN33" t="s">
        <v>353</v>
      </c>
      <c r="AP33" t="str">
        <f t="shared" si="0"/>
        <v/>
      </c>
    </row>
    <row r="34" spans="1:42">
      <c r="A34" t="s">
        <v>366</v>
      </c>
      <c r="B34" s="4">
        <v>43400</v>
      </c>
      <c r="C34" s="1">
        <v>0.56597222222222221</v>
      </c>
      <c r="D34" t="s">
        <v>224</v>
      </c>
      <c r="E34" t="s">
        <v>344</v>
      </c>
      <c r="G34">
        <v>10903</v>
      </c>
      <c r="H34" t="s">
        <v>345</v>
      </c>
      <c r="I34" t="s">
        <v>346</v>
      </c>
      <c r="J34" t="s">
        <v>233</v>
      </c>
      <c r="K34" t="s">
        <v>347</v>
      </c>
      <c r="L34" t="s">
        <v>348</v>
      </c>
      <c r="M34">
        <v>11</v>
      </c>
      <c r="N34">
        <v>4</v>
      </c>
      <c r="O34">
        <v>57.594799999999999</v>
      </c>
      <c r="P34">
        <v>66.182199999999995</v>
      </c>
      <c r="Q34">
        <v>14.5032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25.9573</v>
      </c>
      <c r="Z34">
        <v>16.002099999999999</v>
      </c>
      <c r="AA34" t="s">
        <v>367</v>
      </c>
      <c r="AB34">
        <v>0.86280000000000001</v>
      </c>
      <c r="AC34" t="s">
        <v>368</v>
      </c>
      <c r="AD34">
        <v>1.9977</v>
      </c>
      <c r="AE34" t="s">
        <v>369</v>
      </c>
      <c r="AF34">
        <v>1.2776000000000001</v>
      </c>
      <c r="AG34">
        <v>1.8</v>
      </c>
      <c r="AH34">
        <v>186.17779999999999</v>
      </c>
      <c r="AI34">
        <v>14</v>
      </c>
      <c r="AK34">
        <v>0</v>
      </c>
      <c r="AL34">
        <v>14</v>
      </c>
      <c r="AM34">
        <v>15</v>
      </c>
      <c r="AN34" t="s">
        <v>353</v>
      </c>
      <c r="AP34" t="str">
        <f t="shared" si="0"/>
        <v/>
      </c>
    </row>
    <row r="35" spans="1:42">
      <c r="A35" t="s">
        <v>370</v>
      </c>
      <c r="B35" s="4">
        <v>43400</v>
      </c>
      <c r="C35" s="1">
        <v>0.56597222222222221</v>
      </c>
      <c r="D35" t="s">
        <v>224</v>
      </c>
      <c r="E35" t="s">
        <v>344</v>
      </c>
      <c r="G35">
        <v>10903</v>
      </c>
      <c r="H35" t="s">
        <v>345</v>
      </c>
      <c r="I35" t="s">
        <v>346</v>
      </c>
      <c r="J35" t="s">
        <v>233</v>
      </c>
      <c r="K35" t="s">
        <v>347</v>
      </c>
      <c r="L35" t="s">
        <v>348</v>
      </c>
      <c r="M35">
        <v>3</v>
      </c>
      <c r="N35">
        <v>5</v>
      </c>
      <c r="O35">
        <v>46.968000000000004</v>
      </c>
      <c r="P35">
        <v>40.191400000000002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38.9315</v>
      </c>
      <c r="Z35">
        <v>17.775700000000001</v>
      </c>
      <c r="AA35" t="s">
        <v>371</v>
      </c>
      <c r="AB35">
        <v>0.25719999999999998</v>
      </c>
      <c r="AC35" t="s">
        <v>364</v>
      </c>
      <c r="AD35">
        <v>1.6064000000000001</v>
      </c>
      <c r="AE35" t="s">
        <v>372</v>
      </c>
      <c r="AF35">
        <v>0.78610000000000002</v>
      </c>
      <c r="AG35">
        <v>3.5</v>
      </c>
      <c r="AH35">
        <v>150.0163</v>
      </c>
      <c r="AI35">
        <v>50</v>
      </c>
      <c r="AK35">
        <v>0</v>
      </c>
      <c r="AL35">
        <v>14</v>
      </c>
      <c r="AM35">
        <v>45</v>
      </c>
      <c r="AN35" t="s">
        <v>353</v>
      </c>
      <c r="AP35" t="str">
        <f t="shared" si="0"/>
        <v/>
      </c>
    </row>
    <row r="36" spans="1:42">
      <c r="A36" t="s">
        <v>373</v>
      </c>
      <c r="B36" s="4">
        <v>43400</v>
      </c>
      <c r="C36" s="1">
        <v>0.56597222222222221</v>
      </c>
      <c r="D36" t="s">
        <v>224</v>
      </c>
      <c r="E36" t="s">
        <v>344</v>
      </c>
      <c r="G36">
        <v>10903</v>
      </c>
      <c r="H36" t="s">
        <v>345</v>
      </c>
      <c r="I36" t="s">
        <v>346</v>
      </c>
      <c r="J36" t="s">
        <v>233</v>
      </c>
      <c r="K36" t="s">
        <v>347</v>
      </c>
      <c r="L36" t="s">
        <v>348</v>
      </c>
      <c r="M36">
        <v>14</v>
      </c>
      <c r="N36">
        <v>4</v>
      </c>
      <c r="O36">
        <v>50.949100000000001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77.493600000000001</v>
      </c>
      <c r="Z36">
        <v>14.14</v>
      </c>
      <c r="AA36" t="s">
        <v>374</v>
      </c>
      <c r="AB36">
        <v>0.68269999999999997</v>
      </c>
      <c r="AC36" t="s">
        <v>375</v>
      </c>
      <c r="AD36">
        <v>6.9800000000000001E-2</v>
      </c>
      <c r="AE36" t="s">
        <v>376</v>
      </c>
      <c r="AF36">
        <v>0.61680000000000001</v>
      </c>
      <c r="AG36">
        <v>3.9</v>
      </c>
      <c r="AH36">
        <v>147.85210000000001</v>
      </c>
      <c r="AI36">
        <v>50</v>
      </c>
      <c r="AK36">
        <v>0</v>
      </c>
      <c r="AL36">
        <v>14</v>
      </c>
      <c r="AM36">
        <v>64</v>
      </c>
      <c r="AN36" t="s">
        <v>353</v>
      </c>
      <c r="AP36" t="str">
        <f t="shared" si="0"/>
        <v/>
      </c>
    </row>
    <row r="37" spans="1:42">
      <c r="A37" t="s">
        <v>377</v>
      </c>
      <c r="B37" s="4">
        <v>43400</v>
      </c>
      <c r="C37" s="1">
        <v>0.56597222222222221</v>
      </c>
      <c r="D37" t="s">
        <v>224</v>
      </c>
      <c r="E37" t="s">
        <v>344</v>
      </c>
      <c r="G37">
        <v>10903</v>
      </c>
      <c r="H37" t="s">
        <v>345</v>
      </c>
      <c r="I37" t="s">
        <v>346</v>
      </c>
      <c r="J37" t="s">
        <v>233</v>
      </c>
      <c r="K37" t="s">
        <v>347</v>
      </c>
      <c r="L37" t="s">
        <v>348</v>
      </c>
      <c r="M37">
        <v>4</v>
      </c>
      <c r="N37">
        <v>5</v>
      </c>
      <c r="O37">
        <v>40.5456</v>
      </c>
      <c r="P37">
        <v>33.4724</v>
      </c>
      <c r="Q37">
        <v>27.242999999999999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22.122499999999999</v>
      </c>
      <c r="Z37">
        <v>16.637899999999998</v>
      </c>
      <c r="AA37" t="s">
        <v>378</v>
      </c>
      <c r="AB37">
        <v>2.3389000000000002</v>
      </c>
      <c r="AC37" t="s">
        <v>379</v>
      </c>
      <c r="AD37">
        <v>1.4214</v>
      </c>
      <c r="AE37" t="s">
        <v>380</v>
      </c>
      <c r="AF37">
        <v>2.0623999999999998</v>
      </c>
      <c r="AG37">
        <v>0.6</v>
      </c>
      <c r="AH37">
        <v>146.44409999999999</v>
      </c>
      <c r="AI37">
        <v>25</v>
      </c>
      <c r="AK37">
        <v>0</v>
      </c>
      <c r="AL37">
        <v>14</v>
      </c>
      <c r="AM37">
        <v>20</v>
      </c>
      <c r="AN37" t="s">
        <v>353</v>
      </c>
      <c r="AP37" t="str">
        <f t="shared" si="0"/>
        <v/>
      </c>
    </row>
    <row r="38" spans="1:42">
      <c r="A38" t="s">
        <v>381</v>
      </c>
      <c r="B38" s="4">
        <v>43400</v>
      </c>
      <c r="C38" s="1">
        <v>0.56597222222222221</v>
      </c>
      <c r="D38" t="s">
        <v>224</v>
      </c>
      <c r="E38" t="s">
        <v>344</v>
      </c>
      <c r="G38">
        <v>10903</v>
      </c>
      <c r="H38" t="s">
        <v>345</v>
      </c>
      <c r="I38" t="s">
        <v>346</v>
      </c>
      <c r="J38" t="s">
        <v>233</v>
      </c>
      <c r="K38" t="s">
        <v>347</v>
      </c>
      <c r="L38" t="s">
        <v>348</v>
      </c>
      <c r="M38">
        <v>2</v>
      </c>
      <c r="N38">
        <v>5</v>
      </c>
      <c r="O38">
        <v>37.986699999999999</v>
      </c>
      <c r="P38">
        <v>42.916200000000003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36.698599999999999</v>
      </c>
      <c r="Z38">
        <v>15.82</v>
      </c>
      <c r="AA38" t="s">
        <v>382</v>
      </c>
      <c r="AB38">
        <v>2.6076999999999999</v>
      </c>
      <c r="AC38" t="s">
        <v>368</v>
      </c>
      <c r="AD38">
        <v>1.9977</v>
      </c>
      <c r="AE38" t="s">
        <v>383</v>
      </c>
      <c r="AF38">
        <v>1.6514</v>
      </c>
      <c r="AG38">
        <v>0</v>
      </c>
      <c r="AH38">
        <v>139.6782</v>
      </c>
      <c r="AI38">
        <v>12</v>
      </c>
      <c r="AK38">
        <v>0</v>
      </c>
      <c r="AL38">
        <v>14</v>
      </c>
      <c r="AM38">
        <v>261</v>
      </c>
      <c r="AN38" t="s">
        <v>353</v>
      </c>
      <c r="AP38" t="str">
        <f t="shared" si="0"/>
        <v/>
      </c>
    </row>
    <row r="39" spans="1:42">
      <c r="A39" t="s">
        <v>384</v>
      </c>
      <c r="B39" s="4">
        <v>43400</v>
      </c>
      <c r="C39" s="1">
        <v>0.56597222222222221</v>
      </c>
      <c r="D39" t="s">
        <v>224</v>
      </c>
      <c r="E39" t="s">
        <v>344</v>
      </c>
      <c r="G39">
        <v>10903</v>
      </c>
      <c r="H39" t="s">
        <v>345</v>
      </c>
      <c r="I39" t="s">
        <v>346</v>
      </c>
      <c r="J39" t="s">
        <v>233</v>
      </c>
      <c r="K39" t="s">
        <v>347</v>
      </c>
      <c r="L39" t="s">
        <v>348</v>
      </c>
      <c r="M39">
        <v>12</v>
      </c>
      <c r="N39">
        <v>4</v>
      </c>
      <c r="O39">
        <v>47.366900000000001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72.045000000000002</v>
      </c>
      <c r="Z39">
        <v>12.731400000000001</v>
      </c>
      <c r="AA39" t="s">
        <v>385</v>
      </c>
      <c r="AB39">
        <v>0.79</v>
      </c>
      <c r="AC39" t="s">
        <v>386</v>
      </c>
      <c r="AD39">
        <v>0.16500000000000001</v>
      </c>
      <c r="AE39" t="s">
        <v>387</v>
      </c>
      <c r="AF39">
        <v>1.1094999999999999</v>
      </c>
      <c r="AG39">
        <v>3.3</v>
      </c>
      <c r="AH39">
        <v>137.5078</v>
      </c>
      <c r="AI39">
        <v>25</v>
      </c>
      <c r="AK39">
        <v>0</v>
      </c>
      <c r="AL39">
        <v>14</v>
      </c>
      <c r="AM39">
        <v>14</v>
      </c>
      <c r="AN39" t="s">
        <v>353</v>
      </c>
      <c r="AP39" t="str">
        <f t="shared" si="0"/>
        <v/>
      </c>
    </row>
    <row r="40" spans="1:42">
      <c r="A40" t="s">
        <v>388</v>
      </c>
      <c r="B40" s="4">
        <v>43400</v>
      </c>
      <c r="C40" s="1">
        <v>0.56597222222222221</v>
      </c>
      <c r="D40" t="s">
        <v>224</v>
      </c>
      <c r="E40" t="s">
        <v>344</v>
      </c>
      <c r="G40">
        <v>10903</v>
      </c>
      <c r="H40" t="s">
        <v>345</v>
      </c>
      <c r="I40" t="s">
        <v>346</v>
      </c>
      <c r="J40" t="s">
        <v>233</v>
      </c>
      <c r="K40" t="s">
        <v>347</v>
      </c>
      <c r="L40" t="s">
        <v>348</v>
      </c>
      <c r="M40">
        <v>13</v>
      </c>
      <c r="N40">
        <v>4</v>
      </c>
      <c r="O40">
        <v>40.328200000000002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61.339300000000001</v>
      </c>
      <c r="Z40">
        <v>17.985700000000001</v>
      </c>
      <c r="AA40" t="s">
        <v>389</v>
      </c>
      <c r="AB40">
        <v>2.64E-2</v>
      </c>
      <c r="AC40" t="s">
        <v>390</v>
      </c>
      <c r="AD40">
        <v>0.10920000000000001</v>
      </c>
      <c r="AE40" t="s">
        <v>305</v>
      </c>
      <c r="AF40">
        <v>0.9718</v>
      </c>
      <c r="AG40">
        <v>5.9</v>
      </c>
      <c r="AH40">
        <v>126.6606</v>
      </c>
      <c r="AI40">
        <v>50</v>
      </c>
      <c r="AK40">
        <v>0</v>
      </c>
      <c r="AL40">
        <v>14</v>
      </c>
      <c r="AM40">
        <v>10</v>
      </c>
      <c r="AN40" t="s">
        <v>353</v>
      </c>
      <c r="AP40" t="str">
        <f t="shared" si="0"/>
        <v/>
      </c>
    </row>
    <row r="41" spans="1:42">
      <c r="A41" t="s">
        <v>391</v>
      </c>
      <c r="B41" s="4">
        <v>43400</v>
      </c>
      <c r="C41" s="1">
        <v>0.56597222222222221</v>
      </c>
      <c r="D41" t="s">
        <v>224</v>
      </c>
      <c r="E41" t="s">
        <v>344</v>
      </c>
      <c r="G41">
        <v>10903</v>
      </c>
      <c r="H41" t="s">
        <v>345</v>
      </c>
      <c r="I41" t="s">
        <v>346</v>
      </c>
      <c r="J41" t="s">
        <v>233</v>
      </c>
      <c r="K41" t="s">
        <v>347</v>
      </c>
      <c r="L41" t="s">
        <v>348</v>
      </c>
      <c r="M41">
        <v>9</v>
      </c>
      <c r="N41">
        <v>5</v>
      </c>
      <c r="O41">
        <v>30.4587</v>
      </c>
      <c r="P41">
        <v>30.821200000000001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27.628599999999999</v>
      </c>
      <c r="Z41">
        <v>17.2</v>
      </c>
      <c r="AA41" t="s">
        <v>392</v>
      </c>
      <c r="AB41">
        <v>1.7593000000000001</v>
      </c>
      <c r="AC41" t="s">
        <v>393</v>
      </c>
      <c r="AD41">
        <v>0.5282</v>
      </c>
      <c r="AE41" t="s">
        <v>394</v>
      </c>
      <c r="AF41">
        <v>0.92230000000000001</v>
      </c>
      <c r="AG41">
        <v>1.2</v>
      </c>
      <c r="AH41">
        <v>110.5183</v>
      </c>
      <c r="AI41">
        <v>33</v>
      </c>
      <c r="AK41">
        <v>0</v>
      </c>
      <c r="AL41">
        <v>14</v>
      </c>
      <c r="AM41">
        <v>145</v>
      </c>
      <c r="AN41" t="s">
        <v>353</v>
      </c>
      <c r="AP41" t="str">
        <f t="shared" si="0"/>
        <v/>
      </c>
    </row>
    <row r="42" spans="1:42">
      <c r="A42" t="s">
        <v>395</v>
      </c>
      <c r="B42" s="4">
        <v>43400</v>
      </c>
      <c r="C42" s="1">
        <v>0.56597222222222221</v>
      </c>
      <c r="D42" t="s">
        <v>224</v>
      </c>
      <c r="E42" t="s">
        <v>344</v>
      </c>
      <c r="G42">
        <v>10903</v>
      </c>
      <c r="H42" t="s">
        <v>345</v>
      </c>
      <c r="I42" t="s">
        <v>346</v>
      </c>
      <c r="J42" t="s">
        <v>233</v>
      </c>
      <c r="K42" t="s">
        <v>347</v>
      </c>
      <c r="L42" t="s">
        <v>348</v>
      </c>
      <c r="M42">
        <v>10</v>
      </c>
      <c r="N42">
        <v>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396</v>
      </c>
      <c r="AB42">
        <v>2.7801999999999998</v>
      </c>
      <c r="AC42" t="s">
        <v>397</v>
      </c>
      <c r="AD42">
        <v>0.11940000000000001</v>
      </c>
      <c r="AE42" t="s">
        <v>361</v>
      </c>
      <c r="AF42">
        <v>0.68979999999999997</v>
      </c>
      <c r="AG42">
        <v>1.8</v>
      </c>
      <c r="AH42">
        <v>5.3894000000000002</v>
      </c>
      <c r="AI42">
        <v>16</v>
      </c>
      <c r="AK42">
        <v>0</v>
      </c>
      <c r="AL42">
        <v>14</v>
      </c>
      <c r="AN42" t="s">
        <v>353</v>
      </c>
      <c r="AP42" t="str">
        <f t="shared" si="0"/>
        <v/>
      </c>
    </row>
    <row r="43" spans="1:42">
      <c r="A43" t="s">
        <v>398</v>
      </c>
      <c r="B43" s="4">
        <v>43400</v>
      </c>
      <c r="C43" s="1">
        <v>0.56597222222222221</v>
      </c>
      <c r="D43" t="s">
        <v>224</v>
      </c>
      <c r="E43" t="s">
        <v>344</v>
      </c>
      <c r="G43">
        <v>10903</v>
      </c>
      <c r="H43" t="s">
        <v>345</v>
      </c>
      <c r="I43" t="s">
        <v>346</v>
      </c>
      <c r="J43" t="s">
        <v>233</v>
      </c>
      <c r="K43" t="s">
        <v>347</v>
      </c>
      <c r="L43" t="s">
        <v>348</v>
      </c>
      <c r="M43">
        <v>1</v>
      </c>
      <c r="N43">
        <v>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399</v>
      </c>
      <c r="AB43">
        <v>1.4668000000000001</v>
      </c>
      <c r="AC43" t="s">
        <v>400</v>
      </c>
      <c r="AD43">
        <v>0.5655</v>
      </c>
      <c r="AE43" t="s">
        <v>401</v>
      </c>
      <c r="AF43">
        <v>1.4166000000000001</v>
      </c>
      <c r="AG43">
        <v>0</v>
      </c>
      <c r="AH43">
        <v>3.4489000000000001</v>
      </c>
      <c r="AI43">
        <v>16</v>
      </c>
      <c r="AK43">
        <v>0</v>
      </c>
      <c r="AL43">
        <v>14</v>
      </c>
      <c r="AN43" t="s">
        <v>353</v>
      </c>
      <c r="AP43" t="str">
        <f t="shared" si="0"/>
        <v/>
      </c>
    </row>
    <row r="44" spans="1:42">
      <c r="A44" t="s">
        <v>405</v>
      </c>
      <c r="B44" s="4">
        <v>43400</v>
      </c>
      <c r="C44" s="1">
        <v>0.56944444444444442</v>
      </c>
      <c r="D44" t="s">
        <v>188</v>
      </c>
      <c r="E44" t="s">
        <v>402</v>
      </c>
      <c r="F44" t="s">
        <v>403</v>
      </c>
      <c r="G44">
        <v>6469</v>
      </c>
      <c r="H44" t="s">
        <v>231</v>
      </c>
      <c r="I44" t="s">
        <v>232</v>
      </c>
      <c r="J44" t="s">
        <v>5</v>
      </c>
      <c r="K44" t="s">
        <v>234</v>
      </c>
      <c r="L44" t="s">
        <v>404</v>
      </c>
      <c r="M44">
        <v>1</v>
      </c>
      <c r="N44">
        <v>2</v>
      </c>
      <c r="O44">
        <v>127.01600000000001</v>
      </c>
      <c r="P44">
        <v>65.322699999999998</v>
      </c>
      <c r="Q44">
        <v>29.200600000000001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41.4056</v>
      </c>
      <c r="Z44">
        <v>22.316400000000002</v>
      </c>
      <c r="AA44" t="s">
        <v>406</v>
      </c>
      <c r="AB44">
        <v>1.1567000000000001</v>
      </c>
      <c r="AC44" t="s">
        <v>407</v>
      </c>
      <c r="AD44">
        <v>1.4249000000000001</v>
      </c>
      <c r="AE44" t="s">
        <v>408</v>
      </c>
      <c r="AF44">
        <v>1.5382</v>
      </c>
      <c r="AG44">
        <v>37.767299999999999</v>
      </c>
      <c r="AH44" s="23">
        <v>327.14839999999998</v>
      </c>
      <c r="AI44">
        <v>10</v>
      </c>
      <c r="AJ44">
        <v>6</v>
      </c>
      <c r="AK44">
        <v>91</v>
      </c>
      <c r="AL44">
        <v>14</v>
      </c>
      <c r="AM44">
        <v>24</v>
      </c>
      <c r="AN44" t="s">
        <v>409</v>
      </c>
      <c r="AP44" t="str">
        <f t="shared" si="0"/>
        <v>Bold</v>
      </c>
    </row>
    <row r="45" spans="1:42">
      <c r="A45" t="s">
        <v>410</v>
      </c>
      <c r="B45" s="4">
        <v>43400</v>
      </c>
      <c r="C45" s="1">
        <v>0.56944444444444442</v>
      </c>
      <c r="D45" t="s">
        <v>188</v>
      </c>
      <c r="E45" t="s">
        <v>402</v>
      </c>
      <c r="F45" t="s">
        <v>403</v>
      </c>
      <c r="G45">
        <v>6469</v>
      </c>
      <c r="H45" t="s">
        <v>231</v>
      </c>
      <c r="I45" t="s">
        <v>232</v>
      </c>
      <c r="J45" t="s">
        <v>5</v>
      </c>
      <c r="K45" t="s">
        <v>234</v>
      </c>
      <c r="L45" t="s">
        <v>404</v>
      </c>
      <c r="M45">
        <v>8</v>
      </c>
      <c r="N45">
        <v>2</v>
      </c>
      <c r="O45">
        <v>120.4248</v>
      </c>
      <c r="P45">
        <v>73.426199999999994</v>
      </c>
      <c r="Q45">
        <v>24.680599999999998</v>
      </c>
      <c r="R45">
        <v>13.964499999999999</v>
      </c>
      <c r="S45">
        <v>8.8743999999999996</v>
      </c>
      <c r="T45">
        <v>6.8071000000000002</v>
      </c>
      <c r="U45">
        <v>4.1082999999999998</v>
      </c>
      <c r="V45">
        <v>0</v>
      </c>
      <c r="W45">
        <v>0</v>
      </c>
      <c r="X45">
        <v>0</v>
      </c>
      <c r="Y45">
        <v>7.8339999999999996</v>
      </c>
      <c r="Z45">
        <v>21.664999999999999</v>
      </c>
      <c r="AA45" t="s">
        <v>246</v>
      </c>
      <c r="AB45">
        <v>1.4975000000000001</v>
      </c>
      <c r="AC45" t="s">
        <v>411</v>
      </c>
      <c r="AD45">
        <v>0.88029999999999997</v>
      </c>
      <c r="AE45" t="s">
        <v>412</v>
      </c>
      <c r="AF45">
        <v>2.3639000000000001</v>
      </c>
      <c r="AG45">
        <v>29.001100000000001</v>
      </c>
      <c r="AH45">
        <v>315.52769999999998</v>
      </c>
      <c r="AI45">
        <v>12</v>
      </c>
      <c r="AJ45">
        <v>4</v>
      </c>
      <c r="AK45">
        <v>84</v>
      </c>
      <c r="AL45">
        <v>14</v>
      </c>
      <c r="AM45">
        <v>21</v>
      </c>
      <c r="AN45" t="s">
        <v>409</v>
      </c>
      <c r="AP45" t="str">
        <f t="shared" si="0"/>
        <v/>
      </c>
    </row>
    <row r="46" spans="1:42">
      <c r="A46" t="s">
        <v>413</v>
      </c>
      <c r="B46" s="4">
        <v>43400</v>
      </c>
      <c r="C46" s="1">
        <v>0.56944444444444442</v>
      </c>
      <c r="D46" t="s">
        <v>188</v>
      </c>
      <c r="E46" t="s">
        <v>402</v>
      </c>
      <c r="F46" t="s">
        <v>403</v>
      </c>
      <c r="G46">
        <v>6469</v>
      </c>
      <c r="H46" t="s">
        <v>231</v>
      </c>
      <c r="I46" t="s">
        <v>232</v>
      </c>
      <c r="J46" t="s">
        <v>5</v>
      </c>
      <c r="K46" t="s">
        <v>234</v>
      </c>
      <c r="L46" t="s">
        <v>404</v>
      </c>
      <c r="M46">
        <v>10</v>
      </c>
      <c r="N46">
        <v>2</v>
      </c>
      <c r="O46">
        <v>107.1</v>
      </c>
      <c r="P46">
        <v>87.161000000000001</v>
      </c>
      <c r="Q46">
        <v>29.988</v>
      </c>
      <c r="R46">
        <v>11.411799999999999</v>
      </c>
      <c r="S46">
        <v>8.1959</v>
      </c>
      <c r="T46">
        <v>7.2624000000000004</v>
      </c>
      <c r="U46">
        <v>3.5421999999999998</v>
      </c>
      <c r="V46">
        <v>2.6558000000000002</v>
      </c>
      <c r="W46">
        <v>1.7834000000000001</v>
      </c>
      <c r="X46">
        <v>1.3704000000000001</v>
      </c>
      <c r="Y46">
        <v>0</v>
      </c>
      <c r="Z46">
        <v>20.027100000000001</v>
      </c>
      <c r="AA46" t="s">
        <v>268</v>
      </c>
      <c r="AB46">
        <v>3.2040000000000002</v>
      </c>
      <c r="AC46" t="s">
        <v>414</v>
      </c>
      <c r="AD46">
        <v>2.3205</v>
      </c>
      <c r="AE46" t="s">
        <v>415</v>
      </c>
      <c r="AF46">
        <v>1.2101</v>
      </c>
      <c r="AG46">
        <v>23.9999</v>
      </c>
      <c r="AH46">
        <v>311.23250000000002</v>
      </c>
      <c r="AI46">
        <v>12</v>
      </c>
      <c r="AJ46">
        <v>10</v>
      </c>
      <c r="AK46">
        <v>78</v>
      </c>
      <c r="AL46">
        <v>14</v>
      </c>
      <c r="AM46">
        <v>11</v>
      </c>
      <c r="AN46" t="s">
        <v>409</v>
      </c>
      <c r="AP46" t="str">
        <f t="shared" si="0"/>
        <v/>
      </c>
    </row>
    <row r="47" spans="1:42">
      <c r="A47" t="s">
        <v>416</v>
      </c>
      <c r="B47" s="4">
        <v>43400</v>
      </c>
      <c r="C47" s="1">
        <v>0.56944444444444442</v>
      </c>
      <c r="D47" t="s">
        <v>188</v>
      </c>
      <c r="E47" t="s">
        <v>402</v>
      </c>
      <c r="F47" t="s">
        <v>403</v>
      </c>
      <c r="G47">
        <v>6469</v>
      </c>
      <c r="H47" t="s">
        <v>231</v>
      </c>
      <c r="I47" t="s">
        <v>232</v>
      </c>
      <c r="J47" t="s">
        <v>5</v>
      </c>
      <c r="K47" t="s">
        <v>234</v>
      </c>
      <c r="L47" t="s">
        <v>404</v>
      </c>
      <c r="M47">
        <v>4</v>
      </c>
      <c r="N47">
        <v>2</v>
      </c>
      <c r="O47">
        <v>105.54</v>
      </c>
      <c r="P47">
        <v>68.319000000000003</v>
      </c>
      <c r="Q47">
        <v>32.495100000000001</v>
      </c>
      <c r="R47">
        <v>11.741199999999999</v>
      </c>
      <c r="S47">
        <v>8.5582999999999991</v>
      </c>
      <c r="T47">
        <v>0</v>
      </c>
      <c r="U47">
        <v>0</v>
      </c>
      <c r="V47">
        <v>0</v>
      </c>
      <c r="W47">
        <v>0</v>
      </c>
      <c r="X47">
        <v>0</v>
      </c>
      <c r="Y47">
        <v>18.8367</v>
      </c>
      <c r="Z47">
        <v>23.924299999999999</v>
      </c>
      <c r="AA47" t="s">
        <v>417</v>
      </c>
      <c r="AB47">
        <v>1.7827</v>
      </c>
      <c r="AC47" t="s">
        <v>407</v>
      </c>
      <c r="AD47">
        <v>2.2248999999999999</v>
      </c>
      <c r="AE47" t="s">
        <v>418</v>
      </c>
      <c r="AF47">
        <v>1.9853000000000001</v>
      </c>
      <c r="AG47">
        <v>30.3</v>
      </c>
      <c r="AH47">
        <v>305.70740000000001</v>
      </c>
      <c r="AI47">
        <v>6.5</v>
      </c>
      <c r="AJ47">
        <v>5</v>
      </c>
      <c r="AK47">
        <v>86</v>
      </c>
      <c r="AL47">
        <v>14</v>
      </c>
      <c r="AM47">
        <v>28</v>
      </c>
      <c r="AN47" t="s">
        <v>409</v>
      </c>
      <c r="AP47" t="str">
        <f t="shared" si="0"/>
        <v/>
      </c>
    </row>
    <row r="48" spans="1:42">
      <c r="A48" t="s">
        <v>419</v>
      </c>
      <c r="B48" s="4">
        <v>43400</v>
      </c>
      <c r="C48" s="1">
        <v>0.56944444444444442</v>
      </c>
      <c r="D48" t="s">
        <v>188</v>
      </c>
      <c r="E48" t="s">
        <v>402</v>
      </c>
      <c r="F48" t="s">
        <v>403</v>
      </c>
      <c r="G48">
        <v>6469</v>
      </c>
      <c r="H48" t="s">
        <v>231</v>
      </c>
      <c r="I48" t="s">
        <v>232</v>
      </c>
      <c r="J48" t="s">
        <v>5</v>
      </c>
      <c r="K48" t="s">
        <v>234</v>
      </c>
      <c r="L48" t="s">
        <v>404</v>
      </c>
      <c r="M48">
        <v>9</v>
      </c>
      <c r="N48">
        <v>2</v>
      </c>
      <c r="O48">
        <v>77.437700000000007</v>
      </c>
      <c r="P48">
        <v>78.659199999999998</v>
      </c>
      <c r="Q48">
        <v>23.788499999999999</v>
      </c>
      <c r="R48">
        <v>9.4295000000000009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22.804400000000001</v>
      </c>
      <c r="Z48">
        <v>16.362100000000002</v>
      </c>
      <c r="AA48" t="s">
        <v>242</v>
      </c>
      <c r="AB48">
        <v>1.9646999999999999</v>
      </c>
      <c r="AC48" t="s">
        <v>420</v>
      </c>
      <c r="AD48">
        <v>0.66759999999999997</v>
      </c>
      <c r="AE48" t="s">
        <v>421</v>
      </c>
      <c r="AF48">
        <v>3.2317</v>
      </c>
      <c r="AG48">
        <v>55.166600000000003</v>
      </c>
      <c r="AH48">
        <v>289.51209999999998</v>
      </c>
      <c r="AI48">
        <v>12</v>
      </c>
      <c r="AJ48">
        <v>1</v>
      </c>
      <c r="AK48">
        <v>79</v>
      </c>
      <c r="AL48">
        <v>14</v>
      </c>
      <c r="AM48">
        <v>13</v>
      </c>
      <c r="AN48" t="s">
        <v>409</v>
      </c>
      <c r="AP48" t="str">
        <f t="shared" si="0"/>
        <v/>
      </c>
    </row>
    <row r="49" spans="1:42">
      <c r="A49" t="s">
        <v>422</v>
      </c>
      <c r="B49" s="4">
        <v>43400</v>
      </c>
      <c r="C49" s="1">
        <v>0.56944444444444442</v>
      </c>
      <c r="D49" t="s">
        <v>188</v>
      </c>
      <c r="E49" t="s">
        <v>402</v>
      </c>
      <c r="F49" t="s">
        <v>403</v>
      </c>
      <c r="G49">
        <v>6469</v>
      </c>
      <c r="H49" t="s">
        <v>231</v>
      </c>
      <c r="I49" t="s">
        <v>232</v>
      </c>
      <c r="J49" t="s">
        <v>5</v>
      </c>
      <c r="K49" t="s">
        <v>234</v>
      </c>
      <c r="L49" t="s">
        <v>404</v>
      </c>
      <c r="M49">
        <v>11</v>
      </c>
      <c r="N49">
        <v>2</v>
      </c>
      <c r="O49">
        <v>80.28</v>
      </c>
      <c r="P49">
        <v>100.5176</v>
      </c>
      <c r="Q49">
        <v>26.547999999999998</v>
      </c>
      <c r="R49">
        <v>7.5922000000000001</v>
      </c>
      <c r="S49">
        <v>7.2016</v>
      </c>
      <c r="T49">
        <v>7.21</v>
      </c>
      <c r="U49">
        <v>2.6667999999999998</v>
      </c>
      <c r="V49">
        <v>2.6442000000000001</v>
      </c>
      <c r="W49">
        <v>1.1836</v>
      </c>
      <c r="X49">
        <v>0</v>
      </c>
      <c r="Y49">
        <v>1.9052</v>
      </c>
      <c r="Z49">
        <v>19.417100000000001</v>
      </c>
      <c r="AA49" t="s">
        <v>254</v>
      </c>
      <c r="AB49">
        <v>1.5992999999999999</v>
      </c>
      <c r="AC49" t="s">
        <v>423</v>
      </c>
      <c r="AD49">
        <v>0.93569999999999998</v>
      </c>
      <c r="AE49" t="s">
        <v>424</v>
      </c>
      <c r="AF49">
        <v>1.7081</v>
      </c>
      <c r="AG49">
        <v>23.711500000000001</v>
      </c>
      <c r="AH49">
        <v>285.12090000000001</v>
      </c>
      <c r="AI49">
        <v>12</v>
      </c>
      <c r="AJ49">
        <v>11</v>
      </c>
      <c r="AK49">
        <v>73</v>
      </c>
      <c r="AL49">
        <v>14</v>
      </c>
      <c r="AM49">
        <v>18</v>
      </c>
      <c r="AN49" t="s">
        <v>409</v>
      </c>
      <c r="AP49" t="str">
        <f t="shared" si="0"/>
        <v/>
      </c>
    </row>
    <row r="50" spans="1:42">
      <c r="A50" t="s">
        <v>425</v>
      </c>
      <c r="B50" s="4">
        <v>43400</v>
      </c>
      <c r="C50" s="1">
        <v>0.56944444444444442</v>
      </c>
      <c r="D50" t="s">
        <v>188</v>
      </c>
      <c r="E50" t="s">
        <v>402</v>
      </c>
      <c r="F50" t="s">
        <v>403</v>
      </c>
      <c r="G50">
        <v>6469</v>
      </c>
      <c r="H50" t="s">
        <v>231</v>
      </c>
      <c r="I50" t="s">
        <v>232</v>
      </c>
      <c r="J50" t="s">
        <v>5</v>
      </c>
      <c r="K50" t="s">
        <v>234</v>
      </c>
      <c r="L50" t="s">
        <v>404</v>
      </c>
      <c r="M50">
        <v>5</v>
      </c>
      <c r="N50">
        <v>2</v>
      </c>
      <c r="O50">
        <v>71.409499999999994</v>
      </c>
      <c r="P50">
        <v>74.270600000000002</v>
      </c>
      <c r="Q50">
        <v>36.751600000000003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37.650599999999997</v>
      </c>
      <c r="Z50">
        <v>18.800699999999999</v>
      </c>
      <c r="AA50" t="s">
        <v>262</v>
      </c>
      <c r="AB50">
        <v>2.4767000000000001</v>
      </c>
      <c r="AC50" t="s">
        <v>426</v>
      </c>
      <c r="AD50">
        <v>0.8649</v>
      </c>
      <c r="AE50" t="s">
        <v>427</v>
      </c>
      <c r="AF50">
        <v>1.3809</v>
      </c>
      <c r="AG50">
        <v>31.933199999999999</v>
      </c>
      <c r="AH50">
        <v>275.53879999999998</v>
      </c>
      <c r="AI50">
        <v>7</v>
      </c>
      <c r="AJ50">
        <v>3</v>
      </c>
      <c r="AK50">
        <v>86</v>
      </c>
      <c r="AL50">
        <v>14</v>
      </c>
      <c r="AM50">
        <v>110</v>
      </c>
      <c r="AN50" t="s">
        <v>409</v>
      </c>
      <c r="AP50" t="str">
        <f t="shared" si="0"/>
        <v/>
      </c>
    </row>
    <row r="51" spans="1:42">
      <c r="A51" t="s">
        <v>428</v>
      </c>
      <c r="B51" s="4">
        <v>43400</v>
      </c>
      <c r="C51" s="1">
        <v>0.56944444444444442</v>
      </c>
      <c r="D51" t="s">
        <v>188</v>
      </c>
      <c r="E51" t="s">
        <v>402</v>
      </c>
      <c r="F51" t="s">
        <v>403</v>
      </c>
      <c r="G51">
        <v>6469</v>
      </c>
      <c r="H51" t="s">
        <v>231</v>
      </c>
      <c r="I51" t="s">
        <v>232</v>
      </c>
      <c r="J51" t="s">
        <v>5</v>
      </c>
      <c r="K51" t="s">
        <v>234</v>
      </c>
      <c r="L51" t="s">
        <v>404</v>
      </c>
      <c r="M51">
        <v>2</v>
      </c>
      <c r="N51">
        <v>2</v>
      </c>
      <c r="O51">
        <v>103.59310000000001</v>
      </c>
      <c r="P51">
        <v>49.240499999999997</v>
      </c>
      <c r="Q51">
        <v>29.421399999999998</v>
      </c>
      <c r="R51">
        <v>12.3553</v>
      </c>
      <c r="S51">
        <v>7.4084000000000003</v>
      </c>
      <c r="T51">
        <v>4.5046999999999997</v>
      </c>
      <c r="U51">
        <v>0</v>
      </c>
      <c r="V51">
        <v>0</v>
      </c>
      <c r="W51">
        <v>0</v>
      </c>
      <c r="X51">
        <v>0</v>
      </c>
      <c r="Y51">
        <v>10.835000000000001</v>
      </c>
      <c r="Z51">
        <v>21.4329</v>
      </c>
      <c r="AA51" t="s">
        <v>429</v>
      </c>
      <c r="AB51">
        <v>3.2924000000000002</v>
      </c>
      <c r="AC51" t="s">
        <v>430</v>
      </c>
      <c r="AD51">
        <v>3.8309000000000002</v>
      </c>
      <c r="AE51" t="s">
        <v>431</v>
      </c>
      <c r="AF51">
        <v>1.0175000000000001</v>
      </c>
      <c r="AG51">
        <v>22.9329</v>
      </c>
      <c r="AH51">
        <v>269.86489999999998</v>
      </c>
      <c r="AI51">
        <v>8</v>
      </c>
      <c r="AJ51">
        <v>14</v>
      </c>
      <c r="AK51">
        <v>88</v>
      </c>
      <c r="AL51">
        <v>14</v>
      </c>
      <c r="AM51">
        <v>51</v>
      </c>
      <c r="AN51" t="s">
        <v>409</v>
      </c>
      <c r="AP51" t="str">
        <f t="shared" si="0"/>
        <v/>
      </c>
    </row>
    <row r="52" spans="1:42">
      <c r="A52" t="s">
        <v>432</v>
      </c>
      <c r="B52" s="4">
        <v>43400</v>
      </c>
      <c r="C52" s="1">
        <v>0.56944444444444442</v>
      </c>
      <c r="D52" t="s">
        <v>188</v>
      </c>
      <c r="E52" t="s">
        <v>402</v>
      </c>
      <c r="F52" t="s">
        <v>403</v>
      </c>
      <c r="G52">
        <v>6469</v>
      </c>
      <c r="H52" t="s">
        <v>231</v>
      </c>
      <c r="I52" t="s">
        <v>232</v>
      </c>
      <c r="J52" t="s">
        <v>5</v>
      </c>
      <c r="K52" t="s">
        <v>234</v>
      </c>
      <c r="L52" t="s">
        <v>404</v>
      </c>
      <c r="M52">
        <v>6</v>
      </c>
      <c r="N52">
        <v>2</v>
      </c>
      <c r="O52">
        <v>76.427999999999997</v>
      </c>
      <c r="P52">
        <v>70.906199999999998</v>
      </c>
      <c r="Q52">
        <v>26.630700000000001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34.050699999999999</v>
      </c>
      <c r="Z52">
        <v>19.918600000000001</v>
      </c>
      <c r="AA52" t="s">
        <v>266</v>
      </c>
      <c r="AB52">
        <v>2.1375999999999999</v>
      </c>
      <c r="AC52" t="s">
        <v>263</v>
      </c>
      <c r="AD52">
        <v>3.0436000000000001</v>
      </c>
      <c r="AE52" t="s">
        <v>433</v>
      </c>
      <c r="AF52">
        <v>1.9123000000000001</v>
      </c>
      <c r="AG52">
        <v>25.9665</v>
      </c>
      <c r="AH52">
        <v>260.99419999999998</v>
      </c>
      <c r="AI52">
        <v>6</v>
      </c>
      <c r="AJ52">
        <v>7</v>
      </c>
      <c r="AK52">
        <v>85</v>
      </c>
      <c r="AL52">
        <v>14</v>
      </c>
      <c r="AM52">
        <v>28</v>
      </c>
      <c r="AN52" t="s">
        <v>409</v>
      </c>
      <c r="AP52" t="str">
        <f t="shared" si="0"/>
        <v/>
      </c>
    </row>
    <row r="53" spans="1:42">
      <c r="A53" t="s">
        <v>434</v>
      </c>
      <c r="B53" s="4">
        <v>43400</v>
      </c>
      <c r="C53" s="1">
        <v>0.56944444444444442</v>
      </c>
      <c r="D53" t="s">
        <v>188</v>
      </c>
      <c r="E53" t="s">
        <v>402</v>
      </c>
      <c r="F53" t="s">
        <v>403</v>
      </c>
      <c r="G53">
        <v>6469</v>
      </c>
      <c r="H53" t="s">
        <v>231</v>
      </c>
      <c r="I53" t="s">
        <v>232</v>
      </c>
      <c r="J53" t="s">
        <v>5</v>
      </c>
      <c r="K53" t="s">
        <v>234</v>
      </c>
      <c r="L53" t="s">
        <v>404</v>
      </c>
      <c r="M53">
        <v>7</v>
      </c>
      <c r="N53">
        <v>2</v>
      </c>
      <c r="O53">
        <v>83.674499999999995</v>
      </c>
      <c r="P53">
        <v>43.545099999999998</v>
      </c>
      <c r="Q53">
        <v>44.084600000000002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36.502600000000001</v>
      </c>
      <c r="Z53">
        <v>18.267900000000001</v>
      </c>
      <c r="AA53" t="s">
        <v>237</v>
      </c>
      <c r="AB53">
        <v>2.3052999999999999</v>
      </c>
      <c r="AC53" t="s">
        <v>407</v>
      </c>
      <c r="AD53">
        <v>1.4249000000000001</v>
      </c>
      <c r="AE53" t="s">
        <v>433</v>
      </c>
      <c r="AF53">
        <v>1.9123000000000001</v>
      </c>
      <c r="AG53">
        <v>28.299800000000001</v>
      </c>
      <c r="AH53">
        <v>260.017</v>
      </c>
      <c r="AI53">
        <v>5.5</v>
      </c>
      <c r="AJ53">
        <v>13</v>
      </c>
      <c r="AK53">
        <v>85</v>
      </c>
      <c r="AL53">
        <v>14</v>
      </c>
      <c r="AM53">
        <v>21</v>
      </c>
      <c r="AN53" t="s">
        <v>409</v>
      </c>
      <c r="AP53" t="str">
        <f t="shared" si="0"/>
        <v/>
      </c>
    </row>
    <row r="54" spans="1:42">
      <c r="A54" t="s">
        <v>435</v>
      </c>
      <c r="B54" s="4">
        <v>43400</v>
      </c>
      <c r="C54" s="1">
        <v>0.56944444444444442</v>
      </c>
      <c r="D54" t="s">
        <v>188</v>
      </c>
      <c r="E54" t="s">
        <v>402</v>
      </c>
      <c r="F54" t="s">
        <v>403</v>
      </c>
      <c r="G54">
        <v>6469</v>
      </c>
      <c r="H54" t="s">
        <v>231</v>
      </c>
      <c r="I54" t="s">
        <v>232</v>
      </c>
      <c r="J54" t="s">
        <v>5</v>
      </c>
      <c r="K54" t="s">
        <v>234</v>
      </c>
      <c r="L54" t="s">
        <v>404</v>
      </c>
      <c r="M54">
        <v>3</v>
      </c>
      <c r="N54">
        <v>2</v>
      </c>
      <c r="O54">
        <v>62.564999999999998</v>
      </c>
      <c r="P54">
        <v>65.931399999999996</v>
      </c>
      <c r="Q54">
        <v>35.803100000000001</v>
      </c>
      <c r="R54">
        <v>12.576499999999999</v>
      </c>
      <c r="S54">
        <v>7.7667999999999999</v>
      </c>
      <c r="T54">
        <v>5.8155000000000001</v>
      </c>
      <c r="U54">
        <v>0</v>
      </c>
      <c r="V54">
        <v>0</v>
      </c>
      <c r="W54">
        <v>0</v>
      </c>
      <c r="X54">
        <v>0</v>
      </c>
      <c r="Y54">
        <v>11.2486</v>
      </c>
      <c r="Z54">
        <v>21.267099999999999</v>
      </c>
      <c r="AA54" t="s">
        <v>436</v>
      </c>
      <c r="AB54">
        <v>1.7385999999999999</v>
      </c>
      <c r="AC54" t="s">
        <v>437</v>
      </c>
      <c r="AD54">
        <v>3.3212999999999999</v>
      </c>
      <c r="AE54" t="s">
        <v>331</v>
      </c>
      <c r="AF54">
        <v>1.9125000000000001</v>
      </c>
      <c r="AG54">
        <v>17.799399999999999</v>
      </c>
      <c r="AH54">
        <v>247.7458</v>
      </c>
      <c r="AI54">
        <v>12</v>
      </c>
      <c r="AJ54">
        <v>9</v>
      </c>
      <c r="AK54">
        <v>88</v>
      </c>
      <c r="AL54">
        <v>14</v>
      </c>
      <c r="AM54">
        <v>63</v>
      </c>
      <c r="AN54" t="s">
        <v>409</v>
      </c>
      <c r="AP54" t="str">
        <f t="shared" si="0"/>
        <v/>
      </c>
    </row>
    <row r="55" spans="1:42">
      <c r="A55" t="s">
        <v>438</v>
      </c>
      <c r="B55" s="4">
        <v>43400</v>
      </c>
      <c r="C55" s="1">
        <v>0.56944444444444442</v>
      </c>
      <c r="D55" t="s">
        <v>188</v>
      </c>
      <c r="E55" t="s">
        <v>402</v>
      </c>
      <c r="F55" t="s">
        <v>403</v>
      </c>
      <c r="G55">
        <v>6469</v>
      </c>
      <c r="H55" t="s">
        <v>231</v>
      </c>
      <c r="I55" t="s">
        <v>232</v>
      </c>
      <c r="J55" t="s">
        <v>5</v>
      </c>
      <c r="K55" t="s">
        <v>234</v>
      </c>
      <c r="L55" t="s">
        <v>404</v>
      </c>
      <c r="M55">
        <v>13</v>
      </c>
      <c r="N55">
        <v>2</v>
      </c>
      <c r="O55">
        <v>70.239999999999995</v>
      </c>
      <c r="P55">
        <v>83.103999999999999</v>
      </c>
      <c r="Q55">
        <v>18.839400000000001</v>
      </c>
      <c r="R55">
        <v>6.0128000000000004</v>
      </c>
      <c r="S55">
        <v>5.2164000000000001</v>
      </c>
      <c r="T55">
        <v>4.5008999999999997</v>
      </c>
      <c r="U55">
        <v>3.3915000000000002</v>
      </c>
      <c r="V55">
        <v>2.2134999999999998</v>
      </c>
      <c r="W55">
        <v>0</v>
      </c>
      <c r="X55">
        <v>0</v>
      </c>
      <c r="Y55">
        <v>3.2507000000000001</v>
      </c>
      <c r="Z55">
        <v>20.144300000000001</v>
      </c>
      <c r="AA55" t="s">
        <v>439</v>
      </c>
      <c r="AB55">
        <v>0.89359999999999995</v>
      </c>
      <c r="AC55" t="s">
        <v>407</v>
      </c>
      <c r="AD55">
        <v>1.4249000000000001</v>
      </c>
      <c r="AE55" t="s">
        <v>440</v>
      </c>
      <c r="AF55">
        <v>2.0116000000000001</v>
      </c>
      <c r="AG55">
        <v>15.1166</v>
      </c>
      <c r="AH55">
        <v>236.36019999999999</v>
      </c>
      <c r="AI55">
        <v>16</v>
      </c>
      <c r="AJ55">
        <v>2</v>
      </c>
      <c r="AK55">
        <v>70</v>
      </c>
      <c r="AL55">
        <v>14</v>
      </c>
      <c r="AM55">
        <v>11</v>
      </c>
      <c r="AN55" t="s">
        <v>409</v>
      </c>
      <c r="AP55" t="str">
        <f t="shared" si="0"/>
        <v/>
      </c>
    </row>
    <row r="56" spans="1:42">
      <c r="A56" t="s">
        <v>441</v>
      </c>
      <c r="B56" s="4">
        <v>43400</v>
      </c>
      <c r="C56" s="1">
        <v>0.56944444444444442</v>
      </c>
      <c r="D56" t="s">
        <v>188</v>
      </c>
      <c r="E56" t="s">
        <v>402</v>
      </c>
      <c r="F56" t="s">
        <v>403</v>
      </c>
      <c r="G56">
        <v>6469</v>
      </c>
      <c r="H56" t="s">
        <v>231</v>
      </c>
      <c r="I56" t="s">
        <v>232</v>
      </c>
      <c r="J56" t="s">
        <v>5</v>
      </c>
      <c r="K56" t="s">
        <v>234</v>
      </c>
      <c r="L56" t="s">
        <v>404</v>
      </c>
      <c r="M56">
        <v>12</v>
      </c>
      <c r="N56">
        <v>2</v>
      </c>
      <c r="O56">
        <v>38.950000000000003</v>
      </c>
      <c r="P56">
        <v>77.027199999999993</v>
      </c>
      <c r="Q56">
        <v>32.485999999999997</v>
      </c>
      <c r="R56">
        <v>10.289099999999999</v>
      </c>
      <c r="S56">
        <v>6.6319999999999997</v>
      </c>
      <c r="T56">
        <v>4.5585000000000004</v>
      </c>
      <c r="U56">
        <v>6.1391999999999998</v>
      </c>
      <c r="V56">
        <v>3.4925999999999999</v>
      </c>
      <c r="W56">
        <v>0</v>
      </c>
      <c r="X56">
        <v>0</v>
      </c>
      <c r="Y56">
        <v>4.0364000000000004</v>
      </c>
      <c r="Z56">
        <v>16.857099999999999</v>
      </c>
      <c r="AA56" t="s">
        <v>442</v>
      </c>
      <c r="AB56">
        <v>2.3336999999999999</v>
      </c>
      <c r="AC56" t="s">
        <v>443</v>
      </c>
      <c r="AD56">
        <v>2.5781999999999998</v>
      </c>
      <c r="AE56" t="s">
        <v>444</v>
      </c>
      <c r="AF56">
        <v>1.1101000000000001</v>
      </c>
      <c r="AG56">
        <v>21.1</v>
      </c>
      <c r="AH56">
        <v>227.59010000000001</v>
      </c>
      <c r="AI56">
        <v>20</v>
      </c>
      <c r="AJ56">
        <v>8</v>
      </c>
      <c r="AK56">
        <v>71</v>
      </c>
      <c r="AL56">
        <v>14</v>
      </c>
      <c r="AM56">
        <v>8</v>
      </c>
      <c r="AN56" t="s">
        <v>409</v>
      </c>
      <c r="AP56" t="str">
        <f t="shared" si="0"/>
        <v/>
      </c>
    </row>
    <row r="57" spans="1:42">
      <c r="A57" t="s">
        <v>445</v>
      </c>
      <c r="B57" s="4">
        <v>43400</v>
      </c>
      <c r="C57" s="1">
        <v>0.56944444444444442</v>
      </c>
      <c r="D57" t="s">
        <v>188</v>
      </c>
      <c r="E57" t="s">
        <v>402</v>
      </c>
      <c r="F57" t="s">
        <v>403</v>
      </c>
      <c r="G57">
        <v>6469</v>
      </c>
      <c r="H57" t="s">
        <v>231</v>
      </c>
      <c r="I57" t="s">
        <v>232</v>
      </c>
      <c r="J57" t="s">
        <v>5</v>
      </c>
      <c r="K57" t="s">
        <v>234</v>
      </c>
      <c r="L57" t="s">
        <v>404</v>
      </c>
      <c r="M57">
        <v>14</v>
      </c>
      <c r="N57">
        <v>2</v>
      </c>
      <c r="O57">
        <v>47.0608</v>
      </c>
      <c r="P57">
        <v>41.286299999999997</v>
      </c>
      <c r="Q57">
        <v>19.254999999999999</v>
      </c>
      <c r="R57">
        <v>9.1387999999999998</v>
      </c>
      <c r="S57">
        <v>6.0068000000000001</v>
      </c>
      <c r="T57">
        <v>0</v>
      </c>
      <c r="U57">
        <v>0</v>
      </c>
      <c r="V57">
        <v>0</v>
      </c>
      <c r="W57">
        <v>0</v>
      </c>
      <c r="X57">
        <v>0</v>
      </c>
      <c r="Y57">
        <v>11.569000000000001</v>
      </c>
      <c r="Z57">
        <v>17.335000000000001</v>
      </c>
      <c r="AA57" t="s">
        <v>446</v>
      </c>
      <c r="AB57">
        <v>0.59379999999999999</v>
      </c>
      <c r="AC57" t="s">
        <v>407</v>
      </c>
      <c r="AD57">
        <v>1.4249000000000001</v>
      </c>
      <c r="AE57" t="s">
        <v>418</v>
      </c>
      <c r="AF57">
        <v>1.9853000000000001</v>
      </c>
      <c r="AG57">
        <v>9.2332999999999998</v>
      </c>
      <c r="AH57">
        <v>164.88910000000001</v>
      </c>
      <c r="AI57">
        <v>20</v>
      </c>
      <c r="AJ57">
        <v>12</v>
      </c>
      <c r="AK57">
        <v>70</v>
      </c>
      <c r="AL57">
        <v>14</v>
      </c>
      <c r="AM57">
        <v>74</v>
      </c>
      <c r="AN57" t="s">
        <v>409</v>
      </c>
      <c r="AP57" t="str">
        <f t="shared" si="0"/>
        <v/>
      </c>
    </row>
    <row r="58" spans="1:42">
      <c r="A58" t="s">
        <v>449</v>
      </c>
      <c r="B58" s="4">
        <v>43400</v>
      </c>
      <c r="C58" s="1">
        <v>0.57291666666666663</v>
      </c>
      <c r="D58" t="s">
        <v>163</v>
      </c>
      <c r="E58" t="s">
        <v>402</v>
      </c>
      <c r="F58" t="s">
        <v>447</v>
      </c>
      <c r="G58">
        <v>17013</v>
      </c>
      <c r="H58" t="s">
        <v>231</v>
      </c>
      <c r="I58" t="s">
        <v>232</v>
      </c>
      <c r="J58" t="s">
        <v>233</v>
      </c>
      <c r="K58" t="s">
        <v>234</v>
      </c>
      <c r="L58" t="s">
        <v>448</v>
      </c>
      <c r="M58">
        <v>1</v>
      </c>
      <c r="N58">
        <v>2</v>
      </c>
      <c r="O58">
        <v>116.777</v>
      </c>
      <c r="P58">
        <v>110.7578</v>
      </c>
      <c r="Q58">
        <v>47.730400000000003</v>
      </c>
      <c r="R58">
        <v>14.281499999999999</v>
      </c>
      <c r="S58">
        <v>7.0167000000000002</v>
      </c>
      <c r="T58">
        <v>5.9044999999999996</v>
      </c>
      <c r="U58">
        <v>5.1398999999999999</v>
      </c>
      <c r="V58">
        <v>0</v>
      </c>
      <c r="W58">
        <v>0</v>
      </c>
      <c r="X58">
        <v>0</v>
      </c>
      <c r="Y58">
        <v>8.9923000000000002</v>
      </c>
      <c r="Z58">
        <v>22.67</v>
      </c>
      <c r="AA58" t="s">
        <v>450</v>
      </c>
      <c r="AB58">
        <v>3.5463</v>
      </c>
      <c r="AC58" t="s">
        <v>451</v>
      </c>
      <c r="AD58">
        <v>4.6035000000000004</v>
      </c>
      <c r="AE58" t="s">
        <v>452</v>
      </c>
      <c r="AF58">
        <v>1.5082</v>
      </c>
      <c r="AG58">
        <v>43.605400000000003</v>
      </c>
      <c r="AH58" s="23">
        <v>392.53359999999998</v>
      </c>
      <c r="AI58">
        <v>6</v>
      </c>
      <c r="AJ58">
        <v>7</v>
      </c>
      <c r="AK58">
        <v>99</v>
      </c>
      <c r="AL58">
        <v>10</v>
      </c>
      <c r="AM58">
        <v>14</v>
      </c>
      <c r="AN58" t="s">
        <v>453</v>
      </c>
      <c r="AP58" t="str">
        <f t="shared" si="0"/>
        <v>Bold</v>
      </c>
    </row>
    <row r="59" spans="1:42">
      <c r="A59" t="s">
        <v>454</v>
      </c>
      <c r="B59" s="4">
        <v>43400</v>
      </c>
      <c r="C59" s="1">
        <v>0.57291666666666663</v>
      </c>
      <c r="D59" t="s">
        <v>163</v>
      </c>
      <c r="E59" t="s">
        <v>402</v>
      </c>
      <c r="F59" t="s">
        <v>447</v>
      </c>
      <c r="G59">
        <v>17013</v>
      </c>
      <c r="H59" t="s">
        <v>231</v>
      </c>
      <c r="I59" t="s">
        <v>232</v>
      </c>
      <c r="J59" t="s">
        <v>233</v>
      </c>
      <c r="K59" t="s">
        <v>234</v>
      </c>
      <c r="L59" t="s">
        <v>448</v>
      </c>
      <c r="M59">
        <v>2</v>
      </c>
      <c r="N59">
        <v>2</v>
      </c>
      <c r="O59">
        <v>127.05880000000001</v>
      </c>
      <c r="P59">
        <v>101.9652</v>
      </c>
      <c r="Q59">
        <v>32.736400000000003</v>
      </c>
      <c r="R59">
        <v>14.666</v>
      </c>
      <c r="S59">
        <v>7.0117000000000003</v>
      </c>
      <c r="T59">
        <v>7.0471000000000004</v>
      </c>
      <c r="U59">
        <v>5.5763999999999996</v>
      </c>
      <c r="V59">
        <v>3.4782000000000002</v>
      </c>
      <c r="W59">
        <v>2.5625</v>
      </c>
      <c r="X59">
        <v>0</v>
      </c>
      <c r="Y59">
        <v>2.5729000000000002</v>
      </c>
      <c r="Z59">
        <v>23.744299999999999</v>
      </c>
      <c r="AA59" t="s">
        <v>455</v>
      </c>
      <c r="AB59">
        <v>1.3855</v>
      </c>
      <c r="AC59" t="s">
        <v>443</v>
      </c>
      <c r="AD59">
        <v>2.5034000000000001</v>
      </c>
      <c r="AE59" t="s">
        <v>427</v>
      </c>
      <c r="AF59">
        <v>1.3809</v>
      </c>
      <c r="AG59">
        <v>24.7042</v>
      </c>
      <c r="AH59">
        <v>358.39350000000002</v>
      </c>
      <c r="AI59">
        <v>6</v>
      </c>
      <c r="AJ59">
        <v>1</v>
      </c>
      <c r="AK59">
        <v>100</v>
      </c>
      <c r="AL59">
        <v>10</v>
      </c>
      <c r="AM59">
        <v>15</v>
      </c>
      <c r="AN59" t="s">
        <v>453</v>
      </c>
      <c r="AP59" t="str">
        <f t="shared" si="0"/>
        <v/>
      </c>
    </row>
    <row r="60" spans="1:42">
      <c r="A60" t="s">
        <v>456</v>
      </c>
      <c r="B60" s="4">
        <v>43400</v>
      </c>
      <c r="C60" s="1">
        <v>0.57291666666666663</v>
      </c>
      <c r="D60" t="s">
        <v>163</v>
      </c>
      <c r="E60" t="s">
        <v>402</v>
      </c>
      <c r="F60" t="s">
        <v>447</v>
      </c>
      <c r="G60">
        <v>17013</v>
      </c>
      <c r="H60" t="s">
        <v>231</v>
      </c>
      <c r="I60" t="s">
        <v>232</v>
      </c>
      <c r="J60" t="s">
        <v>233</v>
      </c>
      <c r="K60" t="s">
        <v>234</v>
      </c>
      <c r="L60" t="s">
        <v>448</v>
      </c>
      <c r="M60">
        <v>7</v>
      </c>
      <c r="N60">
        <v>2</v>
      </c>
      <c r="O60">
        <v>128.7593</v>
      </c>
      <c r="P60">
        <v>83.960999999999999</v>
      </c>
      <c r="Q60">
        <v>24.638300000000001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43.41</v>
      </c>
      <c r="Z60">
        <v>22.18</v>
      </c>
      <c r="AA60" t="s">
        <v>457</v>
      </c>
      <c r="AB60">
        <v>1.5468</v>
      </c>
      <c r="AC60" t="s">
        <v>407</v>
      </c>
      <c r="AD60">
        <v>1.4309000000000001</v>
      </c>
      <c r="AE60" t="s">
        <v>458</v>
      </c>
      <c r="AF60">
        <v>1.9215</v>
      </c>
      <c r="AG60">
        <v>26.798500000000001</v>
      </c>
      <c r="AH60">
        <v>334.6463</v>
      </c>
      <c r="AI60">
        <v>8</v>
      </c>
      <c r="AJ60">
        <v>4</v>
      </c>
      <c r="AK60">
        <v>94</v>
      </c>
      <c r="AL60">
        <v>10</v>
      </c>
      <c r="AM60">
        <v>29</v>
      </c>
      <c r="AN60" t="s">
        <v>453</v>
      </c>
      <c r="AP60" t="str">
        <f t="shared" si="0"/>
        <v/>
      </c>
    </row>
    <row r="61" spans="1:42">
      <c r="A61" t="s">
        <v>459</v>
      </c>
      <c r="B61" s="4">
        <v>43400</v>
      </c>
      <c r="C61" s="1">
        <v>0.57291666666666663</v>
      </c>
      <c r="D61" t="s">
        <v>163</v>
      </c>
      <c r="E61" t="s">
        <v>402</v>
      </c>
      <c r="F61" t="s">
        <v>447</v>
      </c>
      <c r="G61">
        <v>17013</v>
      </c>
      <c r="H61" t="s">
        <v>231</v>
      </c>
      <c r="I61" t="s">
        <v>232</v>
      </c>
      <c r="J61" t="s">
        <v>233</v>
      </c>
      <c r="K61" t="s">
        <v>234</v>
      </c>
      <c r="L61" t="s">
        <v>448</v>
      </c>
      <c r="M61">
        <v>4</v>
      </c>
      <c r="N61">
        <v>2</v>
      </c>
      <c r="O61">
        <v>122.8248</v>
      </c>
      <c r="P61">
        <v>69.099699999999999</v>
      </c>
      <c r="Q61">
        <v>37.159500000000001</v>
      </c>
      <c r="R61">
        <v>10.9964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28.718699999999998</v>
      </c>
      <c r="Z61">
        <v>20.342099999999999</v>
      </c>
      <c r="AA61" t="s">
        <v>460</v>
      </c>
      <c r="AB61">
        <v>2.7145999999999999</v>
      </c>
      <c r="AC61" t="s">
        <v>461</v>
      </c>
      <c r="AD61">
        <v>1.1786000000000001</v>
      </c>
      <c r="AE61" t="s">
        <v>462</v>
      </c>
      <c r="AF61">
        <v>1.6890000000000001</v>
      </c>
      <c r="AG61">
        <v>39.25</v>
      </c>
      <c r="AH61">
        <v>333.97340000000003</v>
      </c>
      <c r="AI61">
        <v>8</v>
      </c>
      <c r="AJ61">
        <v>10</v>
      </c>
      <c r="AK61">
        <v>96</v>
      </c>
      <c r="AL61">
        <v>10</v>
      </c>
      <c r="AM61">
        <v>35</v>
      </c>
      <c r="AN61" t="s">
        <v>453</v>
      </c>
      <c r="AP61" t="str">
        <f t="shared" si="0"/>
        <v/>
      </c>
    </row>
    <row r="62" spans="1:42">
      <c r="A62" t="s">
        <v>463</v>
      </c>
      <c r="B62" s="4">
        <v>43400</v>
      </c>
      <c r="C62" s="1">
        <v>0.57291666666666663</v>
      </c>
      <c r="D62" t="s">
        <v>163</v>
      </c>
      <c r="E62" t="s">
        <v>402</v>
      </c>
      <c r="F62" t="s">
        <v>447</v>
      </c>
      <c r="G62">
        <v>17013</v>
      </c>
      <c r="H62" t="s">
        <v>231</v>
      </c>
      <c r="I62" t="s">
        <v>232</v>
      </c>
      <c r="J62" t="s">
        <v>233</v>
      </c>
      <c r="K62" t="s">
        <v>234</v>
      </c>
      <c r="L62" t="s">
        <v>448</v>
      </c>
      <c r="M62">
        <v>10</v>
      </c>
      <c r="N62">
        <v>2</v>
      </c>
      <c r="O62">
        <v>127.4897</v>
      </c>
      <c r="P62">
        <v>58.173000000000002</v>
      </c>
      <c r="Q62">
        <v>44.397799999999997</v>
      </c>
      <c r="R62">
        <v>16.413599999999999</v>
      </c>
      <c r="S62">
        <v>11.223100000000001</v>
      </c>
      <c r="T62">
        <v>8.2647999999999993</v>
      </c>
      <c r="U62">
        <v>3.9051</v>
      </c>
      <c r="V62">
        <v>0</v>
      </c>
      <c r="W62">
        <v>0</v>
      </c>
      <c r="X62">
        <v>0</v>
      </c>
      <c r="Y62">
        <v>9.0160999999999998</v>
      </c>
      <c r="Z62">
        <v>22.4193</v>
      </c>
      <c r="AA62" t="s">
        <v>464</v>
      </c>
      <c r="AB62">
        <v>2.2669000000000001</v>
      </c>
      <c r="AC62" t="s">
        <v>465</v>
      </c>
      <c r="AD62">
        <v>2.7296999999999998</v>
      </c>
      <c r="AE62" t="s">
        <v>418</v>
      </c>
      <c r="AF62">
        <v>1.9853000000000001</v>
      </c>
      <c r="AG62">
        <v>22.423400000000001</v>
      </c>
      <c r="AH62">
        <v>330.70769999999999</v>
      </c>
      <c r="AI62">
        <v>14</v>
      </c>
      <c r="AJ62">
        <v>2</v>
      </c>
      <c r="AK62">
        <v>93</v>
      </c>
      <c r="AL62">
        <v>10</v>
      </c>
      <c r="AM62">
        <v>21</v>
      </c>
      <c r="AN62" t="s">
        <v>453</v>
      </c>
      <c r="AP62" t="str">
        <f t="shared" si="0"/>
        <v/>
      </c>
    </row>
    <row r="63" spans="1:42">
      <c r="A63" t="s">
        <v>466</v>
      </c>
      <c r="B63" s="4">
        <v>43400</v>
      </c>
      <c r="C63" s="1">
        <v>0.57291666666666663</v>
      </c>
      <c r="D63" t="s">
        <v>163</v>
      </c>
      <c r="E63" t="s">
        <v>402</v>
      </c>
      <c r="F63" t="s">
        <v>447</v>
      </c>
      <c r="G63">
        <v>17013</v>
      </c>
      <c r="H63" t="s">
        <v>231</v>
      </c>
      <c r="I63" t="s">
        <v>232</v>
      </c>
      <c r="J63" t="s">
        <v>233</v>
      </c>
      <c r="K63" t="s">
        <v>234</v>
      </c>
      <c r="L63" t="s">
        <v>448</v>
      </c>
      <c r="M63">
        <v>6</v>
      </c>
      <c r="N63">
        <v>2</v>
      </c>
      <c r="O63">
        <v>97.290999999999997</v>
      </c>
      <c r="P63">
        <v>84.671199999999999</v>
      </c>
      <c r="Q63">
        <v>25.538399999999999</v>
      </c>
      <c r="R63">
        <v>11.5235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26.300699999999999</v>
      </c>
      <c r="Z63">
        <v>20.185700000000001</v>
      </c>
      <c r="AA63" t="s">
        <v>467</v>
      </c>
      <c r="AB63">
        <v>3.7212999999999998</v>
      </c>
      <c r="AC63" t="s">
        <v>255</v>
      </c>
      <c r="AD63">
        <v>2.4988000000000001</v>
      </c>
      <c r="AE63" t="s">
        <v>239</v>
      </c>
      <c r="AF63">
        <v>2.5186999999999999</v>
      </c>
      <c r="AG63">
        <v>44</v>
      </c>
      <c r="AH63">
        <v>318.24930000000001</v>
      </c>
      <c r="AI63">
        <v>2.5</v>
      </c>
      <c r="AJ63">
        <v>5</v>
      </c>
      <c r="AK63">
        <v>96</v>
      </c>
      <c r="AL63">
        <v>10</v>
      </c>
      <c r="AM63">
        <v>30</v>
      </c>
      <c r="AN63" t="s">
        <v>453</v>
      </c>
      <c r="AP63" t="str">
        <f t="shared" si="0"/>
        <v/>
      </c>
    </row>
    <row r="64" spans="1:42">
      <c r="A64" t="s">
        <v>468</v>
      </c>
      <c r="B64" s="4">
        <v>43400</v>
      </c>
      <c r="C64" s="1">
        <v>0.57291666666666663</v>
      </c>
      <c r="D64" t="s">
        <v>163</v>
      </c>
      <c r="E64" t="s">
        <v>402</v>
      </c>
      <c r="F64" t="s">
        <v>447</v>
      </c>
      <c r="G64">
        <v>17013</v>
      </c>
      <c r="H64" t="s">
        <v>231</v>
      </c>
      <c r="I64" t="s">
        <v>232</v>
      </c>
      <c r="J64" t="s">
        <v>233</v>
      </c>
      <c r="K64" t="s">
        <v>234</v>
      </c>
      <c r="L64" t="s">
        <v>448</v>
      </c>
      <c r="M64">
        <v>9</v>
      </c>
      <c r="N64">
        <v>2</v>
      </c>
      <c r="O64">
        <v>82.385000000000005</v>
      </c>
      <c r="P64">
        <v>99.280600000000007</v>
      </c>
      <c r="Q64">
        <v>32.804600000000001</v>
      </c>
      <c r="R64">
        <v>10.353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27.350100000000001</v>
      </c>
      <c r="Z64">
        <v>21.090699999999998</v>
      </c>
      <c r="AA64" t="s">
        <v>469</v>
      </c>
      <c r="AB64">
        <v>1.3658999999999999</v>
      </c>
      <c r="AC64" t="s">
        <v>470</v>
      </c>
      <c r="AD64">
        <v>2.0813000000000001</v>
      </c>
      <c r="AE64" t="s">
        <v>471</v>
      </c>
      <c r="AF64">
        <v>1.2725</v>
      </c>
      <c r="AG64">
        <v>34.049999999999997</v>
      </c>
      <c r="AH64">
        <v>312.03370000000001</v>
      </c>
      <c r="AI64">
        <v>8</v>
      </c>
      <c r="AJ64">
        <v>3</v>
      </c>
      <c r="AK64">
        <v>94</v>
      </c>
      <c r="AL64">
        <v>10</v>
      </c>
      <c r="AM64">
        <v>15</v>
      </c>
      <c r="AN64" t="s">
        <v>453</v>
      </c>
      <c r="AP64" t="str">
        <f t="shared" si="0"/>
        <v/>
      </c>
    </row>
    <row r="65" spans="1:42">
      <c r="A65" t="s">
        <v>472</v>
      </c>
      <c r="B65" s="4">
        <v>43400</v>
      </c>
      <c r="C65" s="1">
        <v>0.57291666666666663</v>
      </c>
      <c r="D65" t="s">
        <v>163</v>
      </c>
      <c r="E65" t="s">
        <v>402</v>
      </c>
      <c r="F65" t="s">
        <v>447</v>
      </c>
      <c r="G65">
        <v>17013</v>
      </c>
      <c r="H65" t="s">
        <v>231</v>
      </c>
      <c r="I65" t="s">
        <v>232</v>
      </c>
      <c r="J65" t="s">
        <v>233</v>
      </c>
      <c r="K65" t="s">
        <v>234</v>
      </c>
      <c r="L65" t="s">
        <v>448</v>
      </c>
      <c r="M65">
        <v>8</v>
      </c>
      <c r="N65">
        <v>2</v>
      </c>
      <c r="O65">
        <v>72.472999999999999</v>
      </c>
      <c r="P65">
        <v>82.7239</v>
      </c>
      <c r="Q65">
        <v>29.746500000000001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36.785899999999998</v>
      </c>
      <c r="Z65">
        <v>18.967099999999999</v>
      </c>
      <c r="AA65" t="s">
        <v>473</v>
      </c>
      <c r="AB65">
        <v>1.3452999999999999</v>
      </c>
      <c r="AC65" t="s">
        <v>470</v>
      </c>
      <c r="AD65">
        <v>2.0813000000000001</v>
      </c>
      <c r="AE65" t="s">
        <v>305</v>
      </c>
      <c r="AF65">
        <v>3.0718999999999999</v>
      </c>
      <c r="AG65">
        <v>32.999699999999997</v>
      </c>
      <c r="AH65">
        <v>280.19470000000001</v>
      </c>
      <c r="AI65">
        <v>33</v>
      </c>
      <c r="AJ65">
        <v>8</v>
      </c>
      <c r="AK65">
        <v>76</v>
      </c>
      <c r="AL65">
        <v>10</v>
      </c>
      <c r="AM65">
        <v>15</v>
      </c>
      <c r="AN65" t="s">
        <v>453</v>
      </c>
      <c r="AP65" t="str">
        <f t="shared" si="0"/>
        <v/>
      </c>
    </row>
    <row r="66" spans="1:42">
      <c r="A66" t="s">
        <v>474</v>
      </c>
      <c r="B66" s="4">
        <v>43400</v>
      </c>
      <c r="C66" s="1">
        <v>0.57291666666666663</v>
      </c>
      <c r="D66" t="s">
        <v>163</v>
      </c>
      <c r="E66" t="s">
        <v>402</v>
      </c>
      <c r="F66" t="s">
        <v>447</v>
      </c>
      <c r="G66">
        <v>17013</v>
      </c>
      <c r="H66" t="s">
        <v>231</v>
      </c>
      <c r="I66" t="s">
        <v>232</v>
      </c>
      <c r="J66" t="s">
        <v>233</v>
      </c>
      <c r="K66" t="s">
        <v>234</v>
      </c>
      <c r="L66" t="s">
        <v>448</v>
      </c>
      <c r="M66">
        <v>3</v>
      </c>
      <c r="N66">
        <v>2</v>
      </c>
      <c r="O66">
        <v>97.383200000000002</v>
      </c>
      <c r="P66">
        <v>42.959800000000001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60.508699999999997</v>
      </c>
      <c r="Z66">
        <v>17.738600000000002</v>
      </c>
      <c r="AA66" t="s">
        <v>475</v>
      </c>
      <c r="AB66">
        <v>2.9376000000000002</v>
      </c>
      <c r="AC66" t="s">
        <v>476</v>
      </c>
      <c r="AD66">
        <v>1.7703</v>
      </c>
      <c r="AE66" t="s">
        <v>477</v>
      </c>
      <c r="AF66">
        <v>2.7309999999999999</v>
      </c>
      <c r="AG66">
        <v>37.9</v>
      </c>
      <c r="AH66">
        <v>263.92910000000001</v>
      </c>
      <c r="AI66">
        <v>5</v>
      </c>
      <c r="AJ66">
        <v>9</v>
      </c>
      <c r="AK66">
        <v>0</v>
      </c>
      <c r="AL66">
        <v>10</v>
      </c>
      <c r="AM66">
        <v>36</v>
      </c>
      <c r="AN66" t="s">
        <v>453</v>
      </c>
      <c r="AP66" t="str">
        <f t="shared" ref="AP66:AP129" si="1">IF(AND(D66&lt;&gt;D65,C66&lt;&gt;C65),"Bold","")</f>
        <v/>
      </c>
    </row>
    <row r="67" spans="1:42">
      <c r="A67" t="s">
        <v>478</v>
      </c>
      <c r="B67" s="4">
        <v>43400</v>
      </c>
      <c r="C67" s="1">
        <v>0.57291666666666663</v>
      </c>
      <c r="D67" t="s">
        <v>163</v>
      </c>
      <c r="E67" t="s">
        <v>402</v>
      </c>
      <c r="F67" t="s">
        <v>447</v>
      </c>
      <c r="G67">
        <v>17013</v>
      </c>
      <c r="H67" t="s">
        <v>231</v>
      </c>
      <c r="I67" t="s">
        <v>232</v>
      </c>
      <c r="J67" t="s">
        <v>233</v>
      </c>
      <c r="K67" t="s">
        <v>234</v>
      </c>
      <c r="L67" t="s">
        <v>448</v>
      </c>
      <c r="M67">
        <v>5</v>
      </c>
      <c r="N67">
        <v>2</v>
      </c>
      <c r="O67">
        <v>71.213499999999996</v>
      </c>
      <c r="P67">
        <v>52.287100000000002</v>
      </c>
      <c r="Q67">
        <v>33.143599999999999</v>
      </c>
      <c r="R67">
        <v>10.263400000000001</v>
      </c>
      <c r="S67">
        <v>5.7102000000000004</v>
      </c>
      <c r="T67">
        <v>6.1121999999999996</v>
      </c>
      <c r="U67">
        <v>4.5364000000000004</v>
      </c>
      <c r="V67">
        <v>3.0670999999999999</v>
      </c>
      <c r="W67">
        <v>0</v>
      </c>
      <c r="X67">
        <v>0</v>
      </c>
      <c r="Y67">
        <v>3.8721000000000001</v>
      </c>
      <c r="Z67">
        <v>19.950700000000001</v>
      </c>
      <c r="AA67" t="s">
        <v>479</v>
      </c>
      <c r="AB67">
        <v>1.6739999999999999</v>
      </c>
      <c r="AC67" t="s">
        <v>407</v>
      </c>
      <c r="AD67">
        <v>2.9308999999999998</v>
      </c>
      <c r="AE67" t="s">
        <v>480</v>
      </c>
      <c r="AF67">
        <v>1.5462</v>
      </c>
      <c r="AG67">
        <v>19.6083</v>
      </c>
      <c r="AH67">
        <v>235.91579999999999</v>
      </c>
      <c r="AI67">
        <v>25</v>
      </c>
      <c r="AJ67">
        <v>6</v>
      </c>
      <c r="AK67">
        <v>88</v>
      </c>
      <c r="AL67">
        <v>10</v>
      </c>
      <c r="AM67">
        <v>75</v>
      </c>
      <c r="AN67" t="s">
        <v>453</v>
      </c>
      <c r="AP67" t="str">
        <f t="shared" si="1"/>
        <v/>
      </c>
    </row>
    <row r="68" spans="1:42">
      <c r="A68" t="s">
        <v>482</v>
      </c>
      <c r="B68" s="4">
        <v>43400</v>
      </c>
      <c r="C68" s="1">
        <v>0.57638888888888895</v>
      </c>
      <c r="D68" t="s">
        <v>171</v>
      </c>
      <c r="E68" t="s">
        <v>344</v>
      </c>
      <c r="F68" t="s">
        <v>230</v>
      </c>
      <c r="G68">
        <v>4224</v>
      </c>
      <c r="H68" t="s">
        <v>282</v>
      </c>
      <c r="I68" t="s">
        <v>346</v>
      </c>
      <c r="J68" t="s">
        <v>233</v>
      </c>
      <c r="K68" t="s">
        <v>347</v>
      </c>
      <c r="L68" t="s">
        <v>481</v>
      </c>
      <c r="M68">
        <v>6</v>
      </c>
      <c r="N68">
        <v>5</v>
      </c>
      <c r="O68">
        <v>57.902999999999999</v>
      </c>
      <c r="P68">
        <v>55.933300000000003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51.191800000000001</v>
      </c>
      <c r="Z68">
        <v>21.0579</v>
      </c>
      <c r="AA68" t="s">
        <v>483</v>
      </c>
      <c r="AB68">
        <v>3.1164000000000001</v>
      </c>
      <c r="AC68" t="s">
        <v>484</v>
      </c>
      <c r="AD68">
        <v>1.9821</v>
      </c>
      <c r="AE68" t="s">
        <v>485</v>
      </c>
      <c r="AF68">
        <v>0.66080000000000005</v>
      </c>
      <c r="AG68">
        <v>12</v>
      </c>
      <c r="AH68" s="23">
        <v>203.84530000000001</v>
      </c>
      <c r="AI68">
        <v>0.73</v>
      </c>
      <c r="AK68">
        <v>0</v>
      </c>
      <c r="AL68">
        <v>10</v>
      </c>
      <c r="AM68">
        <v>25</v>
      </c>
      <c r="AN68" t="s">
        <v>353</v>
      </c>
      <c r="AP68" t="str">
        <f t="shared" si="1"/>
        <v>Bold</v>
      </c>
    </row>
    <row r="69" spans="1:42">
      <c r="A69" t="s">
        <v>486</v>
      </c>
      <c r="B69" s="4">
        <v>43400</v>
      </c>
      <c r="C69" s="1">
        <v>0.57638888888888895</v>
      </c>
      <c r="D69" t="s">
        <v>171</v>
      </c>
      <c r="E69" t="s">
        <v>344</v>
      </c>
      <c r="F69" t="s">
        <v>230</v>
      </c>
      <c r="G69">
        <v>4224</v>
      </c>
      <c r="H69" t="s">
        <v>282</v>
      </c>
      <c r="I69" t="s">
        <v>346</v>
      </c>
      <c r="J69" t="s">
        <v>233</v>
      </c>
      <c r="K69" t="s">
        <v>347</v>
      </c>
      <c r="L69" t="s">
        <v>481</v>
      </c>
      <c r="M69">
        <v>4</v>
      </c>
      <c r="N69">
        <v>5</v>
      </c>
      <c r="O69">
        <v>57.5212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87.489699999999999</v>
      </c>
      <c r="Z69">
        <v>15.7829</v>
      </c>
      <c r="AA69" t="s">
        <v>487</v>
      </c>
      <c r="AB69">
        <v>1.125</v>
      </c>
      <c r="AC69" t="s">
        <v>488</v>
      </c>
      <c r="AD69">
        <v>0.47760000000000002</v>
      </c>
      <c r="AE69" t="s">
        <v>489</v>
      </c>
      <c r="AF69">
        <v>1.0424</v>
      </c>
      <c r="AG69">
        <v>0</v>
      </c>
      <c r="AH69">
        <v>163.43870000000001</v>
      </c>
      <c r="AI69">
        <v>25</v>
      </c>
      <c r="AK69">
        <v>0</v>
      </c>
      <c r="AL69">
        <v>10</v>
      </c>
      <c r="AM69">
        <v>14</v>
      </c>
      <c r="AN69" t="s">
        <v>353</v>
      </c>
      <c r="AP69" t="str">
        <f t="shared" si="1"/>
        <v/>
      </c>
    </row>
    <row r="70" spans="1:42">
      <c r="A70" t="s">
        <v>490</v>
      </c>
      <c r="B70" s="4">
        <v>43400</v>
      </c>
      <c r="C70" s="1">
        <v>0.57638888888888895</v>
      </c>
      <c r="D70" t="s">
        <v>171</v>
      </c>
      <c r="E70" t="s">
        <v>344</v>
      </c>
      <c r="F70" t="s">
        <v>230</v>
      </c>
      <c r="G70">
        <v>4224</v>
      </c>
      <c r="H70" t="s">
        <v>282</v>
      </c>
      <c r="I70" t="s">
        <v>346</v>
      </c>
      <c r="J70" t="s">
        <v>233</v>
      </c>
      <c r="K70" t="s">
        <v>347</v>
      </c>
      <c r="L70" t="s">
        <v>481</v>
      </c>
      <c r="M70">
        <v>2</v>
      </c>
      <c r="N70">
        <v>6</v>
      </c>
      <c r="O70">
        <v>39.808300000000003</v>
      </c>
      <c r="P70">
        <v>36.0291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33.9803</v>
      </c>
      <c r="Z70">
        <v>14.1721</v>
      </c>
      <c r="AA70" t="s">
        <v>491</v>
      </c>
      <c r="AB70">
        <v>0.79610000000000003</v>
      </c>
      <c r="AC70" t="s">
        <v>492</v>
      </c>
      <c r="AD70">
        <v>1.7502</v>
      </c>
      <c r="AE70" t="s">
        <v>493</v>
      </c>
      <c r="AF70">
        <v>0.54100000000000004</v>
      </c>
      <c r="AG70">
        <v>1.5</v>
      </c>
      <c r="AH70">
        <v>128.5772</v>
      </c>
      <c r="AI70">
        <v>66</v>
      </c>
      <c r="AK70">
        <v>0</v>
      </c>
      <c r="AL70">
        <v>10</v>
      </c>
      <c r="AM70">
        <v>25</v>
      </c>
      <c r="AN70" t="s">
        <v>353</v>
      </c>
      <c r="AP70" t="str">
        <f t="shared" si="1"/>
        <v/>
      </c>
    </row>
    <row r="71" spans="1:42">
      <c r="A71" t="s">
        <v>494</v>
      </c>
      <c r="B71" s="4">
        <v>43400</v>
      </c>
      <c r="C71" s="1">
        <v>0.57638888888888895</v>
      </c>
      <c r="D71" t="s">
        <v>171</v>
      </c>
      <c r="E71" t="s">
        <v>344</v>
      </c>
      <c r="F71" t="s">
        <v>230</v>
      </c>
      <c r="G71">
        <v>4224</v>
      </c>
      <c r="H71" t="s">
        <v>282</v>
      </c>
      <c r="I71" t="s">
        <v>346</v>
      </c>
      <c r="J71" t="s">
        <v>233</v>
      </c>
      <c r="K71" t="s">
        <v>347</v>
      </c>
      <c r="L71" t="s">
        <v>481</v>
      </c>
      <c r="M71">
        <v>1</v>
      </c>
      <c r="N71">
        <v>7</v>
      </c>
      <c r="O71">
        <v>43.857199999999999</v>
      </c>
      <c r="P71">
        <v>34.793900000000001</v>
      </c>
      <c r="Q71">
        <v>19.5899</v>
      </c>
      <c r="R71">
        <v>4.0060000000000002</v>
      </c>
      <c r="S71">
        <v>2.8108</v>
      </c>
      <c r="T71">
        <v>1.3816999999999999</v>
      </c>
      <c r="U71">
        <v>1.1978</v>
      </c>
      <c r="V71">
        <v>1.0078</v>
      </c>
      <c r="W71">
        <v>0</v>
      </c>
      <c r="X71">
        <v>0</v>
      </c>
      <c r="Y71">
        <v>1.7116</v>
      </c>
      <c r="Z71">
        <v>9.91</v>
      </c>
      <c r="AA71" t="s">
        <v>495</v>
      </c>
      <c r="AB71">
        <v>1.6851</v>
      </c>
      <c r="AC71" t="s">
        <v>496</v>
      </c>
      <c r="AD71">
        <v>0.63329999999999997</v>
      </c>
      <c r="AE71" t="s">
        <v>497</v>
      </c>
      <c r="AF71">
        <v>0.72460000000000002</v>
      </c>
      <c r="AG71">
        <v>1.5</v>
      </c>
      <c r="AH71">
        <v>124.80970000000001</v>
      </c>
      <c r="AI71">
        <v>50</v>
      </c>
      <c r="AK71">
        <v>75</v>
      </c>
      <c r="AL71">
        <v>10</v>
      </c>
      <c r="AM71">
        <v>9</v>
      </c>
      <c r="AN71" t="s">
        <v>353</v>
      </c>
      <c r="AP71" t="str">
        <f t="shared" si="1"/>
        <v/>
      </c>
    </row>
    <row r="72" spans="1:42">
      <c r="A72" t="s">
        <v>498</v>
      </c>
      <c r="B72" s="4">
        <v>43400</v>
      </c>
      <c r="C72" s="1">
        <v>0.57638888888888895</v>
      </c>
      <c r="D72" t="s">
        <v>171</v>
      </c>
      <c r="E72" t="s">
        <v>344</v>
      </c>
      <c r="F72" t="s">
        <v>230</v>
      </c>
      <c r="G72">
        <v>4224</v>
      </c>
      <c r="H72" t="s">
        <v>282</v>
      </c>
      <c r="I72" t="s">
        <v>346</v>
      </c>
      <c r="J72" t="s">
        <v>233</v>
      </c>
      <c r="K72" t="s">
        <v>347</v>
      </c>
      <c r="L72" t="s">
        <v>481</v>
      </c>
      <c r="M72">
        <v>5</v>
      </c>
      <c r="N72">
        <v>5</v>
      </c>
      <c r="O72">
        <v>40.317900000000002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61.323599999999999</v>
      </c>
      <c r="Z72">
        <v>8.2685999999999993</v>
      </c>
      <c r="AA72" t="s">
        <v>499</v>
      </c>
      <c r="AB72">
        <v>1.9624999999999999</v>
      </c>
      <c r="AC72" t="s">
        <v>500</v>
      </c>
      <c r="AD72">
        <v>0.20830000000000001</v>
      </c>
      <c r="AE72" t="s">
        <v>501</v>
      </c>
      <c r="AF72">
        <v>0.97140000000000004</v>
      </c>
      <c r="AG72">
        <v>3.5</v>
      </c>
      <c r="AH72">
        <v>116.5522</v>
      </c>
      <c r="AI72">
        <v>66</v>
      </c>
      <c r="AK72">
        <v>0</v>
      </c>
      <c r="AL72">
        <v>10</v>
      </c>
      <c r="AM72">
        <v>30</v>
      </c>
      <c r="AN72" t="s">
        <v>353</v>
      </c>
      <c r="AP72" t="str">
        <f t="shared" si="1"/>
        <v/>
      </c>
    </row>
    <row r="73" spans="1:42">
      <c r="A73" t="s">
        <v>502</v>
      </c>
      <c r="B73" s="4">
        <v>43400</v>
      </c>
      <c r="C73" s="1">
        <v>0.57638888888888895</v>
      </c>
      <c r="D73" t="s">
        <v>171</v>
      </c>
      <c r="E73" t="s">
        <v>344</v>
      </c>
      <c r="F73" t="s">
        <v>230</v>
      </c>
      <c r="G73">
        <v>4224</v>
      </c>
      <c r="H73" t="s">
        <v>282</v>
      </c>
      <c r="I73" t="s">
        <v>346</v>
      </c>
      <c r="J73" t="s">
        <v>233</v>
      </c>
      <c r="K73" t="s">
        <v>347</v>
      </c>
      <c r="L73" t="s">
        <v>481</v>
      </c>
      <c r="M73">
        <v>10</v>
      </c>
      <c r="N73">
        <v>5</v>
      </c>
      <c r="O73">
        <v>39.840400000000002</v>
      </c>
      <c r="P73">
        <v>17.862100000000002</v>
      </c>
      <c r="Q73">
        <v>12.5215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13.740399999999999</v>
      </c>
      <c r="Z73">
        <v>14.050700000000001</v>
      </c>
      <c r="AA73" t="s">
        <v>503</v>
      </c>
      <c r="AB73">
        <v>0.51490000000000002</v>
      </c>
      <c r="AC73" t="s">
        <v>504</v>
      </c>
      <c r="AD73">
        <v>0.38229999999999997</v>
      </c>
      <c r="AE73" t="s">
        <v>505</v>
      </c>
      <c r="AF73">
        <v>1.8335999999999999</v>
      </c>
      <c r="AG73">
        <v>3.6</v>
      </c>
      <c r="AH73">
        <v>104.3459</v>
      </c>
      <c r="AI73">
        <v>50</v>
      </c>
      <c r="AK73">
        <v>0</v>
      </c>
      <c r="AL73">
        <v>10</v>
      </c>
      <c r="AM73">
        <v>210</v>
      </c>
      <c r="AN73" t="s">
        <v>353</v>
      </c>
      <c r="AP73" t="str">
        <f t="shared" si="1"/>
        <v/>
      </c>
    </row>
    <row r="74" spans="1:42">
      <c r="A74" t="s">
        <v>506</v>
      </c>
      <c r="B74" s="4">
        <v>43400</v>
      </c>
      <c r="C74" s="1">
        <v>0.57638888888888895</v>
      </c>
      <c r="D74" t="s">
        <v>171</v>
      </c>
      <c r="E74" t="s">
        <v>344</v>
      </c>
      <c r="F74" t="s">
        <v>230</v>
      </c>
      <c r="G74">
        <v>4224</v>
      </c>
      <c r="H74" t="s">
        <v>282</v>
      </c>
      <c r="I74" t="s">
        <v>346</v>
      </c>
      <c r="J74" t="s">
        <v>233</v>
      </c>
      <c r="K74" t="s">
        <v>347</v>
      </c>
      <c r="L74" t="s">
        <v>481</v>
      </c>
      <c r="M74">
        <v>3</v>
      </c>
      <c r="N74">
        <v>4</v>
      </c>
      <c r="O74">
        <v>31.3231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47.642499999999998</v>
      </c>
      <c r="Z74">
        <v>13.074299999999999</v>
      </c>
      <c r="AA74" t="s">
        <v>507</v>
      </c>
      <c r="AB74">
        <v>0.50509999999999999</v>
      </c>
      <c r="AC74" t="s">
        <v>508</v>
      </c>
      <c r="AD74">
        <v>0.24</v>
      </c>
      <c r="AE74" t="s">
        <v>509</v>
      </c>
      <c r="AF74">
        <v>0</v>
      </c>
      <c r="AG74">
        <v>0</v>
      </c>
      <c r="AH74">
        <v>92.784999999999997</v>
      </c>
      <c r="AI74">
        <v>20</v>
      </c>
      <c r="AK74">
        <v>0</v>
      </c>
      <c r="AL74">
        <v>10</v>
      </c>
      <c r="AM74">
        <v>171</v>
      </c>
      <c r="AN74" t="s">
        <v>353</v>
      </c>
      <c r="AP74" t="str">
        <f t="shared" si="1"/>
        <v/>
      </c>
    </row>
    <row r="75" spans="1:42">
      <c r="A75" t="s">
        <v>510</v>
      </c>
      <c r="B75" s="4">
        <v>43400</v>
      </c>
      <c r="C75" s="1">
        <v>0.57638888888888895</v>
      </c>
      <c r="D75" t="s">
        <v>171</v>
      </c>
      <c r="E75" t="s">
        <v>344</v>
      </c>
      <c r="F75" t="s">
        <v>230</v>
      </c>
      <c r="G75">
        <v>4224</v>
      </c>
      <c r="H75" t="s">
        <v>282</v>
      </c>
      <c r="I75" t="s">
        <v>346</v>
      </c>
      <c r="J75" t="s">
        <v>233</v>
      </c>
      <c r="K75" t="s">
        <v>347</v>
      </c>
      <c r="L75" t="s">
        <v>481</v>
      </c>
      <c r="M75">
        <v>9</v>
      </c>
      <c r="N75">
        <v>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511</v>
      </c>
      <c r="AB75">
        <v>2.4079000000000002</v>
      </c>
      <c r="AC75" t="s">
        <v>512</v>
      </c>
      <c r="AD75">
        <v>1.4171</v>
      </c>
      <c r="AE75" t="s">
        <v>513</v>
      </c>
      <c r="AF75">
        <v>1.7210000000000001</v>
      </c>
      <c r="AG75">
        <v>0</v>
      </c>
      <c r="AH75">
        <v>5.5460000000000003</v>
      </c>
      <c r="AI75">
        <v>2.75</v>
      </c>
      <c r="AK75">
        <v>0</v>
      </c>
      <c r="AL75">
        <v>10</v>
      </c>
      <c r="AN75" t="s">
        <v>353</v>
      </c>
      <c r="AP75" t="str">
        <f t="shared" si="1"/>
        <v/>
      </c>
    </row>
    <row r="76" spans="1:42">
      <c r="A76" t="s">
        <v>514</v>
      </c>
      <c r="B76" s="4">
        <v>43400</v>
      </c>
      <c r="C76" s="1">
        <v>0.57638888888888895</v>
      </c>
      <c r="D76" t="s">
        <v>171</v>
      </c>
      <c r="E76" t="s">
        <v>344</v>
      </c>
      <c r="F76" t="s">
        <v>230</v>
      </c>
      <c r="G76">
        <v>4224</v>
      </c>
      <c r="H76" t="s">
        <v>282</v>
      </c>
      <c r="I76" t="s">
        <v>346</v>
      </c>
      <c r="J76" t="s">
        <v>233</v>
      </c>
      <c r="K76" t="s">
        <v>347</v>
      </c>
      <c r="L76" t="s">
        <v>481</v>
      </c>
      <c r="M76">
        <v>8</v>
      </c>
      <c r="N76">
        <v>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515</v>
      </c>
      <c r="AB76">
        <v>0.4451</v>
      </c>
      <c r="AC76" t="s">
        <v>516</v>
      </c>
      <c r="AD76">
        <v>0.1981</v>
      </c>
      <c r="AE76" t="s">
        <v>361</v>
      </c>
      <c r="AF76">
        <v>1.4970000000000001</v>
      </c>
      <c r="AG76">
        <v>1.5</v>
      </c>
      <c r="AH76">
        <v>3.6402000000000001</v>
      </c>
      <c r="AI76">
        <v>10</v>
      </c>
      <c r="AK76">
        <v>0</v>
      </c>
      <c r="AL76">
        <v>10</v>
      </c>
      <c r="AN76" t="s">
        <v>353</v>
      </c>
      <c r="AP76" t="str">
        <f t="shared" si="1"/>
        <v/>
      </c>
    </row>
    <row r="77" spans="1:42">
      <c r="A77" t="s">
        <v>517</v>
      </c>
      <c r="B77" s="4">
        <v>43400</v>
      </c>
      <c r="C77" s="1">
        <v>0.57638888888888895</v>
      </c>
      <c r="D77" t="s">
        <v>171</v>
      </c>
      <c r="E77" t="s">
        <v>344</v>
      </c>
      <c r="F77" t="s">
        <v>230</v>
      </c>
      <c r="G77">
        <v>4224</v>
      </c>
      <c r="H77" t="s">
        <v>282</v>
      </c>
      <c r="I77" t="s">
        <v>346</v>
      </c>
      <c r="J77" t="s">
        <v>233</v>
      </c>
      <c r="K77" t="s">
        <v>347</v>
      </c>
      <c r="L77" t="s">
        <v>481</v>
      </c>
      <c r="M77">
        <v>7</v>
      </c>
      <c r="N77">
        <v>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518</v>
      </c>
      <c r="AB77">
        <v>1.1917</v>
      </c>
      <c r="AC77" t="s">
        <v>508</v>
      </c>
      <c r="AD77">
        <v>0.24</v>
      </c>
      <c r="AE77" t="s">
        <v>519</v>
      </c>
      <c r="AF77">
        <v>1.9656</v>
      </c>
      <c r="AG77">
        <v>0</v>
      </c>
      <c r="AH77">
        <v>3.3973</v>
      </c>
      <c r="AI77">
        <v>8</v>
      </c>
      <c r="AK77">
        <v>0</v>
      </c>
      <c r="AL77">
        <v>10</v>
      </c>
      <c r="AN77" t="s">
        <v>353</v>
      </c>
      <c r="AP77" t="str">
        <f t="shared" si="1"/>
        <v/>
      </c>
    </row>
    <row r="78" spans="1:42">
      <c r="A78" t="s">
        <v>521</v>
      </c>
      <c r="B78" s="4">
        <v>43400</v>
      </c>
      <c r="C78" s="1">
        <v>0.57986111111111105</v>
      </c>
      <c r="D78" t="s">
        <v>167</v>
      </c>
      <c r="E78" t="s">
        <v>281</v>
      </c>
      <c r="G78">
        <v>9540</v>
      </c>
      <c r="H78" t="s">
        <v>282</v>
      </c>
      <c r="I78" t="s">
        <v>232</v>
      </c>
      <c r="J78" t="s">
        <v>233</v>
      </c>
      <c r="K78" t="s">
        <v>234</v>
      </c>
      <c r="L78" t="s">
        <v>520</v>
      </c>
      <c r="M78">
        <v>7</v>
      </c>
      <c r="N78">
        <v>2</v>
      </c>
      <c r="O78">
        <v>88.497600000000006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134.60480000000001</v>
      </c>
      <c r="Z78">
        <v>19.757100000000001</v>
      </c>
      <c r="AA78" t="s">
        <v>522</v>
      </c>
      <c r="AB78">
        <v>0.6119</v>
      </c>
      <c r="AC78" t="s">
        <v>523</v>
      </c>
      <c r="AD78">
        <v>0.2762</v>
      </c>
      <c r="AE78" t="s">
        <v>524</v>
      </c>
      <c r="AF78">
        <v>1.4211</v>
      </c>
      <c r="AG78">
        <v>2.5</v>
      </c>
      <c r="AH78" s="23">
        <v>247.6688</v>
      </c>
      <c r="AI78">
        <v>12</v>
      </c>
      <c r="AJ78">
        <v>2</v>
      </c>
      <c r="AK78">
        <v>0</v>
      </c>
      <c r="AL78">
        <v>18</v>
      </c>
      <c r="AM78">
        <v>14</v>
      </c>
      <c r="AN78" t="s">
        <v>288</v>
      </c>
      <c r="AP78" t="str">
        <f t="shared" si="1"/>
        <v>Bold</v>
      </c>
    </row>
    <row r="79" spans="1:42">
      <c r="A79" t="s">
        <v>525</v>
      </c>
      <c r="B79" s="4">
        <v>43400</v>
      </c>
      <c r="C79" s="1">
        <v>0.57986111111111105</v>
      </c>
      <c r="D79" t="s">
        <v>167</v>
      </c>
      <c r="E79" t="s">
        <v>281</v>
      </c>
      <c r="G79">
        <v>9540</v>
      </c>
      <c r="H79" t="s">
        <v>282</v>
      </c>
      <c r="I79" t="s">
        <v>232</v>
      </c>
      <c r="J79" t="s">
        <v>233</v>
      </c>
      <c r="K79" t="s">
        <v>234</v>
      </c>
      <c r="L79" t="s">
        <v>520</v>
      </c>
      <c r="M79">
        <v>18</v>
      </c>
      <c r="N79">
        <v>2</v>
      </c>
      <c r="O79">
        <v>75.684799999999996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115.11660000000001</v>
      </c>
      <c r="Z79">
        <v>17.9514</v>
      </c>
      <c r="AA79" t="s">
        <v>285</v>
      </c>
      <c r="AB79">
        <v>1.8412999999999999</v>
      </c>
      <c r="AC79" t="s">
        <v>286</v>
      </c>
      <c r="AD79">
        <v>2.8153000000000001</v>
      </c>
      <c r="AE79" t="s">
        <v>297</v>
      </c>
      <c r="AF79">
        <v>2.5282</v>
      </c>
      <c r="AG79">
        <v>3.5</v>
      </c>
      <c r="AH79">
        <v>219.4376</v>
      </c>
      <c r="AI79">
        <v>6.5</v>
      </c>
      <c r="AJ79">
        <v>1</v>
      </c>
      <c r="AK79">
        <v>0</v>
      </c>
      <c r="AL79">
        <v>18</v>
      </c>
      <c r="AM79">
        <v>12</v>
      </c>
      <c r="AN79" t="s">
        <v>288</v>
      </c>
      <c r="AP79" t="str">
        <f t="shared" si="1"/>
        <v/>
      </c>
    </row>
    <row r="80" spans="1:42">
      <c r="A80" t="s">
        <v>526</v>
      </c>
      <c r="B80" s="4">
        <v>43400</v>
      </c>
      <c r="C80" s="1">
        <v>0.57986111111111105</v>
      </c>
      <c r="D80" t="s">
        <v>167</v>
      </c>
      <c r="E80" t="s">
        <v>281</v>
      </c>
      <c r="G80">
        <v>9540</v>
      </c>
      <c r="H80" t="s">
        <v>282</v>
      </c>
      <c r="I80" t="s">
        <v>232</v>
      </c>
      <c r="J80" t="s">
        <v>233</v>
      </c>
      <c r="K80" t="s">
        <v>234</v>
      </c>
      <c r="L80" t="s">
        <v>520</v>
      </c>
      <c r="M80">
        <v>10</v>
      </c>
      <c r="N80">
        <v>2</v>
      </c>
      <c r="O80">
        <v>75.183099999999996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114.35339999999999</v>
      </c>
      <c r="Z80">
        <v>19.4771</v>
      </c>
      <c r="AA80" t="s">
        <v>527</v>
      </c>
      <c r="AB80">
        <v>1.1446000000000001</v>
      </c>
      <c r="AC80" t="s">
        <v>342</v>
      </c>
      <c r="AD80">
        <v>0.40949999999999998</v>
      </c>
      <c r="AE80" t="s">
        <v>528</v>
      </c>
      <c r="AF80">
        <v>2.3033999999999999</v>
      </c>
      <c r="AG80">
        <v>1.5</v>
      </c>
      <c r="AH80">
        <v>214.37110000000001</v>
      </c>
      <c r="AI80">
        <v>12</v>
      </c>
      <c r="AJ80">
        <v>12</v>
      </c>
      <c r="AK80">
        <v>0</v>
      </c>
      <c r="AL80">
        <v>18</v>
      </c>
      <c r="AM80">
        <v>14</v>
      </c>
      <c r="AN80" t="s">
        <v>288</v>
      </c>
      <c r="AP80" t="str">
        <f t="shared" si="1"/>
        <v/>
      </c>
    </row>
    <row r="81" spans="1:42">
      <c r="A81" t="s">
        <v>529</v>
      </c>
      <c r="B81" s="4">
        <v>43400</v>
      </c>
      <c r="C81" s="1">
        <v>0.57986111111111105</v>
      </c>
      <c r="D81" t="s">
        <v>167</v>
      </c>
      <c r="E81" t="s">
        <v>281</v>
      </c>
      <c r="G81">
        <v>9540</v>
      </c>
      <c r="H81" t="s">
        <v>282</v>
      </c>
      <c r="I81" t="s">
        <v>232</v>
      </c>
      <c r="J81" t="s">
        <v>233</v>
      </c>
      <c r="K81" t="s">
        <v>234</v>
      </c>
      <c r="L81" t="s">
        <v>520</v>
      </c>
      <c r="M81">
        <v>17</v>
      </c>
      <c r="N81">
        <v>2</v>
      </c>
      <c r="O81">
        <v>87.598600000000005</v>
      </c>
      <c r="P81">
        <v>46.578299999999999</v>
      </c>
      <c r="Q81">
        <v>17.0383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27.697399999999998</v>
      </c>
      <c r="Z81">
        <v>17.8721</v>
      </c>
      <c r="AA81" t="s">
        <v>337</v>
      </c>
      <c r="AB81">
        <v>0.66469999999999996</v>
      </c>
      <c r="AC81" t="s">
        <v>286</v>
      </c>
      <c r="AD81">
        <v>2.8153000000000001</v>
      </c>
      <c r="AE81" t="s">
        <v>331</v>
      </c>
      <c r="AF81">
        <v>1.7632000000000001</v>
      </c>
      <c r="AG81">
        <v>6.6660000000000004</v>
      </c>
      <c r="AH81">
        <v>208.69399999999999</v>
      </c>
      <c r="AI81">
        <v>3</v>
      </c>
      <c r="AJ81">
        <v>18</v>
      </c>
      <c r="AK81">
        <v>0</v>
      </c>
      <c r="AL81">
        <v>18</v>
      </c>
      <c r="AM81">
        <v>6</v>
      </c>
      <c r="AN81" t="s">
        <v>288</v>
      </c>
      <c r="AP81" t="str">
        <f t="shared" si="1"/>
        <v/>
      </c>
    </row>
    <row r="82" spans="1:42">
      <c r="A82" t="s">
        <v>530</v>
      </c>
      <c r="B82" s="4">
        <v>43400</v>
      </c>
      <c r="C82" s="1">
        <v>0.57986111111111105</v>
      </c>
      <c r="D82" t="s">
        <v>167</v>
      </c>
      <c r="E82" t="s">
        <v>281</v>
      </c>
      <c r="G82">
        <v>9540</v>
      </c>
      <c r="H82" t="s">
        <v>282</v>
      </c>
      <c r="I82" t="s">
        <v>232</v>
      </c>
      <c r="J82" t="s">
        <v>233</v>
      </c>
      <c r="K82" t="s">
        <v>234</v>
      </c>
      <c r="L82" t="s">
        <v>520</v>
      </c>
      <c r="M82">
        <v>4</v>
      </c>
      <c r="N82">
        <v>2</v>
      </c>
      <c r="O82">
        <v>59.191699999999997</v>
      </c>
      <c r="P82">
        <v>57.399700000000003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52.442</v>
      </c>
      <c r="Z82">
        <v>16.5107</v>
      </c>
      <c r="AA82" t="s">
        <v>311</v>
      </c>
      <c r="AB82">
        <v>0.59709999999999996</v>
      </c>
      <c r="AC82" t="s">
        <v>304</v>
      </c>
      <c r="AD82">
        <v>0.89870000000000005</v>
      </c>
      <c r="AE82" t="s">
        <v>531</v>
      </c>
      <c r="AF82">
        <v>1.8328</v>
      </c>
      <c r="AG82">
        <v>0</v>
      </c>
      <c r="AH82">
        <v>188.87280000000001</v>
      </c>
      <c r="AI82">
        <v>16</v>
      </c>
      <c r="AJ82">
        <v>10</v>
      </c>
      <c r="AK82">
        <v>0</v>
      </c>
      <c r="AL82">
        <v>18</v>
      </c>
      <c r="AM82">
        <v>4</v>
      </c>
      <c r="AN82" t="s">
        <v>288</v>
      </c>
      <c r="AP82" t="str">
        <f t="shared" si="1"/>
        <v/>
      </c>
    </row>
    <row r="83" spans="1:42">
      <c r="A83" t="s">
        <v>532</v>
      </c>
      <c r="B83" s="4">
        <v>43400</v>
      </c>
      <c r="C83" s="1">
        <v>0.57986111111111105</v>
      </c>
      <c r="D83" t="s">
        <v>167</v>
      </c>
      <c r="E83" t="s">
        <v>281</v>
      </c>
      <c r="G83">
        <v>9540</v>
      </c>
      <c r="H83" t="s">
        <v>282</v>
      </c>
      <c r="I83" t="s">
        <v>232</v>
      </c>
      <c r="J83" t="s">
        <v>233</v>
      </c>
      <c r="K83" t="s">
        <v>234</v>
      </c>
      <c r="L83" t="s">
        <v>520</v>
      </c>
      <c r="M83">
        <v>11</v>
      </c>
      <c r="N83">
        <v>2</v>
      </c>
      <c r="O83">
        <v>71.910600000000002</v>
      </c>
      <c r="P83">
        <v>44.691000000000003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51.1736</v>
      </c>
      <c r="Z83">
        <v>18.274999999999999</v>
      </c>
      <c r="AA83" t="s">
        <v>299</v>
      </c>
      <c r="AB83">
        <v>0.69099999999999995</v>
      </c>
      <c r="AC83" t="s">
        <v>300</v>
      </c>
      <c r="AD83">
        <v>0.3347</v>
      </c>
      <c r="AE83" t="s">
        <v>533</v>
      </c>
      <c r="AF83">
        <v>1.1257999999999999</v>
      </c>
      <c r="AG83">
        <v>0</v>
      </c>
      <c r="AH83">
        <v>188.20169999999999</v>
      </c>
      <c r="AI83">
        <v>25</v>
      </c>
      <c r="AJ83">
        <v>9</v>
      </c>
      <c r="AK83">
        <v>0</v>
      </c>
      <c r="AL83">
        <v>18</v>
      </c>
      <c r="AM83">
        <v>33</v>
      </c>
      <c r="AN83" t="s">
        <v>288</v>
      </c>
      <c r="AP83" t="str">
        <f t="shared" si="1"/>
        <v/>
      </c>
    </row>
    <row r="84" spans="1:42">
      <c r="A84" t="s">
        <v>534</v>
      </c>
      <c r="B84" s="4">
        <v>43400</v>
      </c>
      <c r="C84" s="1">
        <v>0.57986111111111105</v>
      </c>
      <c r="D84" t="s">
        <v>167</v>
      </c>
      <c r="E84" t="s">
        <v>281</v>
      </c>
      <c r="G84">
        <v>9540</v>
      </c>
      <c r="H84" t="s">
        <v>282</v>
      </c>
      <c r="I84" t="s">
        <v>232</v>
      </c>
      <c r="J84" t="s">
        <v>233</v>
      </c>
      <c r="K84" t="s">
        <v>234</v>
      </c>
      <c r="L84" t="s">
        <v>520</v>
      </c>
      <c r="M84">
        <v>9</v>
      </c>
      <c r="N84">
        <v>2</v>
      </c>
      <c r="O84">
        <v>56.9251</v>
      </c>
      <c r="P84">
        <v>51.522100000000002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48.591799999999999</v>
      </c>
      <c r="Z84">
        <v>16.381399999999999</v>
      </c>
      <c r="AA84" t="s">
        <v>535</v>
      </c>
      <c r="AB84">
        <v>0.7944</v>
      </c>
      <c r="AC84" t="s">
        <v>368</v>
      </c>
      <c r="AD84">
        <v>1.9778</v>
      </c>
      <c r="AE84" t="s">
        <v>260</v>
      </c>
      <c r="AF84">
        <v>3.7690999999999999</v>
      </c>
      <c r="AG84">
        <v>3.5</v>
      </c>
      <c r="AH84">
        <v>183.46180000000001</v>
      </c>
      <c r="AI84">
        <v>25</v>
      </c>
      <c r="AJ84">
        <v>8</v>
      </c>
      <c r="AK84">
        <v>0</v>
      </c>
      <c r="AL84">
        <v>18</v>
      </c>
      <c r="AM84">
        <v>12</v>
      </c>
      <c r="AN84" t="s">
        <v>288</v>
      </c>
      <c r="AP84" t="str">
        <f t="shared" si="1"/>
        <v/>
      </c>
    </row>
    <row r="85" spans="1:42">
      <c r="A85" t="s">
        <v>536</v>
      </c>
      <c r="B85" s="4">
        <v>43400</v>
      </c>
      <c r="C85" s="1">
        <v>0.57986111111111105</v>
      </c>
      <c r="D85" t="s">
        <v>167</v>
      </c>
      <c r="E85" t="s">
        <v>281</v>
      </c>
      <c r="G85">
        <v>9540</v>
      </c>
      <c r="H85" t="s">
        <v>282</v>
      </c>
      <c r="I85" t="s">
        <v>232</v>
      </c>
      <c r="J85" t="s">
        <v>233</v>
      </c>
      <c r="K85" t="s">
        <v>234</v>
      </c>
      <c r="L85" t="s">
        <v>520</v>
      </c>
      <c r="M85">
        <v>6</v>
      </c>
      <c r="N85">
        <v>2</v>
      </c>
      <c r="O85">
        <v>62.490099999999998</v>
      </c>
      <c r="P85">
        <v>41.2667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45.686500000000002</v>
      </c>
      <c r="Z85">
        <v>14.3714</v>
      </c>
      <c r="AA85" t="s">
        <v>296</v>
      </c>
      <c r="AB85">
        <v>0.89410000000000001</v>
      </c>
      <c r="AC85" t="s">
        <v>286</v>
      </c>
      <c r="AD85">
        <v>2.8153000000000001</v>
      </c>
      <c r="AE85" t="s">
        <v>537</v>
      </c>
      <c r="AF85">
        <v>2.2387000000000001</v>
      </c>
      <c r="AG85">
        <v>0</v>
      </c>
      <c r="AH85">
        <v>169.7628</v>
      </c>
      <c r="AI85">
        <v>14</v>
      </c>
      <c r="AJ85">
        <v>11</v>
      </c>
      <c r="AK85">
        <v>0</v>
      </c>
      <c r="AL85">
        <v>18</v>
      </c>
      <c r="AM85">
        <v>25</v>
      </c>
      <c r="AN85" t="s">
        <v>288</v>
      </c>
      <c r="AP85" t="str">
        <f t="shared" si="1"/>
        <v/>
      </c>
    </row>
    <row r="86" spans="1:42">
      <c r="A86" t="s">
        <v>538</v>
      </c>
      <c r="B86" s="4">
        <v>43400</v>
      </c>
      <c r="C86" s="1">
        <v>0.57986111111111105</v>
      </c>
      <c r="D86" t="s">
        <v>167</v>
      </c>
      <c r="E86" t="s">
        <v>281</v>
      </c>
      <c r="G86">
        <v>9540</v>
      </c>
      <c r="H86" t="s">
        <v>282</v>
      </c>
      <c r="I86" t="s">
        <v>232</v>
      </c>
      <c r="J86" t="s">
        <v>233</v>
      </c>
      <c r="K86" t="s">
        <v>234</v>
      </c>
      <c r="L86" t="s">
        <v>520</v>
      </c>
      <c r="M86">
        <v>15</v>
      </c>
      <c r="N86">
        <v>2</v>
      </c>
      <c r="O86">
        <v>58.994799999999998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89.731099999999998</v>
      </c>
      <c r="Z86">
        <v>14.3629</v>
      </c>
      <c r="AA86" t="s">
        <v>341</v>
      </c>
      <c r="AB86">
        <v>0.84670000000000001</v>
      </c>
      <c r="AC86" t="s">
        <v>342</v>
      </c>
      <c r="AD86">
        <v>0.40949999999999998</v>
      </c>
      <c r="AE86" t="s">
        <v>343</v>
      </c>
      <c r="AF86">
        <v>1.3494999999999999</v>
      </c>
      <c r="AG86">
        <v>0</v>
      </c>
      <c r="AH86">
        <v>165.6944</v>
      </c>
      <c r="AI86">
        <v>25</v>
      </c>
      <c r="AJ86">
        <v>6</v>
      </c>
      <c r="AK86">
        <v>0</v>
      </c>
      <c r="AL86">
        <v>18</v>
      </c>
      <c r="AM86">
        <v>14</v>
      </c>
      <c r="AN86" t="s">
        <v>288</v>
      </c>
      <c r="AP86" t="str">
        <f t="shared" si="1"/>
        <v/>
      </c>
    </row>
    <row r="87" spans="1:42">
      <c r="A87" t="s">
        <v>539</v>
      </c>
      <c r="B87" s="4">
        <v>43400</v>
      </c>
      <c r="C87" s="1">
        <v>0.57986111111111105</v>
      </c>
      <c r="D87" t="s">
        <v>167</v>
      </c>
      <c r="E87" t="s">
        <v>281</v>
      </c>
      <c r="G87">
        <v>9540</v>
      </c>
      <c r="H87" t="s">
        <v>282</v>
      </c>
      <c r="I87" t="s">
        <v>232</v>
      </c>
      <c r="J87" t="s">
        <v>233</v>
      </c>
      <c r="K87" t="s">
        <v>234</v>
      </c>
      <c r="L87" t="s">
        <v>520</v>
      </c>
      <c r="M87">
        <v>5</v>
      </c>
      <c r="N87">
        <v>2</v>
      </c>
      <c r="O87">
        <v>53.744199999999999</v>
      </c>
      <c r="P87">
        <v>43.483800000000002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43.293599999999998</v>
      </c>
      <c r="Z87">
        <v>10.8371</v>
      </c>
      <c r="AA87" t="s">
        <v>329</v>
      </c>
      <c r="AB87">
        <v>1.4085000000000001</v>
      </c>
      <c r="AC87" t="s">
        <v>523</v>
      </c>
      <c r="AD87">
        <v>0.2762</v>
      </c>
      <c r="AE87" t="s">
        <v>540</v>
      </c>
      <c r="AF87">
        <v>1.9313</v>
      </c>
      <c r="AG87">
        <v>0</v>
      </c>
      <c r="AH87">
        <v>154.97479999999999</v>
      </c>
      <c r="AI87">
        <v>33</v>
      </c>
      <c r="AJ87">
        <v>4</v>
      </c>
      <c r="AK87">
        <v>0</v>
      </c>
      <c r="AL87">
        <v>18</v>
      </c>
      <c r="AM87">
        <v>68</v>
      </c>
      <c r="AN87" t="s">
        <v>288</v>
      </c>
      <c r="AP87" t="str">
        <f t="shared" si="1"/>
        <v/>
      </c>
    </row>
    <row r="88" spans="1:42">
      <c r="A88" t="s">
        <v>541</v>
      </c>
      <c r="B88" s="4">
        <v>43400</v>
      </c>
      <c r="C88" s="1">
        <v>0.57986111111111105</v>
      </c>
      <c r="D88" t="s">
        <v>167</v>
      </c>
      <c r="E88" t="s">
        <v>281</v>
      </c>
      <c r="G88">
        <v>9540</v>
      </c>
      <c r="H88" t="s">
        <v>282</v>
      </c>
      <c r="I88" t="s">
        <v>232</v>
      </c>
      <c r="J88" t="s">
        <v>233</v>
      </c>
      <c r="K88" t="s">
        <v>234</v>
      </c>
      <c r="L88" t="s">
        <v>520</v>
      </c>
      <c r="M88">
        <v>1</v>
      </c>
      <c r="N88">
        <v>2</v>
      </c>
      <c r="O88">
        <v>52.435600000000001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79.754599999999996</v>
      </c>
      <c r="Z88">
        <v>11.914300000000001</v>
      </c>
      <c r="AA88" t="s">
        <v>542</v>
      </c>
      <c r="AB88">
        <v>0.55800000000000005</v>
      </c>
      <c r="AC88" t="s">
        <v>543</v>
      </c>
      <c r="AD88">
        <v>1.4713000000000001</v>
      </c>
      <c r="AE88" t="s">
        <v>294</v>
      </c>
      <c r="AF88">
        <v>1.5477000000000001</v>
      </c>
      <c r="AG88">
        <v>1.5</v>
      </c>
      <c r="AH88">
        <v>149.1815</v>
      </c>
      <c r="AI88">
        <v>33</v>
      </c>
      <c r="AJ88">
        <v>15</v>
      </c>
      <c r="AK88">
        <v>0</v>
      </c>
      <c r="AL88">
        <v>18</v>
      </c>
      <c r="AM88">
        <v>14</v>
      </c>
      <c r="AN88" t="s">
        <v>288</v>
      </c>
      <c r="AP88" t="str">
        <f t="shared" si="1"/>
        <v/>
      </c>
    </row>
    <row r="89" spans="1:42">
      <c r="A89" t="s">
        <v>544</v>
      </c>
      <c r="B89" s="4">
        <v>43400</v>
      </c>
      <c r="C89" s="1">
        <v>0.57986111111111105</v>
      </c>
      <c r="D89" t="s">
        <v>167</v>
      </c>
      <c r="E89" t="s">
        <v>281</v>
      </c>
      <c r="G89">
        <v>9540</v>
      </c>
      <c r="H89" t="s">
        <v>282</v>
      </c>
      <c r="I89" t="s">
        <v>232</v>
      </c>
      <c r="J89" t="s">
        <v>233</v>
      </c>
      <c r="K89" t="s">
        <v>234</v>
      </c>
      <c r="L89" t="s">
        <v>520</v>
      </c>
      <c r="M89">
        <v>13</v>
      </c>
      <c r="N89">
        <v>2</v>
      </c>
      <c r="O89">
        <v>45.526600000000002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69.245999999999995</v>
      </c>
      <c r="Z89">
        <v>11.802899999999999</v>
      </c>
      <c r="AA89" t="s">
        <v>545</v>
      </c>
      <c r="AB89">
        <v>0.65110000000000001</v>
      </c>
      <c r="AC89" t="s">
        <v>546</v>
      </c>
      <c r="AD89">
        <v>0.1701</v>
      </c>
      <c r="AE89" t="s">
        <v>547</v>
      </c>
      <c r="AF89">
        <v>1.3118000000000001</v>
      </c>
      <c r="AG89">
        <v>2.5</v>
      </c>
      <c r="AH89">
        <v>131.20849999999999</v>
      </c>
      <c r="AI89">
        <v>33</v>
      </c>
      <c r="AJ89">
        <v>17</v>
      </c>
      <c r="AK89">
        <v>0</v>
      </c>
      <c r="AL89">
        <v>18</v>
      </c>
      <c r="AM89">
        <v>38</v>
      </c>
      <c r="AN89" t="s">
        <v>288</v>
      </c>
      <c r="AP89" t="str">
        <f t="shared" si="1"/>
        <v/>
      </c>
    </row>
    <row r="90" spans="1:42">
      <c r="A90" t="s">
        <v>548</v>
      </c>
      <c r="B90" s="4">
        <v>43400</v>
      </c>
      <c r="C90" s="1">
        <v>0.57986111111111105</v>
      </c>
      <c r="D90" t="s">
        <v>167</v>
      </c>
      <c r="E90" t="s">
        <v>281</v>
      </c>
      <c r="G90">
        <v>9540</v>
      </c>
      <c r="H90" t="s">
        <v>282</v>
      </c>
      <c r="I90" t="s">
        <v>232</v>
      </c>
      <c r="J90" t="s">
        <v>233</v>
      </c>
      <c r="K90" t="s">
        <v>234</v>
      </c>
      <c r="L90" t="s">
        <v>520</v>
      </c>
      <c r="M90">
        <v>16</v>
      </c>
      <c r="N90">
        <v>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549</v>
      </c>
      <c r="AB90">
        <v>1.5831999999999999</v>
      </c>
      <c r="AC90" t="s">
        <v>543</v>
      </c>
      <c r="AD90">
        <v>1.4713000000000001</v>
      </c>
      <c r="AE90" t="s">
        <v>550</v>
      </c>
      <c r="AF90">
        <v>1.7233000000000001</v>
      </c>
      <c r="AG90">
        <v>2.5</v>
      </c>
      <c r="AH90">
        <v>7.2778</v>
      </c>
      <c r="AI90">
        <v>25</v>
      </c>
      <c r="AJ90">
        <v>16</v>
      </c>
      <c r="AK90">
        <v>0</v>
      </c>
      <c r="AL90">
        <v>18</v>
      </c>
      <c r="AN90" t="s">
        <v>288</v>
      </c>
      <c r="AP90" t="str">
        <f t="shared" si="1"/>
        <v/>
      </c>
    </row>
    <row r="91" spans="1:42">
      <c r="A91" t="s">
        <v>551</v>
      </c>
      <c r="B91" s="4">
        <v>43400</v>
      </c>
      <c r="C91" s="1">
        <v>0.57986111111111105</v>
      </c>
      <c r="D91" t="s">
        <v>167</v>
      </c>
      <c r="E91" t="s">
        <v>281</v>
      </c>
      <c r="G91">
        <v>9540</v>
      </c>
      <c r="H91" t="s">
        <v>282</v>
      </c>
      <c r="I91" t="s">
        <v>232</v>
      </c>
      <c r="J91" t="s">
        <v>233</v>
      </c>
      <c r="K91" t="s">
        <v>234</v>
      </c>
      <c r="L91" t="s">
        <v>520</v>
      </c>
      <c r="M91">
        <v>14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326</v>
      </c>
      <c r="AB91">
        <v>2.145</v>
      </c>
      <c r="AC91" t="s">
        <v>327</v>
      </c>
      <c r="AD91">
        <v>2.0533999999999999</v>
      </c>
      <c r="AE91" t="s">
        <v>552</v>
      </c>
      <c r="AF91">
        <v>1.9132</v>
      </c>
      <c r="AG91">
        <v>0</v>
      </c>
      <c r="AH91">
        <v>6.1116000000000001</v>
      </c>
      <c r="AI91">
        <v>5</v>
      </c>
      <c r="AJ91">
        <v>7</v>
      </c>
      <c r="AK91">
        <v>0</v>
      </c>
      <c r="AL91">
        <v>18</v>
      </c>
      <c r="AN91" t="s">
        <v>288</v>
      </c>
      <c r="AP91" t="str">
        <f t="shared" si="1"/>
        <v/>
      </c>
    </row>
    <row r="92" spans="1:42">
      <c r="A92" t="s">
        <v>553</v>
      </c>
      <c r="B92" s="4">
        <v>43400</v>
      </c>
      <c r="C92" s="1">
        <v>0.57986111111111105</v>
      </c>
      <c r="D92" t="s">
        <v>167</v>
      </c>
      <c r="E92" t="s">
        <v>281</v>
      </c>
      <c r="G92">
        <v>9540</v>
      </c>
      <c r="H92" t="s">
        <v>282</v>
      </c>
      <c r="I92" t="s">
        <v>232</v>
      </c>
      <c r="J92" t="s">
        <v>233</v>
      </c>
      <c r="K92" t="s">
        <v>234</v>
      </c>
      <c r="L92" t="s">
        <v>520</v>
      </c>
      <c r="M92">
        <v>12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318</v>
      </c>
      <c r="AB92">
        <v>0.59550000000000003</v>
      </c>
      <c r="AC92" t="s">
        <v>286</v>
      </c>
      <c r="AD92">
        <v>2.8153000000000001</v>
      </c>
      <c r="AE92" t="s">
        <v>297</v>
      </c>
      <c r="AF92">
        <v>2.5282</v>
      </c>
      <c r="AG92">
        <v>0</v>
      </c>
      <c r="AH92">
        <v>5.9390000000000001</v>
      </c>
      <c r="AI92">
        <v>14</v>
      </c>
      <c r="AJ92">
        <v>13</v>
      </c>
      <c r="AK92">
        <v>0</v>
      </c>
      <c r="AL92">
        <v>18</v>
      </c>
      <c r="AN92" t="s">
        <v>288</v>
      </c>
      <c r="AP92" t="str">
        <f t="shared" si="1"/>
        <v/>
      </c>
    </row>
    <row r="93" spans="1:42">
      <c r="A93" t="s">
        <v>554</v>
      </c>
      <c r="B93" s="4">
        <v>43400</v>
      </c>
      <c r="C93" s="1">
        <v>0.57986111111111105</v>
      </c>
      <c r="D93" t="s">
        <v>167</v>
      </c>
      <c r="E93" t="s">
        <v>281</v>
      </c>
      <c r="G93">
        <v>9540</v>
      </c>
      <c r="H93" t="s">
        <v>282</v>
      </c>
      <c r="I93" t="s">
        <v>232</v>
      </c>
      <c r="J93" t="s">
        <v>233</v>
      </c>
      <c r="K93" t="s">
        <v>234</v>
      </c>
      <c r="L93" t="s">
        <v>520</v>
      </c>
      <c r="M93">
        <v>2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293</v>
      </c>
      <c r="AB93">
        <v>1.6529</v>
      </c>
      <c r="AC93" t="s">
        <v>555</v>
      </c>
      <c r="AD93">
        <v>1.5896999999999999</v>
      </c>
      <c r="AE93" t="s">
        <v>458</v>
      </c>
      <c r="AF93">
        <v>2.0171000000000001</v>
      </c>
      <c r="AG93">
        <v>0</v>
      </c>
      <c r="AH93">
        <v>5.2596999999999996</v>
      </c>
      <c r="AI93">
        <v>12</v>
      </c>
      <c r="AJ93">
        <v>14</v>
      </c>
      <c r="AK93">
        <v>0</v>
      </c>
      <c r="AL93">
        <v>18</v>
      </c>
      <c r="AN93" t="s">
        <v>288</v>
      </c>
      <c r="AP93" t="str">
        <f t="shared" si="1"/>
        <v/>
      </c>
    </row>
    <row r="94" spans="1:42">
      <c r="A94" t="s">
        <v>556</v>
      </c>
      <c r="B94" s="4">
        <v>43400</v>
      </c>
      <c r="C94" s="1">
        <v>0.57986111111111105</v>
      </c>
      <c r="D94" t="s">
        <v>167</v>
      </c>
      <c r="E94" t="s">
        <v>281</v>
      </c>
      <c r="G94">
        <v>9540</v>
      </c>
      <c r="H94" t="s">
        <v>282</v>
      </c>
      <c r="I94" t="s">
        <v>232</v>
      </c>
      <c r="J94" t="s">
        <v>233</v>
      </c>
      <c r="K94" t="s">
        <v>234</v>
      </c>
      <c r="L94" t="s">
        <v>520</v>
      </c>
      <c r="M94">
        <v>3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333</v>
      </c>
      <c r="AB94">
        <v>1.1831</v>
      </c>
      <c r="AC94" t="s">
        <v>557</v>
      </c>
      <c r="AD94">
        <v>0.98180000000000001</v>
      </c>
      <c r="AE94" t="s">
        <v>558</v>
      </c>
      <c r="AF94">
        <v>2.0596999999999999</v>
      </c>
      <c r="AG94">
        <v>0</v>
      </c>
      <c r="AH94">
        <v>4.2245999999999997</v>
      </c>
      <c r="AI94">
        <v>33</v>
      </c>
      <c r="AJ94">
        <v>3</v>
      </c>
      <c r="AK94">
        <v>0</v>
      </c>
      <c r="AL94">
        <v>18</v>
      </c>
      <c r="AN94" t="s">
        <v>288</v>
      </c>
      <c r="AP94" t="str">
        <f t="shared" si="1"/>
        <v/>
      </c>
    </row>
    <row r="95" spans="1:42">
      <c r="A95" t="s">
        <v>559</v>
      </c>
      <c r="B95" s="4">
        <v>43400</v>
      </c>
      <c r="C95" s="1">
        <v>0.57986111111111105</v>
      </c>
      <c r="D95" t="s">
        <v>167</v>
      </c>
      <c r="E95" t="s">
        <v>281</v>
      </c>
      <c r="G95">
        <v>9540</v>
      </c>
      <c r="H95" t="s">
        <v>282</v>
      </c>
      <c r="I95" t="s">
        <v>232</v>
      </c>
      <c r="J95" t="s">
        <v>233</v>
      </c>
      <c r="K95" t="s">
        <v>234</v>
      </c>
      <c r="L95" t="s">
        <v>520</v>
      </c>
      <c r="M95">
        <v>8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303</v>
      </c>
      <c r="AB95">
        <v>1.2713000000000001</v>
      </c>
      <c r="AC95" t="s">
        <v>304</v>
      </c>
      <c r="AD95">
        <v>0.89870000000000005</v>
      </c>
      <c r="AE95" t="s">
        <v>560</v>
      </c>
      <c r="AF95">
        <v>1.9784999999999999</v>
      </c>
      <c r="AG95">
        <v>0</v>
      </c>
      <c r="AH95">
        <v>4.1485000000000003</v>
      </c>
      <c r="AI95">
        <v>7</v>
      </c>
      <c r="AJ95">
        <v>5</v>
      </c>
      <c r="AK95">
        <v>0</v>
      </c>
      <c r="AL95">
        <v>18</v>
      </c>
      <c r="AN95" t="s">
        <v>288</v>
      </c>
      <c r="AP95" t="str">
        <f t="shared" si="1"/>
        <v/>
      </c>
    </row>
    <row r="96" spans="1:42">
      <c r="A96" t="s">
        <v>564</v>
      </c>
      <c r="B96" s="4">
        <v>43400</v>
      </c>
      <c r="C96" s="1">
        <v>0.58333333333333337</v>
      </c>
      <c r="D96" t="s">
        <v>172</v>
      </c>
      <c r="E96" t="s">
        <v>561</v>
      </c>
      <c r="F96" t="s">
        <v>562</v>
      </c>
      <c r="G96">
        <v>37140</v>
      </c>
      <c r="H96" t="s">
        <v>282</v>
      </c>
      <c r="I96" t="s">
        <v>346</v>
      </c>
      <c r="J96" t="s">
        <v>5</v>
      </c>
      <c r="K96" t="s">
        <v>347</v>
      </c>
      <c r="L96" t="s">
        <v>563</v>
      </c>
      <c r="M96">
        <v>4</v>
      </c>
      <c r="N96">
        <v>8</v>
      </c>
      <c r="O96">
        <v>172.78899999999999</v>
      </c>
      <c r="P96">
        <v>97.8536</v>
      </c>
      <c r="Q96">
        <v>46.529299999999999</v>
      </c>
      <c r="R96">
        <v>9.7910000000000004</v>
      </c>
      <c r="S96">
        <v>8.75</v>
      </c>
      <c r="T96">
        <v>6.4356999999999998</v>
      </c>
      <c r="U96">
        <v>4.6623999999999999</v>
      </c>
      <c r="V96">
        <v>3.6225999999999998</v>
      </c>
      <c r="W96">
        <v>2.2111999999999998</v>
      </c>
      <c r="X96">
        <v>2.1804000000000001</v>
      </c>
      <c r="Y96">
        <v>0</v>
      </c>
      <c r="Z96">
        <v>23.749300000000002</v>
      </c>
      <c r="AA96" t="s">
        <v>565</v>
      </c>
      <c r="AB96">
        <v>1.9716</v>
      </c>
      <c r="AC96" t="s">
        <v>566</v>
      </c>
      <c r="AD96">
        <v>3.9049999999999998</v>
      </c>
      <c r="AE96" t="s">
        <v>387</v>
      </c>
      <c r="AF96">
        <v>2.5276000000000001</v>
      </c>
      <c r="AG96">
        <v>37.420200000000001</v>
      </c>
      <c r="AH96" s="23">
        <v>424.39879999999999</v>
      </c>
      <c r="AI96">
        <v>10</v>
      </c>
      <c r="AK96">
        <v>144</v>
      </c>
      <c r="AL96">
        <v>17</v>
      </c>
      <c r="AM96">
        <v>45</v>
      </c>
      <c r="AN96" t="s">
        <v>567</v>
      </c>
      <c r="AP96" t="str">
        <f t="shared" si="1"/>
        <v>Bold</v>
      </c>
    </row>
    <row r="97" spans="1:42">
      <c r="A97" t="s">
        <v>568</v>
      </c>
      <c r="B97" s="4">
        <v>43400</v>
      </c>
      <c r="C97" s="1">
        <v>0.58333333333333337</v>
      </c>
      <c r="D97" t="s">
        <v>172</v>
      </c>
      <c r="E97" t="s">
        <v>561</v>
      </c>
      <c r="F97" t="s">
        <v>562</v>
      </c>
      <c r="G97">
        <v>37140</v>
      </c>
      <c r="H97" t="s">
        <v>282</v>
      </c>
      <c r="I97" t="s">
        <v>346</v>
      </c>
      <c r="J97" t="s">
        <v>5</v>
      </c>
      <c r="K97" t="s">
        <v>347</v>
      </c>
      <c r="L97" t="s">
        <v>563</v>
      </c>
      <c r="M97">
        <v>6</v>
      </c>
      <c r="N97">
        <v>9</v>
      </c>
      <c r="O97">
        <v>171.571</v>
      </c>
      <c r="P97">
        <v>44.711500000000001</v>
      </c>
      <c r="Q97">
        <v>43.484000000000002</v>
      </c>
      <c r="R97">
        <v>17.3781</v>
      </c>
      <c r="S97">
        <v>6.1300999999999997</v>
      </c>
      <c r="T97">
        <v>7.7267999999999999</v>
      </c>
      <c r="U97">
        <v>4.0739000000000001</v>
      </c>
      <c r="V97">
        <v>1.8804000000000001</v>
      </c>
      <c r="W97">
        <v>1.6994</v>
      </c>
      <c r="X97">
        <v>1.8456999999999999</v>
      </c>
      <c r="Y97">
        <v>0</v>
      </c>
      <c r="Z97">
        <v>22.633600000000001</v>
      </c>
      <c r="AA97" t="s">
        <v>569</v>
      </c>
      <c r="AB97">
        <v>1.4752000000000001</v>
      </c>
      <c r="AC97" t="s">
        <v>570</v>
      </c>
      <c r="AD97">
        <v>1.2547999999999999</v>
      </c>
      <c r="AE97" t="s">
        <v>571</v>
      </c>
      <c r="AF97">
        <v>2.2231999999999998</v>
      </c>
      <c r="AG97">
        <v>36.852200000000003</v>
      </c>
      <c r="AH97">
        <v>364.93990000000002</v>
      </c>
      <c r="AI97">
        <v>12</v>
      </c>
      <c r="AK97">
        <v>142</v>
      </c>
      <c r="AL97">
        <v>17</v>
      </c>
      <c r="AM97">
        <v>45</v>
      </c>
      <c r="AN97" t="s">
        <v>567</v>
      </c>
      <c r="AP97" t="str">
        <f t="shared" si="1"/>
        <v/>
      </c>
    </row>
    <row r="98" spans="1:42">
      <c r="A98" t="s">
        <v>572</v>
      </c>
      <c r="B98" s="4">
        <v>43400</v>
      </c>
      <c r="C98" s="1">
        <v>0.58333333333333337</v>
      </c>
      <c r="D98" t="s">
        <v>172</v>
      </c>
      <c r="E98" t="s">
        <v>561</v>
      </c>
      <c r="F98" t="s">
        <v>562</v>
      </c>
      <c r="G98">
        <v>37140</v>
      </c>
      <c r="H98" t="s">
        <v>282</v>
      </c>
      <c r="I98" t="s">
        <v>346</v>
      </c>
      <c r="J98" t="s">
        <v>5</v>
      </c>
      <c r="K98" t="s">
        <v>347</v>
      </c>
      <c r="L98" t="s">
        <v>563</v>
      </c>
      <c r="M98">
        <v>7</v>
      </c>
      <c r="N98">
        <v>6</v>
      </c>
      <c r="O98">
        <v>82.391499999999994</v>
      </c>
      <c r="P98">
        <v>96.383399999999995</v>
      </c>
      <c r="Q98">
        <v>44.841799999999999</v>
      </c>
      <c r="R98">
        <v>14.2898</v>
      </c>
      <c r="S98">
        <v>8.1113</v>
      </c>
      <c r="T98">
        <v>5.0011999999999999</v>
      </c>
      <c r="U98">
        <v>5.1327999999999996</v>
      </c>
      <c r="V98">
        <v>2.9087000000000001</v>
      </c>
      <c r="W98">
        <v>2.4194</v>
      </c>
      <c r="X98">
        <v>1.9852000000000001</v>
      </c>
      <c r="Y98">
        <v>0</v>
      </c>
      <c r="Z98">
        <v>23.4</v>
      </c>
      <c r="AA98" t="s">
        <v>573</v>
      </c>
      <c r="AB98">
        <v>4.1841999999999997</v>
      </c>
      <c r="AC98" t="s">
        <v>574</v>
      </c>
      <c r="AD98">
        <v>4.67</v>
      </c>
      <c r="AE98" t="s">
        <v>575</v>
      </c>
      <c r="AF98">
        <v>5.9272</v>
      </c>
      <c r="AG98">
        <v>38.835900000000002</v>
      </c>
      <c r="AH98">
        <v>340.48239999999998</v>
      </c>
      <c r="AI98">
        <v>8</v>
      </c>
      <c r="AK98">
        <v>142</v>
      </c>
      <c r="AL98">
        <v>17</v>
      </c>
      <c r="AM98">
        <v>98</v>
      </c>
      <c r="AN98" t="s">
        <v>567</v>
      </c>
      <c r="AP98" t="str">
        <f t="shared" si="1"/>
        <v/>
      </c>
    </row>
    <row r="99" spans="1:42">
      <c r="A99" t="s">
        <v>576</v>
      </c>
      <c r="B99" s="4">
        <v>43400</v>
      </c>
      <c r="C99" s="1">
        <v>0.58333333333333337</v>
      </c>
      <c r="D99" t="s">
        <v>172</v>
      </c>
      <c r="E99" t="s">
        <v>561</v>
      </c>
      <c r="F99" t="s">
        <v>562</v>
      </c>
      <c r="G99">
        <v>37140</v>
      </c>
      <c r="H99" t="s">
        <v>282</v>
      </c>
      <c r="I99" t="s">
        <v>346</v>
      </c>
      <c r="J99" t="s">
        <v>5</v>
      </c>
      <c r="K99" t="s">
        <v>347</v>
      </c>
      <c r="L99" t="s">
        <v>563</v>
      </c>
      <c r="M99">
        <v>15</v>
      </c>
      <c r="N99">
        <v>7</v>
      </c>
      <c r="O99">
        <v>103.5033</v>
      </c>
      <c r="P99">
        <v>76.475999999999999</v>
      </c>
      <c r="Q99">
        <v>42.24</v>
      </c>
      <c r="R99">
        <v>7.3296000000000001</v>
      </c>
      <c r="S99">
        <v>7.9884000000000004</v>
      </c>
      <c r="T99">
        <v>3.9722</v>
      </c>
      <c r="U99">
        <v>4.2394999999999996</v>
      </c>
      <c r="V99">
        <v>2.6551</v>
      </c>
      <c r="W99">
        <v>1.3082</v>
      </c>
      <c r="X99">
        <v>0</v>
      </c>
      <c r="Y99">
        <v>1.9912000000000001</v>
      </c>
      <c r="Z99">
        <v>22.1736</v>
      </c>
      <c r="AA99" t="s">
        <v>577</v>
      </c>
      <c r="AB99">
        <v>3.0653000000000001</v>
      </c>
      <c r="AC99" t="s">
        <v>578</v>
      </c>
      <c r="AD99">
        <v>2.6524999999999999</v>
      </c>
      <c r="AE99" t="s">
        <v>579</v>
      </c>
      <c r="AF99">
        <v>1.7695000000000001</v>
      </c>
      <c r="AG99">
        <v>43.794400000000003</v>
      </c>
      <c r="AH99">
        <v>325.15890000000002</v>
      </c>
      <c r="AI99">
        <v>14</v>
      </c>
      <c r="AK99">
        <v>133</v>
      </c>
      <c r="AL99">
        <v>17</v>
      </c>
      <c r="AM99">
        <v>59</v>
      </c>
      <c r="AN99" t="s">
        <v>567</v>
      </c>
      <c r="AP99" t="str">
        <f t="shared" si="1"/>
        <v/>
      </c>
    </row>
    <row r="100" spans="1:42">
      <c r="A100" t="s">
        <v>580</v>
      </c>
      <c r="B100" s="4">
        <v>43400</v>
      </c>
      <c r="C100" s="1">
        <v>0.58333333333333337</v>
      </c>
      <c r="D100" t="s">
        <v>172</v>
      </c>
      <c r="E100" t="s">
        <v>561</v>
      </c>
      <c r="F100" t="s">
        <v>562</v>
      </c>
      <c r="G100">
        <v>37140</v>
      </c>
      <c r="H100" t="s">
        <v>282</v>
      </c>
      <c r="I100" t="s">
        <v>346</v>
      </c>
      <c r="J100" t="s">
        <v>5</v>
      </c>
      <c r="K100" t="s">
        <v>347</v>
      </c>
      <c r="L100" t="s">
        <v>563</v>
      </c>
      <c r="M100">
        <v>16</v>
      </c>
      <c r="N100">
        <v>10</v>
      </c>
      <c r="O100">
        <v>135.9</v>
      </c>
      <c r="P100">
        <v>46.326999999999998</v>
      </c>
      <c r="Q100">
        <v>28.817299999999999</v>
      </c>
      <c r="R100">
        <v>16.691400000000002</v>
      </c>
      <c r="S100">
        <v>7.0449000000000002</v>
      </c>
      <c r="T100">
        <v>4.5785</v>
      </c>
      <c r="U100">
        <v>3.4449999999999998</v>
      </c>
      <c r="V100">
        <v>2.7018</v>
      </c>
      <c r="W100">
        <v>1.7369000000000001</v>
      </c>
      <c r="X100">
        <v>2.0411000000000001</v>
      </c>
      <c r="Y100">
        <v>0</v>
      </c>
      <c r="Z100">
        <v>21.427900000000001</v>
      </c>
      <c r="AA100" t="s">
        <v>581</v>
      </c>
      <c r="AB100">
        <v>2.1726000000000001</v>
      </c>
      <c r="AC100" t="s">
        <v>351</v>
      </c>
      <c r="AD100">
        <v>3.9175</v>
      </c>
      <c r="AE100" t="s">
        <v>401</v>
      </c>
      <c r="AF100">
        <v>1.9494</v>
      </c>
      <c r="AG100">
        <v>36.674999999999997</v>
      </c>
      <c r="AH100">
        <v>315.42630000000003</v>
      </c>
      <c r="AI100">
        <v>16</v>
      </c>
      <c r="AK100">
        <v>132</v>
      </c>
      <c r="AL100">
        <v>17</v>
      </c>
      <c r="AM100">
        <v>31</v>
      </c>
      <c r="AN100" t="s">
        <v>567</v>
      </c>
      <c r="AP100" t="str">
        <f t="shared" si="1"/>
        <v/>
      </c>
    </row>
    <row r="101" spans="1:42">
      <c r="A101" t="s">
        <v>582</v>
      </c>
      <c r="B101" s="4">
        <v>43400</v>
      </c>
      <c r="C101" s="1">
        <v>0.58333333333333337</v>
      </c>
      <c r="D101" t="s">
        <v>172</v>
      </c>
      <c r="E101" t="s">
        <v>561</v>
      </c>
      <c r="F101" t="s">
        <v>562</v>
      </c>
      <c r="G101">
        <v>37140</v>
      </c>
      <c r="H101" t="s">
        <v>282</v>
      </c>
      <c r="I101" t="s">
        <v>346</v>
      </c>
      <c r="J101" t="s">
        <v>5</v>
      </c>
      <c r="K101" t="s">
        <v>347</v>
      </c>
      <c r="L101" t="s">
        <v>563</v>
      </c>
      <c r="M101">
        <v>13</v>
      </c>
      <c r="N101">
        <v>9</v>
      </c>
      <c r="O101">
        <v>111.8236</v>
      </c>
      <c r="P101">
        <v>75.058800000000005</v>
      </c>
      <c r="Q101">
        <v>28.068000000000001</v>
      </c>
      <c r="R101">
        <v>12.0403</v>
      </c>
      <c r="S101">
        <v>5.4884000000000004</v>
      </c>
      <c r="T101">
        <v>6.9151999999999996</v>
      </c>
      <c r="U101">
        <v>4.8295000000000003</v>
      </c>
      <c r="V101">
        <v>2.2582</v>
      </c>
      <c r="W101">
        <v>1.5124</v>
      </c>
      <c r="X101">
        <v>2.5314999999999999</v>
      </c>
      <c r="Y101">
        <v>0</v>
      </c>
      <c r="Z101">
        <v>24.5107</v>
      </c>
      <c r="AA101" t="s">
        <v>583</v>
      </c>
      <c r="AB101">
        <v>2.2959999999999998</v>
      </c>
      <c r="AC101" t="s">
        <v>584</v>
      </c>
      <c r="AD101">
        <v>1.3695999999999999</v>
      </c>
      <c r="AE101" t="s">
        <v>585</v>
      </c>
      <c r="AF101">
        <v>1.7082999999999999</v>
      </c>
      <c r="AG101">
        <v>25.434999999999999</v>
      </c>
      <c r="AH101">
        <v>305.84550000000002</v>
      </c>
      <c r="AI101">
        <v>14</v>
      </c>
      <c r="AK101">
        <v>134</v>
      </c>
      <c r="AL101">
        <v>17</v>
      </c>
      <c r="AM101">
        <v>118</v>
      </c>
      <c r="AN101" t="s">
        <v>567</v>
      </c>
      <c r="AP101" t="str">
        <f t="shared" si="1"/>
        <v/>
      </c>
    </row>
    <row r="102" spans="1:42">
      <c r="A102" t="s">
        <v>586</v>
      </c>
      <c r="B102" s="4">
        <v>43400</v>
      </c>
      <c r="C102" s="1">
        <v>0.58333333333333337</v>
      </c>
      <c r="D102" t="s">
        <v>172</v>
      </c>
      <c r="E102" t="s">
        <v>561</v>
      </c>
      <c r="F102" t="s">
        <v>562</v>
      </c>
      <c r="G102">
        <v>37140</v>
      </c>
      <c r="H102" t="s">
        <v>282</v>
      </c>
      <c r="I102" t="s">
        <v>346</v>
      </c>
      <c r="J102" t="s">
        <v>5</v>
      </c>
      <c r="K102" t="s">
        <v>347</v>
      </c>
      <c r="L102" t="s">
        <v>563</v>
      </c>
      <c r="M102">
        <v>3</v>
      </c>
      <c r="N102">
        <v>8</v>
      </c>
      <c r="O102">
        <v>128.6</v>
      </c>
      <c r="P102">
        <v>58.606400000000001</v>
      </c>
      <c r="Q102">
        <v>22.4389</v>
      </c>
      <c r="R102">
        <v>7.9798</v>
      </c>
      <c r="S102">
        <v>7.3452999999999999</v>
      </c>
      <c r="T102">
        <v>4.6371000000000002</v>
      </c>
      <c r="U102">
        <v>2.5173000000000001</v>
      </c>
      <c r="V102">
        <v>3.3565999999999998</v>
      </c>
      <c r="W102">
        <v>1.1335</v>
      </c>
      <c r="X102">
        <v>1.5687</v>
      </c>
      <c r="Y102">
        <v>0</v>
      </c>
      <c r="Z102">
        <v>20.238600000000002</v>
      </c>
      <c r="AA102" t="s">
        <v>587</v>
      </c>
      <c r="AB102">
        <v>4.3929</v>
      </c>
      <c r="AC102" t="s">
        <v>588</v>
      </c>
      <c r="AD102">
        <v>4.8540999999999999</v>
      </c>
      <c r="AE102" t="s">
        <v>589</v>
      </c>
      <c r="AF102">
        <v>2.5348000000000002</v>
      </c>
      <c r="AG102">
        <v>28.4682</v>
      </c>
      <c r="AH102">
        <v>298.67219999999998</v>
      </c>
      <c r="AI102">
        <v>8</v>
      </c>
      <c r="AK102">
        <v>145</v>
      </c>
      <c r="AL102">
        <v>17</v>
      </c>
      <c r="AM102">
        <v>32</v>
      </c>
      <c r="AN102" t="s">
        <v>567</v>
      </c>
      <c r="AP102" t="str">
        <f t="shared" si="1"/>
        <v/>
      </c>
    </row>
    <row r="103" spans="1:42">
      <c r="A103" t="s">
        <v>590</v>
      </c>
      <c r="B103" s="4">
        <v>43400</v>
      </c>
      <c r="C103" s="1">
        <v>0.58333333333333337</v>
      </c>
      <c r="D103" t="s">
        <v>172</v>
      </c>
      <c r="E103" t="s">
        <v>561</v>
      </c>
      <c r="F103" t="s">
        <v>562</v>
      </c>
      <c r="G103">
        <v>37140</v>
      </c>
      <c r="H103" t="s">
        <v>282</v>
      </c>
      <c r="I103" t="s">
        <v>346</v>
      </c>
      <c r="J103" t="s">
        <v>5</v>
      </c>
      <c r="K103" t="s">
        <v>347</v>
      </c>
      <c r="L103" t="s">
        <v>563</v>
      </c>
      <c r="M103">
        <v>14</v>
      </c>
      <c r="N103">
        <v>10</v>
      </c>
      <c r="O103">
        <v>95.983900000000006</v>
      </c>
      <c r="P103">
        <v>91.98</v>
      </c>
      <c r="Q103">
        <v>19.463000000000001</v>
      </c>
      <c r="R103">
        <v>8.0967000000000002</v>
      </c>
      <c r="S103">
        <v>10.1303</v>
      </c>
      <c r="T103">
        <v>3.4803999999999999</v>
      </c>
      <c r="U103">
        <v>3.5933000000000002</v>
      </c>
      <c r="V103">
        <v>1.7612000000000001</v>
      </c>
      <c r="W103">
        <v>1.0822000000000001</v>
      </c>
      <c r="X103">
        <v>1.3209</v>
      </c>
      <c r="Y103">
        <v>0</v>
      </c>
      <c r="Z103">
        <v>22.3536</v>
      </c>
      <c r="AA103" t="s">
        <v>591</v>
      </c>
      <c r="AB103">
        <v>3.5541999999999998</v>
      </c>
      <c r="AC103" t="s">
        <v>351</v>
      </c>
      <c r="AD103">
        <v>2.9411</v>
      </c>
      <c r="AE103" t="s">
        <v>383</v>
      </c>
      <c r="AF103">
        <v>2.02</v>
      </c>
      <c r="AG103">
        <v>28.975000000000001</v>
      </c>
      <c r="AH103">
        <v>296.73579999999998</v>
      </c>
      <c r="AI103">
        <v>20</v>
      </c>
      <c r="AK103">
        <v>133</v>
      </c>
      <c r="AL103">
        <v>17</v>
      </c>
      <c r="AM103">
        <v>21</v>
      </c>
      <c r="AN103" t="s">
        <v>567</v>
      </c>
      <c r="AP103" t="str">
        <f t="shared" si="1"/>
        <v/>
      </c>
    </row>
    <row r="104" spans="1:42">
      <c r="A104" t="s">
        <v>592</v>
      </c>
      <c r="B104" s="4">
        <v>43400</v>
      </c>
      <c r="C104" s="1">
        <v>0.58333333333333337</v>
      </c>
      <c r="D104" t="s">
        <v>172</v>
      </c>
      <c r="E104" t="s">
        <v>561</v>
      </c>
      <c r="F104" t="s">
        <v>562</v>
      </c>
      <c r="G104">
        <v>37140</v>
      </c>
      <c r="H104" t="s">
        <v>282</v>
      </c>
      <c r="I104" t="s">
        <v>346</v>
      </c>
      <c r="J104" t="s">
        <v>5</v>
      </c>
      <c r="K104" t="s">
        <v>347</v>
      </c>
      <c r="L104" t="s">
        <v>563</v>
      </c>
      <c r="M104">
        <v>11</v>
      </c>
      <c r="N104">
        <v>10</v>
      </c>
      <c r="O104">
        <v>112.3421</v>
      </c>
      <c r="P104">
        <v>57.884799999999998</v>
      </c>
      <c r="Q104">
        <v>32.784799999999997</v>
      </c>
      <c r="R104">
        <v>8.4001000000000001</v>
      </c>
      <c r="S104">
        <v>7.8525999999999998</v>
      </c>
      <c r="T104">
        <v>6.5683999999999996</v>
      </c>
      <c r="U104">
        <v>4.2541000000000002</v>
      </c>
      <c r="V104">
        <v>2.948</v>
      </c>
      <c r="W104">
        <v>2.0895999999999999</v>
      </c>
      <c r="X104">
        <v>1.4945999999999999</v>
      </c>
      <c r="Y104">
        <v>0</v>
      </c>
      <c r="Z104">
        <v>21.7529</v>
      </c>
      <c r="AA104" t="s">
        <v>593</v>
      </c>
      <c r="AB104">
        <v>2.1514000000000002</v>
      </c>
      <c r="AC104" t="s">
        <v>566</v>
      </c>
      <c r="AD104">
        <v>2.4670000000000001</v>
      </c>
      <c r="AE104" t="s">
        <v>380</v>
      </c>
      <c r="AF104">
        <v>1.5581</v>
      </c>
      <c r="AG104">
        <v>30.854600000000001</v>
      </c>
      <c r="AH104">
        <v>295.40300000000002</v>
      </c>
      <c r="AI104">
        <v>10</v>
      </c>
      <c r="AK104">
        <v>135</v>
      </c>
      <c r="AL104">
        <v>17</v>
      </c>
      <c r="AM104">
        <v>189</v>
      </c>
      <c r="AN104" t="s">
        <v>567</v>
      </c>
      <c r="AP104" t="str">
        <f t="shared" si="1"/>
        <v/>
      </c>
    </row>
    <row r="105" spans="1:42">
      <c r="A105" t="s">
        <v>594</v>
      </c>
      <c r="B105" s="4">
        <v>43400</v>
      </c>
      <c r="C105" s="1">
        <v>0.58333333333333337</v>
      </c>
      <c r="D105" t="s">
        <v>172</v>
      </c>
      <c r="E105" t="s">
        <v>561</v>
      </c>
      <c r="F105" t="s">
        <v>562</v>
      </c>
      <c r="G105">
        <v>37140</v>
      </c>
      <c r="H105" t="s">
        <v>282</v>
      </c>
      <c r="I105" t="s">
        <v>346</v>
      </c>
      <c r="J105" t="s">
        <v>5</v>
      </c>
      <c r="K105" t="s">
        <v>347</v>
      </c>
      <c r="L105" t="s">
        <v>563</v>
      </c>
      <c r="M105">
        <v>5</v>
      </c>
      <c r="N105">
        <v>8</v>
      </c>
      <c r="O105">
        <v>83.295000000000002</v>
      </c>
      <c r="P105">
        <v>87.100999999999999</v>
      </c>
      <c r="Q105">
        <v>28.624199999999998</v>
      </c>
      <c r="R105">
        <v>15.3736</v>
      </c>
      <c r="S105">
        <v>9.4702999999999999</v>
      </c>
      <c r="T105">
        <v>3.4594999999999998</v>
      </c>
      <c r="U105">
        <v>4.8875999999999999</v>
      </c>
      <c r="V105">
        <v>3.3915999999999999</v>
      </c>
      <c r="W105">
        <v>2.5268999999999999</v>
      </c>
      <c r="X105">
        <v>3.0931000000000002</v>
      </c>
      <c r="Y105">
        <v>0</v>
      </c>
      <c r="Z105">
        <v>21.835000000000001</v>
      </c>
      <c r="AA105" t="s">
        <v>595</v>
      </c>
      <c r="AB105">
        <v>3.9070999999999998</v>
      </c>
      <c r="AC105" t="s">
        <v>596</v>
      </c>
      <c r="AD105">
        <v>3.2021999999999999</v>
      </c>
      <c r="AE105" t="s">
        <v>597</v>
      </c>
      <c r="AF105">
        <v>2.0508999999999999</v>
      </c>
      <c r="AG105">
        <v>23.0517</v>
      </c>
      <c r="AH105">
        <v>295.2697</v>
      </c>
      <c r="AI105">
        <v>12</v>
      </c>
      <c r="AK105">
        <v>143</v>
      </c>
      <c r="AL105">
        <v>17</v>
      </c>
      <c r="AM105">
        <v>189</v>
      </c>
      <c r="AN105" t="s">
        <v>567</v>
      </c>
      <c r="AP105" t="str">
        <f t="shared" si="1"/>
        <v/>
      </c>
    </row>
    <row r="106" spans="1:42">
      <c r="A106" t="s">
        <v>598</v>
      </c>
      <c r="B106" s="4">
        <v>43400</v>
      </c>
      <c r="C106" s="1">
        <v>0.58333333333333337</v>
      </c>
      <c r="D106" t="s">
        <v>172</v>
      </c>
      <c r="E106" t="s">
        <v>561</v>
      </c>
      <c r="F106" t="s">
        <v>562</v>
      </c>
      <c r="G106">
        <v>37140</v>
      </c>
      <c r="H106" t="s">
        <v>282</v>
      </c>
      <c r="I106" t="s">
        <v>346</v>
      </c>
      <c r="J106" t="s">
        <v>5</v>
      </c>
      <c r="K106" t="s">
        <v>347</v>
      </c>
      <c r="L106" t="s">
        <v>563</v>
      </c>
      <c r="M106">
        <v>1</v>
      </c>
      <c r="N106">
        <v>8</v>
      </c>
      <c r="O106">
        <v>83.988900000000001</v>
      </c>
      <c r="P106">
        <v>93.700500000000005</v>
      </c>
      <c r="Q106">
        <v>29.0136</v>
      </c>
      <c r="R106">
        <v>9.1311999999999998</v>
      </c>
      <c r="S106">
        <v>12.8346</v>
      </c>
      <c r="T106">
        <v>6.1920000000000002</v>
      </c>
      <c r="U106">
        <v>2.9784000000000002</v>
      </c>
      <c r="V106">
        <v>3.8472</v>
      </c>
      <c r="W106">
        <v>3.0131999999999999</v>
      </c>
      <c r="X106">
        <v>2.9828000000000001</v>
      </c>
      <c r="Y106">
        <v>0</v>
      </c>
      <c r="Z106">
        <v>10.8667</v>
      </c>
      <c r="AA106" t="s">
        <v>599</v>
      </c>
      <c r="AB106">
        <v>1.9497</v>
      </c>
      <c r="AC106" t="s">
        <v>578</v>
      </c>
      <c r="AD106">
        <v>1.6749000000000001</v>
      </c>
      <c r="AE106" t="s">
        <v>600</v>
      </c>
      <c r="AF106">
        <v>0.81769999999999998</v>
      </c>
      <c r="AG106">
        <v>16.971699999999998</v>
      </c>
      <c r="AH106">
        <v>279.96319999999997</v>
      </c>
      <c r="AI106">
        <v>12</v>
      </c>
      <c r="AK106">
        <v>157</v>
      </c>
      <c r="AL106">
        <v>17</v>
      </c>
      <c r="AM106">
        <v>265</v>
      </c>
      <c r="AN106" t="s">
        <v>567</v>
      </c>
      <c r="AP106" t="str">
        <f t="shared" si="1"/>
        <v/>
      </c>
    </row>
    <row r="107" spans="1:42">
      <c r="A107" t="s">
        <v>601</v>
      </c>
      <c r="B107" s="4">
        <v>43400</v>
      </c>
      <c r="C107" s="1">
        <v>0.58333333333333337</v>
      </c>
      <c r="D107" t="s">
        <v>172</v>
      </c>
      <c r="E107" t="s">
        <v>561</v>
      </c>
      <c r="F107" t="s">
        <v>562</v>
      </c>
      <c r="G107">
        <v>37140</v>
      </c>
      <c r="H107" t="s">
        <v>282</v>
      </c>
      <c r="I107" t="s">
        <v>346</v>
      </c>
      <c r="J107" t="s">
        <v>5</v>
      </c>
      <c r="K107" t="s">
        <v>347</v>
      </c>
      <c r="L107" t="s">
        <v>563</v>
      </c>
      <c r="M107">
        <v>9</v>
      </c>
      <c r="N107">
        <v>8</v>
      </c>
      <c r="O107">
        <v>77.295000000000002</v>
      </c>
      <c r="P107">
        <v>72.284000000000006</v>
      </c>
      <c r="Q107">
        <v>22.918800000000001</v>
      </c>
      <c r="R107">
        <v>11.751899999999999</v>
      </c>
      <c r="S107">
        <v>9.5754999999999999</v>
      </c>
      <c r="T107">
        <v>3.9581</v>
      </c>
      <c r="U107">
        <v>6.9238999999999997</v>
      </c>
      <c r="V107">
        <v>2.3908999999999998</v>
      </c>
      <c r="W107">
        <v>1.964</v>
      </c>
      <c r="X107">
        <v>1.9596</v>
      </c>
      <c r="Y107">
        <v>0</v>
      </c>
      <c r="Z107">
        <v>23.2</v>
      </c>
      <c r="AA107" t="s">
        <v>602</v>
      </c>
      <c r="AB107">
        <v>2.1118999999999999</v>
      </c>
      <c r="AC107" t="s">
        <v>603</v>
      </c>
      <c r="AD107">
        <v>1.8378000000000001</v>
      </c>
      <c r="AE107" t="s">
        <v>604</v>
      </c>
      <c r="AF107">
        <v>0.88119999999999998</v>
      </c>
      <c r="AG107">
        <v>32.000999999999998</v>
      </c>
      <c r="AH107">
        <v>271.05349999999999</v>
      </c>
      <c r="AI107">
        <v>20</v>
      </c>
      <c r="AK107">
        <v>137</v>
      </c>
      <c r="AL107">
        <v>17</v>
      </c>
      <c r="AM107">
        <v>182</v>
      </c>
      <c r="AN107" t="s">
        <v>567</v>
      </c>
      <c r="AP107" t="str">
        <f t="shared" si="1"/>
        <v/>
      </c>
    </row>
    <row r="108" spans="1:42">
      <c r="A108" t="s">
        <v>605</v>
      </c>
      <c r="B108" s="4">
        <v>43400</v>
      </c>
      <c r="C108" s="1">
        <v>0.58333333333333337</v>
      </c>
      <c r="D108" t="s">
        <v>172</v>
      </c>
      <c r="E108" t="s">
        <v>561</v>
      </c>
      <c r="F108" t="s">
        <v>562</v>
      </c>
      <c r="G108">
        <v>37140</v>
      </c>
      <c r="H108" t="s">
        <v>282</v>
      </c>
      <c r="I108" t="s">
        <v>346</v>
      </c>
      <c r="J108" t="s">
        <v>5</v>
      </c>
      <c r="K108" t="s">
        <v>347</v>
      </c>
      <c r="L108" t="s">
        <v>563</v>
      </c>
      <c r="M108">
        <v>8</v>
      </c>
      <c r="N108">
        <v>7</v>
      </c>
      <c r="O108">
        <v>68.364199999999997</v>
      </c>
      <c r="P108">
        <v>86.930300000000003</v>
      </c>
      <c r="Q108">
        <v>34.248800000000003</v>
      </c>
      <c r="R108">
        <v>11.0745</v>
      </c>
      <c r="S108">
        <v>7.9104000000000001</v>
      </c>
      <c r="T108">
        <v>6.8710000000000004</v>
      </c>
      <c r="U108">
        <v>2.3422000000000001</v>
      </c>
      <c r="V108">
        <v>2.7442000000000002</v>
      </c>
      <c r="W108">
        <v>1.9748000000000001</v>
      </c>
      <c r="X108">
        <v>1.8117000000000001</v>
      </c>
      <c r="Y108">
        <v>0</v>
      </c>
      <c r="Z108">
        <v>19.363600000000002</v>
      </c>
      <c r="AA108" t="s">
        <v>606</v>
      </c>
      <c r="AB108">
        <v>3.9811999999999999</v>
      </c>
      <c r="AC108" t="s">
        <v>607</v>
      </c>
      <c r="AD108">
        <v>3.6269</v>
      </c>
      <c r="AE108" t="s">
        <v>608</v>
      </c>
      <c r="AF108">
        <v>0.94230000000000003</v>
      </c>
      <c r="AG108">
        <v>15.3606</v>
      </c>
      <c r="AH108">
        <v>267.54660000000001</v>
      </c>
      <c r="AI108">
        <v>20</v>
      </c>
      <c r="AK108">
        <v>138</v>
      </c>
      <c r="AL108">
        <v>17</v>
      </c>
      <c r="AM108">
        <v>14</v>
      </c>
      <c r="AN108" t="s">
        <v>567</v>
      </c>
      <c r="AP108" t="str">
        <f t="shared" si="1"/>
        <v/>
      </c>
    </row>
    <row r="109" spans="1:42">
      <c r="A109" t="s">
        <v>609</v>
      </c>
      <c r="B109" s="4">
        <v>43400</v>
      </c>
      <c r="C109" s="1">
        <v>0.58333333333333337</v>
      </c>
      <c r="D109" t="s">
        <v>172</v>
      </c>
      <c r="E109" t="s">
        <v>561</v>
      </c>
      <c r="F109" t="s">
        <v>562</v>
      </c>
      <c r="G109">
        <v>37140</v>
      </c>
      <c r="H109" t="s">
        <v>282</v>
      </c>
      <c r="I109" t="s">
        <v>346</v>
      </c>
      <c r="J109" t="s">
        <v>5</v>
      </c>
      <c r="K109" t="s">
        <v>347</v>
      </c>
      <c r="L109" t="s">
        <v>563</v>
      </c>
      <c r="M109">
        <v>10</v>
      </c>
      <c r="N109">
        <v>7</v>
      </c>
      <c r="O109">
        <v>67.766900000000007</v>
      </c>
      <c r="P109">
        <v>72.501999999999995</v>
      </c>
      <c r="Q109">
        <v>32.990600000000001</v>
      </c>
      <c r="R109">
        <v>14.1624</v>
      </c>
      <c r="S109">
        <v>8.1255000000000006</v>
      </c>
      <c r="T109">
        <v>4.2313000000000001</v>
      </c>
      <c r="U109">
        <v>3.2858000000000001</v>
      </c>
      <c r="V109">
        <v>2.2103999999999999</v>
      </c>
      <c r="W109">
        <v>2.4180000000000001</v>
      </c>
      <c r="X109">
        <v>2.2330000000000001</v>
      </c>
      <c r="Y109">
        <v>0</v>
      </c>
      <c r="Z109">
        <v>16.142099999999999</v>
      </c>
      <c r="AA109" t="s">
        <v>610</v>
      </c>
      <c r="AB109">
        <v>3.9035000000000002</v>
      </c>
      <c r="AC109" t="s">
        <v>611</v>
      </c>
      <c r="AD109">
        <v>4.8170000000000002</v>
      </c>
      <c r="AE109" t="s">
        <v>612</v>
      </c>
      <c r="AF109">
        <v>0</v>
      </c>
      <c r="AG109">
        <v>31.5748</v>
      </c>
      <c r="AH109">
        <v>266.36340000000001</v>
      </c>
      <c r="AI109">
        <v>12</v>
      </c>
      <c r="AK109">
        <v>135</v>
      </c>
      <c r="AL109">
        <v>17</v>
      </c>
      <c r="AM109">
        <v>189</v>
      </c>
      <c r="AN109" t="s">
        <v>567</v>
      </c>
      <c r="AP109" t="str">
        <f t="shared" si="1"/>
        <v/>
      </c>
    </row>
    <row r="110" spans="1:42">
      <c r="A110" t="s">
        <v>613</v>
      </c>
      <c r="B110" s="4">
        <v>43400</v>
      </c>
      <c r="C110" s="1">
        <v>0.58333333333333337</v>
      </c>
      <c r="D110" t="s">
        <v>172</v>
      </c>
      <c r="E110" t="s">
        <v>561</v>
      </c>
      <c r="F110" t="s">
        <v>562</v>
      </c>
      <c r="G110">
        <v>37140</v>
      </c>
      <c r="H110" t="s">
        <v>282</v>
      </c>
      <c r="I110" t="s">
        <v>346</v>
      </c>
      <c r="J110" t="s">
        <v>5</v>
      </c>
      <c r="K110" t="s">
        <v>347</v>
      </c>
      <c r="L110" t="s">
        <v>563</v>
      </c>
      <c r="M110">
        <v>12</v>
      </c>
      <c r="N110">
        <v>9</v>
      </c>
      <c r="O110">
        <v>79.094999999999999</v>
      </c>
      <c r="P110">
        <v>55.854799999999997</v>
      </c>
      <c r="Q110">
        <v>23.856000000000002</v>
      </c>
      <c r="R110">
        <v>7.9420000000000002</v>
      </c>
      <c r="S110">
        <v>9.4610000000000003</v>
      </c>
      <c r="T110">
        <v>4.6814</v>
      </c>
      <c r="U110">
        <v>5.5608000000000004</v>
      </c>
      <c r="V110">
        <v>3.6608000000000001</v>
      </c>
      <c r="W110">
        <v>2.0668000000000002</v>
      </c>
      <c r="X110">
        <v>2.0813999999999999</v>
      </c>
      <c r="Y110">
        <v>0</v>
      </c>
      <c r="Z110">
        <v>14.6043</v>
      </c>
      <c r="AA110" t="s">
        <v>614</v>
      </c>
      <c r="AB110">
        <v>4.0355999999999996</v>
      </c>
      <c r="AC110" t="s">
        <v>574</v>
      </c>
      <c r="AD110">
        <v>3.8936000000000002</v>
      </c>
      <c r="AE110" t="s">
        <v>615</v>
      </c>
      <c r="AF110">
        <v>2.5589</v>
      </c>
      <c r="AG110">
        <v>36.081699999999998</v>
      </c>
      <c r="AH110">
        <v>255.4342</v>
      </c>
      <c r="AI110">
        <v>8</v>
      </c>
      <c r="AK110">
        <v>135</v>
      </c>
      <c r="AL110">
        <v>17</v>
      </c>
      <c r="AM110">
        <v>189</v>
      </c>
      <c r="AN110" t="s">
        <v>567</v>
      </c>
      <c r="AP110" t="str">
        <f t="shared" si="1"/>
        <v/>
      </c>
    </row>
    <row r="111" spans="1:42">
      <c r="A111" t="s">
        <v>616</v>
      </c>
      <c r="B111" s="4">
        <v>43400</v>
      </c>
      <c r="C111" s="1">
        <v>0.58333333333333337</v>
      </c>
      <c r="D111" t="s">
        <v>172</v>
      </c>
      <c r="E111" t="s">
        <v>561</v>
      </c>
      <c r="F111" t="s">
        <v>562</v>
      </c>
      <c r="G111">
        <v>37140</v>
      </c>
      <c r="H111" t="s">
        <v>282</v>
      </c>
      <c r="I111" t="s">
        <v>346</v>
      </c>
      <c r="J111" t="s">
        <v>5</v>
      </c>
      <c r="K111" t="s">
        <v>347</v>
      </c>
      <c r="L111" t="s">
        <v>563</v>
      </c>
      <c r="M111">
        <v>2</v>
      </c>
      <c r="N111">
        <v>11</v>
      </c>
      <c r="O111">
        <v>75.676500000000004</v>
      </c>
      <c r="P111">
        <v>59.753900000000002</v>
      </c>
      <c r="Q111">
        <v>22.609000000000002</v>
      </c>
      <c r="R111">
        <v>16.453499999999998</v>
      </c>
      <c r="S111">
        <v>6.0986000000000002</v>
      </c>
      <c r="T111">
        <v>5.4290000000000003</v>
      </c>
      <c r="U111">
        <v>5.4912000000000001</v>
      </c>
      <c r="V111">
        <v>2.9323000000000001</v>
      </c>
      <c r="W111">
        <v>2.7486999999999999</v>
      </c>
      <c r="X111">
        <v>1.4448000000000001</v>
      </c>
      <c r="Y111">
        <v>0</v>
      </c>
      <c r="Z111">
        <v>20.706399999999999</v>
      </c>
      <c r="AA111" t="s">
        <v>617</v>
      </c>
      <c r="AB111">
        <v>3.2698</v>
      </c>
      <c r="AC111" t="s">
        <v>618</v>
      </c>
      <c r="AD111">
        <v>2.5663</v>
      </c>
      <c r="AE111" t="s">
        <v>619</v>
      </c>
      <c r="AF111">
        <v>0.95479999999999998</v>
      </c>
      <c r="AG111">
        <v>23.5319</v>
      </c>
      <c r="AH111">
        <v>249.66669999999999</v>
      </c>
      <c r="AI111">
        <v>16</v>
      </c>
      <c r="AK111">
        <v>152</v>
      </c>
      <c r="AL111">
        <v>17</v>
      </c>
      <c r="AM111">
        <v>196</v>
      </c>
      <c r="AN111" t="s">
        <v>567</v>
      </c>
      <c r="AP111" t="str">
        <f t="shared" si="1"/>
        <v/>
      </c>
    </row>
    <row r="112" spans="1:42">
      <c r="A112" t="s">
        <v>620</v>
      </c>
      <c r="B112" s="4">
        <v>43400</v>
      </c>
      <c r="C112" s="1">
        <v>0.58333333333333337</v>
      </c>
      <c r="D112" t="s">
        <v>172</v>
      </c>
      <c r="E112" t="s">
        <v>561</v>
      </c>
      <c r="F112" t="s">
        <v>562</v>
      </c>
      <c r="G112">
        <v>37140</v>
      </c>
      <c r="H112" t="s">
        <v>282</v>
      </c>
      <c r="I112" t="s">
        <v>346</v>
      </c>
      <c r="J112" t="s">
        <v>5</v>
      </c>
      <c r="K112" t="s">
        <v>347</v>
      </c>
      <c r="L112" t="s">
        <v>563</v>
      </c>
      <c r="M112">
        <v>17</v>
      </c>
      <c r="N112">
        <v>7</v>
      </c>
      <c r="O112">
        <v>69.194100000000006</v>
      </c>
      <c r="P112">
        <v>45.76</v>
      </c>
      <c r="Q112">
        <v>18.571300000000001</v>
      </c>
      <c r="R112">
        <v>10.3005</v>
      </c>
      <c r="S112">
        <v>8.0777999999999999</v>
      </c>
      <c r="T112">
        <v>4.9882999999999997</v>
      </c>
      <c r="U112">
        <v>4.4363999999999999</v>
      </c>
      <c r="V112">
        <v>2.9192</v>
      </c>
      <c r="W112">
        <v>1.7961</v>
      </c>
      <c r="X112">
        <v>1.4997</v>
      </c>
      <c r="Y112">
        <v>0</v>
      </c>
      <c r="Z112">
        <v>24.730699999999999</v>
      </c>
      <c r="AA112" t="s">
        <v>621</v>
      </c>
      <c r="AB112">
        <v>2.5293000000000001</v>
      </c>
      <c r="AC112" t="s">
        <v>622</v>
      </c>
      <c r="AD112">
        <v>2.6684000000000001</v>
      </c>
      <c r="AE112" t="s">
        <v>615</v>
      </c>
      <c r="AF112">
        <v>2.8208000000000002</v>
      </c>
      <c r="AG112">
        <v>16.757999999999999</v>
      </c>
      <c r="AH112">
        <v>217.0505</v>
      </c>
      <c r="AI112">
        <v>7</v>
      </c>
      <c r="AK112">
        <v>132</v>
      </c>
      <c r="AL112">
        <v>17</v>
      </c>
      <c r="AM112">
        <v>245</v>
      </c>
      <c r="AN112" t="s">
        <v>567</v>
      </c>
      <c r="AP112" t="str">
        <f t="shared" si="1"/>
        <v/>
      </c>
    </row>
    <row r="113" spans="1:42">
      <c r="A113" t="s">
        <v>625</v>
      </c>
      <c r="B113" s="4">
        <v>43400</v>
      </c>
      <c r="C113" s="1">
        <v>0.58680555555555558</v>
      </c>
      <c r="D113" t="s">
        <v>224</v>
      </c>
      <c r="E113" t="s">
        <v>623</v>
      </c>
      <c r="G113">
        <v>10085</v>
      </c>
      <c r="H113" t="s">
        <v>345</v>
      </c>
      <c r="I113" t="s">
        <v>346</v>
      </c>
      <c r="J113" t="s">
        <v>233</v>
      </c>
      <c r="K113" t="s">
        <v>347</v>
      </c>
      <c r="L113" t="s">
        <v>624</v>
      </c>
      <c r="M113">
        <v>2</v>
      </c>
      <c r="N113">
        <v>5</v>
      </c>
      <c r="O113">
        <v>110.289</v>
      </c>
      <c r="P113">
        <v>99.5608</v>
      </c>
      <c r="Q113">
        <v>48.452100000000002</v>
      </c>
      <c r="R113">
        <v>9.4518000000000004</v>
      </c>
      <c r="S113">
        <v>5.8784000000000001</v>
      </c>
      <c r="T113">
        <v>6.5978000000000003</v>
      </c>
      <c r="U113">
        <v>4.9493999999999998</v>
      </c>
      <c r="V113">
        <v>2.6362999999999999</v>
      </c>
      <c r="W113">
        <v>1.1648000000000001</v>
      </c>
      <c r="X113">
        <v>1.4724999999999999</v>
      </c>
      <c r="Y113">
        <v>0</v>
      </c>
      <c r="Z113">
        <v>25.49</v>
      </c>
      <c r="AA113" t="s">
        <v>350</v>
      </c>
      <c r="AB113">
        <v>2.5213999999999999</v>
      </c>
      <c r="AC113" t="s">
        <v>351</v>
      </c>
      <c r="AD113">
        <v>3.9578000000000002</v>
      </c>
      <c r="AE113" t="s">
        <v>401</v>
      </c>
      <c r="AF113">
        <v>1.2132000000000001</v>
      </c>
      <c r="AG113">
        <v>38.1265</v>
      </c>
      <c r="AH113" s="23">
        <v>361.762</v>
      </c>
      <c r="AI113">
        <v>1.5</v>
      </c>
      <c r="AK113">
        <v>0</v>
      </c>
      <c r="AL113">
        <v>6</v>
      </c>
      <c r="AM113">
        <v>13</v>
      </c>
      <c r="AN113" t="s">
        <v>626</v>
      </c>
      <c r="AP113" t="str">
        <f t="shared" si="1"/>
        <v>Bold</v>
      </c>
    </row>
    <row r="114" spans="1:42">
      <c r="A114" t="s">
        <v>627</v>
      </c>
      <c r="B114" s="4">
        <v>43400</v>
      </c>
      <c r="C114" s="1">
        <v>0.58680555555555558</v>
      </c>
      <c r="D114" t="s">
        <v>224</v>
      </c>
      <c r="E114" t="s">
        <v>623</v>
      </c>
      <c r="G114">
        <v>10085</v>
      </c>
      <c r="H114" t="s">
        <v>345</v>
      </c>
      <c r="I114" t="s">
        <v>346</v>
      </c>
      <c r="J114" t="s">
        <v>233</v>
      </c>
      <c r="K114" t="s">
        <v>347</v>
      </c>
      <c r="L114" t="s">
        <v>624</v>
      </c>
      <c r="M114">
        <v>1</v>
      </c>
      <c r="N114">
        <v>7</v>
      </c>
      <c r="O114">
        <v>124.4</v>
      </c>
      <c r="P114">
        <v>77.882499999999993</v>
      </c>
      <c r="Q114">
        <v>14.717700000000001</v>
      </c>
      <c r="R114">
        <v>6.2244999999999999</v>
      </c>
      <c r="S114">
        <v>6.5015000000000001</v>
      </c>
      <c r="T114">
        <v>4.0366</v>
      </c>
      <c r="U114">
        <v>1.9016999999999999</v>
      </c>
      <c r="V114">
        <v>1.3179000000000001</v>
      </c>
      <c r="W114">
        <v>0</v>
      </c>
      <c r="X114">
        <v>0</v>
      </c>
      <c r="Y114">
        <v>3.2410999999999999</v>
      </c>
      <c r="Z114">
        <v>20.39</v>
      </c>
      <c r="AA114" t="s">
        <v>628</v>
      </c>
      <c r="AB114">
        <v>4.5186999999999999</v>
      </c>
      <c r="AC114" t="s">
        <v>629</v>
      </c>
      <c r="AD114">
        <v>2.1393</v>
      </c>
      <c r="AE114" t="s">
        <v>630</v>
      </c>
      <c r="AF114">
        <v>1.3776999999999999</v>
      </c>
      <c r="AG114">
        <v>45.357199999999999</v>
      </c>
      <c r="AH114">
        <v>314.00639999999999</v>
      </c>
      <c r="AI114">
        <v>1.88</v>
      </c>
      <c r="AK114">
        <v>130</v>
      </c>
      <c r="AL114">
        <v>6</v>
      </c>
      <c r="AM114">
        <v>34</v>
      </c>
      <c r="AN114" t="s">
        <v>626</v>
      </c>
      <c r="AP114" t="str">
        <f t="shared" si="1"/>
        <v/>
      </c>
    </row>
    <row r="115" spans="1:42">
      <c r="A115" t="s">
        <v>631</v>
      </c>
      <c r="B115" s="4">
        <v>43400</v>
      </c>
      <c r="C115" s="1">
        <v>0.58680555555555558</v>
      </c>
      <c r="D115" t="s">
        <v>224</v>
      </c>
      <c r="E115" t="s">
        <v>623</v>
      </c>
      <c r="G115">
        <v>10085</v>
      </c>
      <c r="H115" t="s">
        <v>345</v>
      </c>
      <c r="I115" t="s">
        <v>346</v>
      </c>
      <c r="J115" t="s">
        <v>233</v>
      </c>
      <c r="K115" t="s">
        <v>347</v>
      </c>
      <c r="L115" t="s">
        <v>624</v>
      </c>
      <c r="M115">
        <v>5</v>
      </c>
      <c r="N115">
        <v>8</v>
      </c>
      <c r="O115">
        <v>75.540700000000001</v>
      </c>
      <c r="P115">
        <v>80.708600000000004</v>
      </c>
      <c r="Q115">
        <v>40.5383</v>
      </c>
      <c r="R115">
        <v>15.0776</v>
      </c>
      <c r="S115">
        <v>4.0513000000000003</v>
      </c>
      <c r="T115">
        <v>4.5766</v>
      </c>
      <c r="U115">
        <v>4.1051000000000002</v>
      </c>
      <c r="V115">
        <v>2.9047000000000001</v>
      </c>
      <c r="W115">
        <v>2.0636999999999999</v>
      </c>
      <c r="X115">
        <v>2.0257999999999998</v>
      </c>
      <c r="Y115">
        <v>0</v>
      </c>
      <c r="Z115">
        <v>17.3093</v>
      </c>
      <c r="AA115" t="s">
        <v>396</v>
      </c>
      <c r="AB115">
        <v>2.9281999999999999</v>
      </c>
      <c r="AC115" t="s">
        <v>632</v>
      </c>
      <c r="AD115">
        <v>0.67430000000000001</v>
      </c>
      <c r="AE115" t="s">
        <v>633</v>
      </c>
      <c r="AF115">
        <v>1.0962000000000001</v>
      </c>
      <c r="AG115">
        <v>29.219899999999999</v>
      </c>
      <c r="AH115">
        <v>282.8202</v>
      </c>
      <c r="AI115">
        <v>12</v>
      </c>
      <c r="AK115">
        <v>0</v>
      </c>
      <c r="AL115">
        <v>6</v>
      </c>
      <c r="AM115">
        <v>18</v>
      </c>
      <c r="AN115" t="s">
        <v>626</v>
      </c>
      <c r="AP115" t="str">
        <f t="shared" si="1"/>
        <v/>
      </c>
    </row>
    <row r="116" spans="1:42">
      <c r="A116" t="s">
        <v>634</v>
      </c>
      <c r="B116" s="4">
        <v>43400</v>
      </c>
      <c r="C116" s="1">
        <v>0.58680555555555558</v>
      </c>
      <c r="D116" t="s">
        <v>224</v>
      </c>
      <c r="E116" t="s">
        <v>623</v>
      </c>
      <c r="G116">
        <v>10085</v>
      </c>
      <c r="H116" t="s">
        <v>345</v>
      </c>
      <c r="I116" t="s">
        <v>346</v>
      </c>
      <c r="J116" t="s">
        <v>233</v>
      </c>
      <c r="K116" t="s">
        <v>347</v>
      </c>
      <c r="L116" t="s">
        <v>624</v>
      </c>
      <c r="M116">
        <v>3</v>
      </c>
      <c r="N116">
        <v>10</v>
      </c>
      <c r="O116">
        <v>80.084999999999994</v>
      </c>
      <c r="P116">
        <v>51.967300000000002</v>
      </c>
      <c r="Q116">
        <v>37.953600000000002</v>
      </c>
      <c r="R116">
        <v>6.5370999999999997</v>
      </c>
      <c r="S116">
        <v>3.5528</v>
      </c>
      <c r="T116">
        <v>3.5084</v>
      </c>
      <c r="U116">
        <v>3.1633</v>
      </c>
      <c r="V116">
        <v>1.7192000000000001</v>
      </c>
      <c r="W116">
        <v>2.3342999999999998</v>
      </c>
      <c r="X116">
        <v>3.3694000000000002</v>
      </c>
      <c r="Y116">
        <v>0</v>
      </c>
      <c r="Z116">
        <v>17.996400000000001</v>
      </c>
      <c r="AA116" t="s">
        <v>635</v>
      </c>
      <c r="AB116">
        <v>2.6082999999999998</v>
      </c>
      <c r="AC116" t="s">
        <v>636</v>
      </c>
      <c r="AD116">
        <v>0.41949999999999998</v>
      </c>
      <c r="AE116" t="s">
        <v>637</v>
      </c>
      <c r="AF116">
        <v>2.9470000000000001</v>
      </c>
      <c r="AG116">
        <v>13.5566</v>
      </c>
      <c r="AH116">
        <v>231.7182</v>
      </c>
      <c r="AI116">
        <v>6.5</v>
      </c>
      <c r="AK116">
        <v>125</v>
      </c>
      <c r="AL116">
        <v>6</v>
      </c>
      <c r="AM116">
        <v>42</v>
      </c>
      <c r="AN116" t="s">
        <v>626</v>
      </c>
      <c r="AP116" t="str">
        <f t="shared" si="1"/>
        <v/>
      </c>
    </row>
    <row r="117" spans="1:42">
      <c r="A117" t="s">
        <v>638</v>
      </c>
      <c r="B117" s="4">
        <v>43400</v>
      </c>
      <c r="C117" s="1">
        <v>0.58680555555555558</v>
      </c>
      <c r="D117" t="s">
        <v>224</v>
      </c>
      <c r="E117" t="s">
        <v>623</v>
      </c>
      <c r="G117">
        <v>10085</v>
      </c>
      <c r="H117" t="s">
        <v>345</v>
      </c>
      <c r="I117" t="s">
        <v>346</v>
      </c>
      <c r="J117" t="s">
        <v>233</v>
      </c>
      <c r="K117" t="s">
        <v>347</v>
      </c>
      <c r="L117" t="s">
        <v>624</v>
      </c>
      <c r="M117">
        <v>6</v>
      </c>
      <c r="N117">
        <v>5</v>
      </c>
      <c r="O117">
        <v>76.2149</v>
      </c>
      <c r="P117">
        <v>50.9373</v>
      </c>
      <c r="Q117">
        <v>37.275199999999998</v>
      </c>
      <c r="R117">
        <v>11.4397</v>
      </c>
      <c r="S117">
        <v>5.3395000000000001</v>
      </c>
      <c r="T117">
        <v>2.8178000000000001</v>
      </c>
      <c r="U117">
        <v>0</v>
      </c>
      <c r="V117">
        <v>0</v>
      </c>
      <c r="W117">
        <v>0</v>
      </c>
      <c r="X117">
        <v>0</v>
      </c>
      <c r="Y117">
        <v>9.5510000000000002</v>
      </c>
      <c r="Z117">
        <v>12.1271</v>
      </c>
      <c r="AA117" t="s">
        <v>639</v>
      </c>
      <c r="AB117">
        <v>2.1017000000000001</v>
      </c>
      <c r="AC117" t="s">
        <v>291</v>
      </c>
      <c r="AD117">
        <v>1.7289000000000001</v>
      </c>
      <c r="AE117" t="s">
        <v>585</v>
      </c>
      <c r="AF117">
        <v>1.4049</v>
      </c>
      <c r="AG117">
        <v>9.8668999999999993</v>
      </c>
      <c r="AH117">
        <v>220.8049</v>
      </c>
      <c r="AI117">
        <v>4</v>
      </c>
      <c r="AK117">
        <v>0</v>
      </c>
      <c r="AL117">
        <v>6</v>
      </c>
      <c r="AM117">
        <v>169</v>
      </c>
      <c r="AN117" t="s">
        <v>626</v>
      </c>
      <c r="AP117" t="str">
        <f t="shared" si="1"/>
        <v/>
      </c>
    </row>
    <row r="118" spans="1:42">
      <c r="A118" t="s">
        <v>640</v>
      </c>
      <c r="B118" s="4">
        <v>43400</v>
      </c>
      <c r="C118" s="1">
        <v>0.58680555555555558</v>
      </c>
      <c r="D118" t="s">
        <v>224</v>
      </c>
      <c r="E118" t="s">
        <v>623</v>
      </c>
      <c r="G118">
        <v>10085</v>
      </c>
      <c r="H118" t="s">
        <v>345</v>
      </c>
      <c r="I118" t="s">
        <v>346</v>
      </c>
      <c r="J118" t="s">
        <v>233</v>
      </c>
      <c r="K118" t="s">
        <v>347</v>
      </c>
      <c r="L118" t="s">
        <v>624</v>
      </c>
      <c r="M118">
        <v>4</v>
      </c>
      <c r="N118">
        <v>8</v>
      </c>
      <c r="O118">
        <v>51.946899999999999</v>
      </c>
      <c r="P118">
        <v>36.428199999999997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39.041600000000003</v>
      </c>
      <c r="Z118">
        <v>0</v>
      </c>
      <c r="AA118" t="s">
        <v>641</v>
      </c>
      <c r="AB118">
        <v>0.36420000000000002</v>
      </c>
      <c r="AC118" t="s">
        <v>642</v>
      </c>
      <c r="AD118">
        <v>0</v>
      </c>
      <c r="AE118" t="s">
        <v>643</v>
      </c>
      <c r="AF118">
        <v>0.53500000000000003</v>
      </c>
      <c r="AG118">
        <v>31.4</v>
      </c>
      <c r="AH118">
        <v>159.71600000000001</v>
      </c>
      <c r="AI118">
        <v>25</v>
      </c>
      <c r="AK118">
        <v>0</v>
      </c>
      <c r="AL118">
        <v>6</v>
      </c>
      <c r="AM118">
        <v>589</v>
      </c>
      <c r="AN118" t="s">
        <v>626</v>
      </c>
      <c r="AP118" t="str">
        <f t="shared" si="1"/>
        <v/>
      </c>
    </row>
    <row r="119" spans="1:42">
      <c r="A119" t="s">
        <v>645</v>
      </c>
      <c r="B119" s="4">
        <v>43400</v>
      </c>
      <c r="C119" s="1">
        <v>0.59375</v>
      </c>
      <c r="D119" t="s">
        <v>163</v>
      </c>
      <c r="E119" t="s">
        <v>281</v>
      </c>
      <c r="F119" t="s">
        <v>403</v>
      </c>
      <c r="G119">
        <v>7116</v>
      </c>
      <c r="H119" t="s">
        <v>231</v>
      </c>
      <c r="I119" t="s">
        <v>232</v>
      </c>
      <c r="J119" t="s">
        <v>5</v>
      </c>
      <c r="K119" t="s">
        <v>234</v>
      </c>
      <c r="L119" t="s">
        <v>644</v>
      </c>
      <c r="M119">
        <v>1</v>
      </c>
      <c r="N119">
        <v>2</v>
      </c>
      <c r="O119">
        <v>138.7114</v>
      </c>
      <c r="P119">
        <v>70.616299999999995</v>
      </c>
      <c r="Q119">
        <v>32.7074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45.386299999999999</v>
      </c>
      <c r="Z119">
        <v>22.1936</v>
      </c>
      <c r="AA119" t="s">
        <v>457</v>
      </c>
      <c r="AB119">
        <v>1.5468</v>
      </c>
      <c r="AC119" t="s">
        <v>407</v>
      </c>
      <c r="AD119">
        <v>1.4309000000000001</v>
      </c>
      <c r="AE119" t="s">
        <v>646</v>
      </c>
      <c r="AF119">
        <v>0.125</v>
      </c>
      <c r="AG119">
        <v>9.6670999999999996</v>
      </c>
      <c r="AH119" s="23">
        <v>322.38459999999998</v>
      </c>
      <c r="AI119">
        <v>3</v>
      </c>
      <c r="AJ119">
        <v>6</v>
      </c>
      <c r="AK119">
        <v>95</v>
      </c>
      <c r="AL119">
        <v>6</v>
      </c>
      <c r="AM119">
        <v>21</v>
      </c>
      <c r="AN119" t="s">
        <v>409</v>
      </c>
      <c r="AP119" t="str">
        <f t="shared" si="1"/>
        <v>Bold</v>
      </c>
    </row>
    <row r="120" spans="1:42">
      <c r="A120" t="s">
        <v>647</v>
      </c>
      <c r="B120" s="4">
        <v>43400</v>
      </c>
      <c r="C120" s="1">
        <v>0.59375</v>
      </c>
      <c r="D120" t="s">
        <v>163</v>
      </c>
      <c r="E120" t="s">
        <v>281</v>
      </c>
      <c r="F120" t="s">
        <v>403</v>
      </c>
      <c r="G120">
        <v>7116</v>
      </c>
      <c r="H120" t="s">
        <v>231</v>
      </c>
      <c r="I120" t="s">
        <v>232</v>
      </c>
      <c r="J120" t="s">
        <v>5</v>
      </c>
      <c r="K120" t="s">
        <v>234</v>
      </c>
      <c r="L120" t="s">
        <v>644</v>
      </c>
      <c r="M120">
        <v>2</v>
      </c>
      <c r="N120">
        <v>2</v>
      </c>
      <c r="O120">
        <v>100</v>
      </c>
      <c r="P120">
        <v>87.12</v>
      </c>
      <c r="Q120">
        <v>28.468900000000001</v>
      </c>
      <c r="R120">
        <v>10.569699999999999</v>
      </c>
      <c r="S120">
        <v>4.4829999999999997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17.079799999999999</v>
      </c>
      <c r="Z120">
        <v>19.6629</v>
      </c>
      <c r="AA120" t="s">
        <v>648</v>
      </c>
      <c r="AB120">
        <v>1.8900999999999999</v>
      </c>
      <c r="AC120" t="s">
        <v>649</v>
      </c>
      <c r="AD120">
        <v>1.4494</v>
      </c>
      <c r="AE120" t="s">
        <v>408</v>
      </c>
      <c r="AF120">
        <v>1.3480000000000001</v>
      </c>
      <c r="AG120">
        <v>43.4</v>
      </c>
      <c r="AH120">
        <v>315.4717</v>
      </c>
      <c r="AI120">
        <v>2.75</v>
      </c>
      <c r="AJ120">
        <v>5</v>
      </c>
      <c r="AK120">
        <v>89</v>
      </c>
      <c r="AL120">
        <v>6</v>
      </c>
      <c r="AM120">
        <v>8</v>
      </c>
      <c r="AN120" t="s">
        <v>409</v>
      </c>
      <c r="AP120" t="str">
        <f t="shared" si="1"/>
        <v/>
      </c>
    </row>
    <row r="121" spans="1:42">
      <c r="A121" t="s">
        <v>650</v>
      </c>
      <c r="B121" s="4">
        <v>43400</v>
      </c>
      <c r="C121" s="1">
        <v>0.59375</v>
      </c>
      <c r="D121" t="s">
        <v>163</v>
      </c>
      <c r="E121" t="s">
        <v>281</v>
      </c>
      <c r="F121" t="s">
        <v>403</v>
      </c>
      <c r="G121">
        <v>7116</v>
      </c>
      <c r="H121" t="s">
        <v>231</v>
      </c>
      <c r="I121" t="s">
        <v>232</v>
      </c>
      <c r="J121" t="s">
        <v>5</v>
      </c>
      <c r="K121" t="s">
        <v>234</v>
      </c>
      <c r="L121" t="s">
        <v>644</v>
      </c>
      <c r="M121">
        <v>3</v>
      </c>
      <c r="N121">
        <v>2</v>
      </c>
      <c r="O121">
        <v>90.334000000000003</v>
      </c>
      <c r="P121">
        <v>68.2911</v>
      </c>
      <c r="Q121">
        <v>38.915599999999998</v>
      </c>
      <c r="R121">
        <v>5.9348000000000001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23.910299999999999</v>
      </c>
      <c r="Z121">
        <v>21.360700000000001</v>
      </c>
      <c r="AA121" t="s">
        <v>450</v>
      </c>
      <c r="AB121">
        <v>2.9359000000000002</v>
      </c>
      <c r="AC121" t="s">
        <v>651</v>
      </c>
      <c r="AD121">
        <v>1.3726</v>
      </c>
      <c r="AE121" t="s">
        <v>652</v>
      </c>
      <c r="AF121">
        <v>1.8786</v>
      </c>
      <c r="AG121">
        <v>38.75</v>
      </c>
      <c r="AH121">
        <v>293.68360000000001</v>
      </c>
      <c r="AI121">
        <v>4</v>
      </c>
      <c r="AJ121">
        <v>2</v>
      </c>
      <c r="AK121">
        <v>85</v>
      </c>
      <c r="AL121">
        <v>6</v>
      </c>
      <c r="AM121">
        <v>14</v>
      </c>
      <c r="AN121" t="s">
        <v>409</v>
      </c>
      <c r="AP121" t="str">
        <f t="shared" si="1"/>
        <v/>
      </c>
    </row>
    <row r="122" spans="1:42">
      <c r="A122" t="s">
        <v>653</v>
      </c>
      <c r="B122" s="4">
        <v>43400</v>
      </c>
      <c r="C122" s="1">
        <v>0.59375</v>
      </c>
      <c r="D122" t="s">
        <v>163</v>
      </c>
      <c r="E122" t="s">
        <v>281</v>
      </c>
      <c r="F122" t="s">
        <v>403</v>
      </c>
      <c r="G122">
        <v>7116</v>
      </c>
      <c r="H122" t="s">
        <v>231</v>
      </c>
      <c r="I122" t="s">
        <v>232</v>
      </c>
      <c r="J122" t="s">
        <v>5</v>
      </c>
      <c r="K122" t="s">
        <v>234</v>
      </c>
      <c r="L122" t="s">
        <v>644</v>
      </c>
      <c r="M122">
        <v>4</v>
      </c>
      <c r="N122">
        <v>2</v>
      </c>
      <c r="O122">
        <v>81.407200000000003</v>
      </c>
      <c r="P122">
        <v>83.476600000000005</v>
      </c>
      <c r="Q122">
        <v>24.978899999999999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36.485399999999998</v>
      </c>
      <c r="Z122">
        <v>20.034300000000002</v>
      </c>
      <c r="AA122" t="s">
        <v>469</v>
      </c>
      <c r="AB122">
        <v>1.4111</v>
      </c>
      <c r="AC122" t="s">
        <v>259</v>
      </c>
      <c r="AD122">
        <v>1.3334999999999999</v>
      </c>
      <c r="AE122" t="s">
        <v>440</v>
      </c>
      <c r="AF122">
        <v>1.8706</v>
      </c>
      <c r="AG122">
        <v>26.899799999999999</v>
      </c>
      <c r="AH122">
        <v>277.8974</v>
      </c>
      <c r="AI122">
        <v>4.5</v>
      </c>
      <c r="AJ122">
        <v>3</v>
      </c>
      <c r="AK122">
        <v>83</v>
      </c>
      <c r="AL122">
        <v>6</v>
      </c>
      <c r="AM122">
        <v>33</v>
      </c>
      <c r="AN122" t="s">
        <v>409</v>
      </c>
      <c r="AP122" t="str">
        <f t="shared" si="1"/>
        <v/>
      </c>
    </row>
    <row r="123" spans="1:42">
      <c r="A123" t="s">
        <v>654</v>
      </c>
      <c r="B123" s="4">
        <v>43400</v>
      </c>
      <c r="C123" s="1">
        <v>0.59375</v>
      </c>
      <c r="D123" t="s">
        <v>163</v>
      </c>
      <c r="E123" t="s">
        <v>281</v>
      </c>
      <c r="F123" t="s">
        <v>403</v>
      </c>
      <c r="G123">
        <v>7116</v>
      </c>
      <c r="H123" t="s">
        <v>231</v>
      </c>
      <c r="I123" t="s">
        <v>232</v>
      </c>
      <c r="J123" t="s">
        <v>5</v>
      </c>
      <c r="K123" t="s">
        <v>234</v>
      </c>
      <c r="L123" t="s">
        <v>644</v>
      </c>
      <c r="M123">
        <v>5</v>
      </c>
      <c r="N123">
        <v>2</v>
      </c>
      <c r="O123">
        <v>94.963999999999999</v>
      </c>
      <c r="P123">
        <v>50.188200000000002</v>
      </c>
      <c r="Q123">
        <v>32.799999999999997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35.235799999999998</v>
      </c>
      <c r="Z123">
        <v>19.200700000000001</v>
      </c>
      <c r="AA123" t="s">
        <v>655</v>
      </c>
      <c r="AB123">
        <v>0.94740000000000002</v>
      </c>
      <c r="AC123" t="s">
        <v>476</v>
      </c>
      <c r="AD123">
        <v>1.7703</v>
      </c>
      <c r="AE123" t="s">
        <v>656</v>
      </c>
      <c r="AF123">
        <v>0.24299999999999999</v>
      </c>
      <c r="AG123">
        <v>6</v>
      </c>
      <c r="AH123">
        <v>241.3493</v>
      </c>
      <c r="AI123">
        <v>7</v>
      </c>
      <c r="AJ123">
        <v>4</v>
      </c>
      <c r="AK123">
        <v>75</v>
      </c>
      <c r="AL123">
        <v>6</v>
      </c>
      <c r="AM123">
        <v>21</v>
      </c>
      <c r="AN123" t="s">
        <v>409</v>
      </c>
      <c r="AP123" t="str">
        <f t="shared" si="1"/>
        <v/>
      </c>
    </row>
    <row r="124" spans="1:42">
      <c r="A124" t="s">
        <v>657</v>
      </c>
      <c r="B124" s="4">
        <v>43400</v>
      </c>
      <c r="C124" s="1">
        <v>0.59375</v>
      </c>
      <c r="D124" t="s">
        <v>163</v>
      </c>
      <c r="E124" t="s">
        <v>281</v>
      </c>
      <c r="F124" t="s">
        <v>403</v>
      </c>
      <c r="G124">
        <v>7116</v>
      </c>
      <c r="H124" t="s">
        <v>231</v>
      </c>
      <c r="I124" t="s">
        <v>232</v>
      </c>
      <c r="J124" t="s">
        <v>5</v>
      </c>
      <c r="K124" t="s">
        <v>234</v>
      </c>
      <c r="L124" t="s">
        <v>644</v>
      </c>
      <c r="M124">
        <v>6</v>
      </c>
      <c r="N124">
        <v>2</v>
      </c>
      <c r="O124">
        <v>72.412000000000006</v>
      </c>
      <c r="P124">
        <v>54.496099999999998</v>
      </c>
      <c r="Q124">
        <v>23.658100000000001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29.352599999999999</v>
      </c>
      <c r="Z124">
        <v>18.9621</v>
      </c>
      <c r="AA124" t="s">
        <v>658</v>
      </c>
      <c r="AB124">
        <v>1.0926</v>
      </c>
      <c r="AC124" t="s">
        <v>659</v>
      </c>
      <c r="AD124">
        <v>0.86670000000000003</v>
      </c>
      <c r="AE124" t="s">
        <v>652</v>
      </c>
      <c r="AF124">
        <v>1.8786</v>
      </c>
      <c r="AG124">
        <v>10.632899999999999</v>
      </c>
      <c r="AH124">
        <v>213.35169999999999</v>
      </c>
      <c r="AI124">
        <v>8</v>
      </c>
      <c r="AJ124">
        <v>1</v>
      </c>
      <c r="AK124">
        <v>74</v>
      </c>
      <c r="AL124">
        <v>6</v>
      </c>
      <c r="AM124">
        <v>19</v>
      </c>
      <c r="AN124" t="s">
        <v>409</v>
      </c>
      <c r="AP124" t="str">
        <f t="shared" si="1"/>
        <v/>
      </c>
    </row>
    <row r="125" spans="1:42">
      <c r="A125" t="s">
        <v>664</v>
      </c>
      <c r="B125" s="4">
        <v>43400</v>
      </c>
      <c r="C125" s="1">
        <v>0.59722222222222221</v>
      </c>
      <c r="D125" t="s">
        <v>188</v>
      </c>
      <c r="E125" t="s">
        <v>660</v>
      </c>
      <c r="F125" t="s">
        <v>661</v>
      </c>
      <c r="G125">
        <v>34026</v>
      </c>
      <c r="H125" t="s">
        <v>231</v>
      </c>
      <c r="I125" t="s">
        <v>232</v>
      </c>
      <c r="J125" t="s">
        <v>233</v>
      </c>
      <c r="K125" t="s">
        <v>662</v>
      </c>
      <c r="L125" t="s">
        <v>663</v>
      </c>
      <c r="M125">
        <v>10</v>
      </c>
      <c r="N125">
        <v>3</v>
      </c>
      <c r="O125">
        <v>147.61490000000001</v>
      </c>
      <c r="P125">
        <v>94.126099999999994</v>
      </c>
      <c r="Q125">
        <v>52.965899999999998</v>
      </c>
      <c r="R125">
        <v>14.47</v>
      </c>
      <c r="S125">
        <v>5.3838999999999997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23.673300000000001</v>
      </c>
      <c r="Z125">
        <v>24.320699999999999</v>
      </c>
      <c r="AA125" t="s">
        <v>262</v>
      </c>
      <c r="AB125">
        <v>2.7259000000000002</v>
      </c>
      <c r="AC125" t="s">
        <v>263</v>
      </c>
      <c r="AD125">
        <v>5.4436</v>
      </c>
      <c r="AE125" t="s">
        <v>665</v>
      </c>
      <c r="AF125">
        <v>3.3117000000000001</v>
      </c>
      <c r="AG125">
        <v>55.9</v>
      </c>
      <c r="AH125" s="23">
        <v>429.9359</v>
      </c>
      <c r="AI125">
        <v>2</v>
      </c>
      <c r="AJ125">
        <v>3</v>
      </c>
      <c r="AK125">
        <v>116</v>
      </c>
      <c r="AL125">
        <v>11</v>
      </c>
      <c r="AM125">
        <v>35</v>
      </c>
      <c r="AN125" t="s">
        <v>453</v>
      </c>
      <c r="AP125" t="str">
        <f t="shared" si="1"/>
        <v>Bold</v>
      </c>
    </row>
    <row r="126" spans="1:42">
      <c r="A126" t="s">
        <v>666</v>
      </c>
      <c r="B126" s="4">
        <v>43400</v>
      </c>
      <c r="C126" s="1">
        <v>0.59722222222222221</v>
      </c>
      <c r="D126" t="s">
        <v>188</v>
      </c>
      <c r="E126" t="s">
        <v>660</v>
      </c>
      <c r="F126" t="s">
        <v>661</v>
      </c>
      <c r="G126">
        <v>34026</v>
      </c>
      <c r="H126" t="s">
        <v>231</v>
      </c>
      <c r="I126" t="s">
        <v>232</v>
      </c>
      <c r="J126" t="s">
        <v>233</v>
      </c>
      <c r="K126" t="s">
        <v>662</v>
      </c>
      <c r="L126" t="s">
        <v>663</v>
      </c>
      <c r="M126">
        <v>11</v>
      </c>
      <c r="N126">
        <v>3</v>
      </c>
      <c r="O126">
        <v>110.363</v>
      </c>
      <c r="P126">
        <v>111.3616</v>
      </c>
      <c r="Q126">
        <v>51.857599999999998</v>
      </c>
      <c r="R126">
        <v>11.7216</v>
      </c>
      <c r="S126">
        <v>10.903600000000001</v>
      </c>
      <c r="T126">
        <v>6.9470999999999998</v>
      </c>
      <c r="U126">
        <v>7.5785</v>
      </c>
      <c r="V126">
        <v>5.0190000000000001</v>
      </c>
      <c r="W126">
        <v>1.8127</v>
      </c>
      <c r="X126">
        <v>1.9245000000000001</v>
      </c>
      <c r="Y126">
        <v>0</v>
      </c>
      <c r="Z126">
        <v>23.7986</v>
      </c>
      <c r="AA126" t="s">
        <v>442</v>
      </c>
      <c r="AB126">
        <v>1.4739</v>
      </c>
      <c r="AC126" t="s">
        <v>667</v>
      </c>
      <c r="AD126">
        <v>2.9801000000000002</v>
      </c>
      <c r="AE126" t="s">
        <v>558</v>
      </c>
      <c r="AF126">
        <v>1.5924</v>
      </c>
      <c r="AG126">
        <v>46.554600000000001</v>
      </c>
      <c r="AH126">
        <v>395.88869999999997</v>
      </c>
      <c r="AI126">
        <v>5</v>
      </c>
      <c r="AJ126">
        <v>11</v>
      </c>
      <c r="AK126">
        <v>109</v>
      </c>
      <c r="AL126">
        <v>11</v>
      </c>
      <c r="AM126">
        <v>21</v>
      </c>
      <c r="AN126" t="s">
        <v>453</v>
      </c>
      <c r="AP126" t="str">
        <f t="shared" si="1"/>
        <v/>
      </c>
    </row>
    <row r="127" spans="1:42">
      <c r="A127" t="s">
        <v>668</v>
      </c>
      <c r="B127" s="4">
        <v>43400</v>
      </c>
      <c r="C127" s="1">
        <v>0.59722222222222221</v>
      </c>
      <c r="D127" t="s">
        <v>188</v>
      </c>
      <c r="E127" t="s">
        <v>660</v>
      </c>
      <c r="F127" t="s">
        <v>661</v>
      </c>
      <c r="G127">
        <v>34026</v>
      </c>
      <c r="H127" t="s">
        <v>231</v>
      </c>
      <c r="I127" t="s">
        <v>232</v>
      </c>
      <c r="J127" t="s">
        <v>233</v>
      </c>
      <c r="K127" t="s">
        <v>662</v>
      </c>
      <c r="L127" t="s">
        <v>663</v>
      </c>
      <c r="M127">
        <v>7</v>
      </c>
      <c r="N127">
        <v>4</v>
      </c>
      <c r="O127">
        <v>142.29179999999999</v>
      </c>
      <c r="P127">
        <v>95.78</v>
      </c>
      <c r="Q127">
        <v>40.5274</v>
      </c>
      <c r="R127">
        <v>14.8597</v>
      </c>
      <c r="S127">
        <v>11.090199999999999</v>
      </c>
      <c r="T127">
        <v>5.7187000000000001</v>
      </c>
      <c r="U127">
        <v>4.3272000000000004</v>
      </c>
      <c r="V127">
        <v>2.9613999999999998</v>
      </c>
      <c r="W127">
        <v>1.4874000000000001</v>
      </c>
      <c r="X127">
        <v>1.8745000000000001</v>
      </c>
      <c r="Y127">
        <v>0</v>
      </c>
      <c r="Z127">
        <v>23.620699999999999</v>
      </c>
      <c r="AA127" t="s">
        <v>237</v>
      </c>
      <c r="AB127">
        <v>2.7221000000000002</v>
      </c>
      <c r="AC127" t="s">
        <v>238</v>
      </c>
      <c r="AD127">
        <v>4.4775999999999998</v>
      </c>
      <c r="AE127" t="s">
        <v>260</v>
      </c>
      <c r="AF127">
        <v>4.4248000000000003</v>
      </c>
      <c r="AG127">
        <v>34.519300000000001</v>
      </c>
      <c r="AH127">
        <v>390.68279999999999</v>
      </c>
      <c r="AI127">
        <v>3</v>
      </c>
      <c r="AJ127">
        <v>8</v>
      </c>
      <c r="AK127">
        <v>114</v>
      </c>
      <c r="AL127">
        <v>11</v>
      </c>
      <c r="AM127">
        <v>41</v>
      </c>
      <c r="AN127" t="s">
        <v>453</v>
      </c>
      <c r="AP127" t="str">
        <f t="shared" si="1"/>
        <v/>
      </c>
    </row>
    <row r="128" spans="1:42">
      <c r="A128" t="s">
        <v>669</v>
      </c>
      <c r="B128" s="4">
        <v>43400</v>
      </c>
      <c r="C128" s="1">
        <v>0.59722222222222221</v>
      </c>
      <c r="D128" t="s">
        <v>188</v>
      </c>
      <c r="E128" t="s">
        <v>660</v>
      </c>
      <c r="F128" t="s">
        <v>661</v>
      </c>
      <c r="G128">
        <v>34026</v>
      </c>
      <c r="H128" t="s">
        <v>231</v>
      </c>
      <c r="I128" t="s">
        <v>232</v>
      </c>
      <c r="J128" t="s">
        <v>233</v>
      </c>
      <c r="K128" t="s">
        <v>662</v>
      </c>
      <c r="L128" t="s">
        <v>663</v>
      </c>
      <c r="M128">
        <v>9</v>
      </c>
      <c r="N128">
        <v>4</v>
      </c>
      <c r="O128">
        <v>95.187600000000003</v>
      </c>
      <c r="P128">
        <v>105.57680000000001</v>
      </c>
      <c r="Q128">
        <v>47.820999999999998</v>
      </c>
      <c r="R128">
        <v>12.1568</v>
      </c>
      <c r="S128">
        <v>11.923</v>
      </c>
      <c r="T128">
        <v>3.8727</v>
      </c>
      <c r="U128">
        <v>4.0167000000000002</v>
      </c>
      <c r="V128">
        <v>3.1522999999999999</v>
      </c>
      <c r="W128">
        <v>2.4236</v>
      </c>
      <c r="X128">
        <v>2.1915</v>
      </c>
      <c r="Y128">
        <v>0</v>
      </c>
      <c r="Z128">
        <v>24.4621</v>
      </c>
      <c r="AA128" t="s">
        <v>279</v>
      </c>
      <c r="AB128">
        <v>2.9239000000000002</v>
      </c>
      <c r="AC128" t="s">
        <v>451</v>
      </c>
      <c r="AD128">
        <v>3.9548999999999999</v>
      </c>
      <c r="AE128" t="s">
        <v>239</v>
      </c>
      <c r="AF128">
        <v>2.7214999999999998</v>
      </c>
      <c r="AG128">
        <v>25.365100000000002</v>
      </c>
      <c r="AH128">
        <v>347.74950000000001</v>
      </c>
      <c r="AI128">
        <v>25</v>
      </c>
      <c r="AJ128">
        <v>5</v>
      </c>
      <c r="AK128">
        <v>99</v>
      </c>
      <c r="AL128">
        <v>11</v>
      </c>
      <c r="AM128">
        <v>44</v>
      </c>
      <c r="AN128" t="s">
        <v>453</v>
      </c>
      <c r="AP128" t="str">
        <f t="shared" si="1"/>
        <v/>
      </c>
    </row>
    <row r="129" spans="1:42">
      <c r="A129" t="s">
        <v>670</v>
      </c>
      <c r="B129" s="4">
        <v>43400</v>
      </c>
      <c r="C129" s="1">
        <v>0.59722222222222221</v>
      </c>
      <c r="D129" t="s">
        <v>188</v>
      </c>
      <c r="E129" t="s">
        <v>660</v>
      </c>
      <c r="F129" t="s">
        <v>661</v>
      </c>
      <c r="G129">
        <v>34026</v>
      </c>
      <c r="H129" t="s">
        <v>231</v>
      </c>
      <c r="I129" t="s">
        <v>232</v>
      </c>
      <c r="J129" t="s">
        <v>233</v>
      </c>
      <c r="K129" t="s">
        <v>662</v>
      </c>
      <c r="L129" t="s">
        <v>663</v>
      </c>
      <c r="M129">
        <v>1</v>
      </c>
      <c r="N129">
        <v>4</v>
      </c>
      <c r="O129">
        <v>103.6998</v>
      </c>
      <c r="P129">
        <v>81.002899999999997</v>
      </c>
      <c r="Q129">
        <v>52.700400000000002</v>
      </c>
      <c r="R129">
        <v>15.015700000000001</v>
      </c>
      <c r="S129">
        <v>8.4422999999999995</v>
      </c>
      <c r="T129">
        <v>11.0099</v>
      </c>
      <c r="U129">
        <v>5.1719999999999997</v>
      </c>
      <c r="V129">
        <v>2.6309999999999998</v>
      </c>
      <c r="W129">
        <v>3.5931000000000002</v>
      </c>
      <c r="X129">
        <v>3.3285999999999998</v>
      </c>
      <c r="Y129">
        <v>0</v>
      </c>
      <c r="Z129">
        <v>23.552900000000001</v>
      </c>
      <c r="AA129" t="s">
        <v>671</v>
      </c>
      <c r="AB129">
        <v>2.5055000000000001</v>
      </c>
      <c r="AC129" t="s">
        <v>672</v>
      </c>
      <c r="AD129">
        <v>2.0981000000000001</v>
      </c>
      <c r="AE129" t="s">
        <v>673</v>
      </c>
      <c r="AF129">
        <v>2.5388999999999999</v>
      </c>
      <c r="AG129">
        <v>25.151599999999998</v>
      </c>
      <c r="AH129">
        <v>342.44260000000003</v>
      </c>
      <c r="AI129">
        <v>12</v>
      </c>
      <c r="AJ129">
        <v>7</v>
      </c>
      <c r="AK129">
        <v>109</v>
      </c>
      <c r="AL129">
        <v>11</v>
      </c>
      <c r="AM129">
        <v>7</v>
      </c>
      <c r="AN129" t="s">
        <v>453</v>
      </c>
      <c r="AP129" t="str">
        <f t="shared" si="1"/>
        <v/>
      </c>
    </row>
    <row r="130" spans="1:42">
      <c r="A130" t="s">
        <v>674</v>
      </c>
      <c r="B130" s="4">
        <v>43400</v>
      </c>
      <c r="C130" s="1">
        <v>0.59722222222222221</v>
      </c>
      <c r="D130" t="s">
        <v>188</v>
      </c>
      <c r="E130" t="s">
        <v>660</v>
      </c>
      <c r="F130" t="s">
        <v>661</v>
      </c>
      <c r="G130">
        <v>34026</v>
      </c>
      <c r="H130" t="s">
        <v>231</v>
      </c>
      <c r="I130" t="s">
        <v>232</v>
      </c>
      <c r="J130" t="s">
        <v>233</v>
      </c>
      <c r="K130" t="s">
        <v>662</v>
      </c>
      <c r="L130" t="s">
        <v>663</v>
      </c>
      <c r="M130">
        <v>3</v>
      </c>
      <c r="N130">
        <v>5</v>
      </c>
      <c r="O130">
        <v>122.16240000000001</v>
      </c>
      <c r="P130">
        <v>56.768599999999999</v>
      </c>
      <c r="Q130">
        <v>29.317</v>
      </c>
      <c r="R130">
        <v>13.6065</v>
      </c>
      <c r="S130">
        <v>7.6254999999999997</v>
      </c>
      <c r="T130">
        <v>5.9648000000000003</v>
      </c>
      <c r="U130">
        <v>5.5087999999999999</v>
      </c>
      <c r="V130">
        <v>2.7645</v>
      </c>
      <c r="W130">
        <v>2.5769000000000002</v>
      </c>
      <c r="X130">
        <v>2.4238</v>
      </c>
      <c r="Y130">
        <v>0</v>
      </c>
      <c r="Z130">
        <v>24.9314</v>
      </c>
      <c r="AA130" t="s">
        <v>258</v>
      </c>
      <c r="AB130">
        <v>1.7788999999999999</v>
      </c>
      <c r="AC130" t="s">
        <v>259</v>
      </c>
      <c r="AD130">
        <v>1.1748000000000001</v>
      </c>
      <c r="AE130" t="s">
        <v>675</v>
      </c>
      <c r="AF130">
        <v>0.86170000000000002</v>
      </c>
      <c r="AG130">
        <v>25.732299999999999</v>
      </c>
      <c r="AH130">
        <v>303.19799999999998</v>
      </c>
      <c r="AI130">
        <v>7</v>
      </c>
      <c r="AJ130">
        <v>1</v>
      </c>
      <c r="AK130">
        <v>110</v>
      </c>
      <c r="AL130">
        <v>11</v>
      </c>
      <c r="AM130">
        <v>37</v>
      </c>
      <c r="AN130" t="s">
        <v>453</v>
      </c>
      <c r="AP130" t="str">
        <f t="shared" ref="AP130:AP193" si="2">IF(AND(D130&lt;&gt;D129,C130&lt;&gt;C129),"Bold","")</f>
        <v/>
      </c>
    </row>
    <row r="131" spans="1:42">
      <c r="A131" t="s">
        <v>676</v>
      </c>
      <c r="B131" s="4">
        <v>43400</v>
      </c>
      <c r="C131" s="1">
        <v>0.59722222222222221</v>
      </c>
      <c r="D131" t="s">
        <v>188</v>
      </c>
      <c r="E131" t="s">
        <v>660</v>
      </c>
      <c r="F131" t="s">
        <v>661</v>
      </c>
      <c r="G131">
        <v>34026</v>
      </c>
      <c r="H131" t="s">
        <v>231</v>
      </c>
      <c r="I131" t="s">
        <v>232</v>
      </c>
      <c r="J131" t="s">
        <v>233</v>
      </c>
      <c r="K131" t="s">
        <v>662</v>
      </c>
      <c r="L131" t="s">
        <v>663</v>
      </c>
      <c r="M131">
        <v>6</v>
      </c>
      <c r="N131">
        <v>4</v>
      </c>
      <c r="O131">
        <v>71.295000000000002</v>
      </c>
      <c r="P131">
        <v>94.904799999999994</v>
      </c>
      <c r="Q131">
        <v>40.331499999999998</v>
      </c>
      <c r="R131">
        <v>13.027699999999999</v>
      </c>
      <c r="S131">
        <v>4.4804000000000004</v>
      </c>
      <c r="T131">
        <v>5.1459000000000001</v>
      </c>
      <c r="U131">
        <v>4.2337999999999996</v>
      </c>
      <c r="V131">
        <v>1.9482999999999999</v>
      </c>
      <c r="W131">
        <v>2.4849000000000001</v>
      </c>
      <c r="X131">
        <v>1.4726999999999999</v>
      </c>
      <c r="Y131">
        <v>0</v>
      </c>
      <c r="Z131">
        <v>19.051400000000001</v>
      </c>
      <c r="AA131" t="s">
        <v>677</v>
      </c>
      <c r="AB131">
        <v>1.1640999999999999</v>
      </c>
      <c r="AC131" t="s">
        <v>269</v>
      </c>
      <c r="AD131">
        <v>2.5621</v>
      </c>
      <c r="AE131" t="s">
        <v>264</v>
      </c>
      <c r="AF131">
        <v>1.1144000000000001</v>
      </c>
      <c r="AG131">
        <v>30.633299999999998</v>
      </c>
      <c r="AH131">
        <v>293.85039999999998</v>
      </c>
      <c r="AI131">
        <v>33</v>
      </c>
      <c r="AJ131">
        <v>9</v>
      </c>
      <c r="AK131">
        <v>100</v>
      </c>
      <c r="AL131">
        <v>11</v>
      </c>
      <c r="AM131">
        <v>13</v>
      </c>
      <c r="AN131" t="s">
        <v>453</v>
      </c>
      <c r="AP131" t="str">
        <f t="shared" si="2"/>
        <v/>
      </c>
    </row>
    <row r="132" spans="1:42">
      <c r="A132" t="s">
        <v>678</v>
      </c>
      <c r="B132" s="4">
        <v>43400</v>
      </c>
      <c r="C132" s="1">
        <v>0.59722222222222221</v>
      </c>
      <c r="D132" t="s">
        <v>188</v>
      </c>
      <c r="E132" t="s">
        <v>660</v>
      </c>
      <c r="F132" t="s">
        <v>661</v>
      </c>
      <c r="G132">
        <v>34026</v>
      </c>
      <c r="H132" t="s">
        <v>231</v>
      </c>
      <c r="I132" t="s">
        <v>232</v>
      </c>
      <c r="J132" t="s">
        <v>233</v>
      </c>
      <c r="K132" t="s">
        <v>662</v>
      </c>
      <c r="L132" t="s">
        <v>663</v>
      </c>
      <c r="M132">
        <v>2</v>
      </c>
      <c r="N132">
        <v>5</v>
      </c>
      <c r="O132">
        <v>103.684</v>
      </c>
      <c r="P132">
        <v>58.807099999999998</v>
      </c>
      <c r="Q132">
        <v>40.531199999999998</v>
      </c>
      <c r="R132">
        <v>8.8587000000000007</v>
      </c>
      <c r="S132">
        <v>8.3535000000000004</v>
      </c>
      <c r="T132">
        <v>4.8342000000000001</v>
      </c>
      <c r="U132">
        <v>3.8376999999999999</v>
      </c>
      <c r="V132">
        <v>2.3719999999999999</v>
      </c>
      <c r="W132">
        <v>1.1613</v>
      </c>
      <c r="X132">
        <v>1.9547000000000001</v>
      </c>
      <c r="Y132">
        <v>0</v>
      </c>
      <c r="Z132">
        <v>11.783300000000001</v>
      </c>
      <c r="AA132" t="s">
        <v>417</v>
      </c>
      <c r="AB132">
        <v>1.5851999999999999</v>
      </c>
      <c r="AC132" t="s">
        <v>679</v>
      </c>
      <c r="AD132">
        <v>2.5343</v>
      </c>
      <c r="AE132" t="s">
        <v>680</v>
      </c>
      <c r="AF132">
        <v>5.0982000000000003</v>
      </c>
      <c r="AG132">
        <v>22.578600000000002</v>
      </c>
      <c r="AH132">
        <v>277.97410000000002</v>
      </c>
      <c r="AI132">
        <v>33</v>
      </c>
      <c r="AJ132">
        <v>10</v>
      </c>
      <c r="AK132">
        <v>99</v>
      </c>
      <c r="AL132">
        <v>11</v>
      </c>
      <c r="AM132">
        <v>79</v>
      </c>
      <c r="AN132" t="s">
        <v>453</v>
      </c>
      <c r="AP132" t="str">
        <f t="shared" si="2"/>
        <v/>
      </c>
    </row>
    <row r="133" spans="1:42">
      <c r="A133" t="s">
        <v>681</v>
      </c>
      <c r="B133" s="4">
        <v>43400</v>
      </c>
      <c r="C133" s="1">
        <v>0.59722222222222221</v>
      </c>
      <c r="D133" t="s">
        <v>188</v>
      </c>
      <c r="E133" t="s">
        <v>660</v>
      </c>
      <c r="F133" t="s">
        <v>661</v>
      </c>
      <c r="G133">
        <v>34026</v>
      </c>
      <c r="H133" t="s">
        <v>231</v>
      </c>
      <c r="I133" t="s">
        <v>232</v>
      </c>
      <c r="J133" t="s">
        <v>233</v>
      </c>
      <c r="K133" t="s">
        <v>662</v>
      </c>
      <c r="L133" t="s">
        <v>663</v>
      </c>
      <c r="M133">
        <v>5</v>
      </c>
      <c r="N133">
        <v>5</v>
      </c>
      <c r="O133">
        <v>57.938200000000002</v>
      </c>
      <c r="P133">
        <v>62.478200000000001</v>
      </c>
      <c r="Q133">
        <v>40.2455</v>
      </c>
      <c r="R133">
        <v>16.599599999999999</v>
      </c>
      <c r="S133">
        <v>5.0770999999999997</v>
      </c>
      <c r="T133">
        <v>6.3472</v>
      </c>
      <c r="U133">
        <v>3.2139000000000002</v>
      </c>
      <c r="V133">
        <v>2.7462</v>
      </c>
      <c r="W133">
        <v>1.9224000000000001</v>
      </c>
      <c r="X133">
        <v>2.3475999999999999</v>
      </c>
      <c r="Y133">
        <v>0</v>
      </c>
      <c r="Z133">
        <v>24.0121</v>
      </c>
      <c r="AA133" t="s">
        <v>266</v>
      </c>
      <c r="AB133">
        <v>1.6012</v>
      </c>
      <c r="AC133" t="s">
        <v>682</v>
      </c>
      <c r="AD133">
        <v>1.5968</v>
      </c>
      <c r="AE133" t="s">
        <v>683</v>
      </c>
      <c r="AF133">
        <v>1.1997</v>
      </c>
      <c r="AG133">
        <v>25.800899999999999</v>
      </c>
      <c r="AH133">
        <v>253.1267</v>
      </c>
      <c r="AI133">
        <v>16</v>
      </c>
      <c r="AJ133">
        <v>2</v>
      </c>
      <c r="AK133">
        <v>107</v>
      </c>
      <c r="AL133">
        <v>11</v>
      </c>
      <c r="AM133">
        <v>130</v>
      </c>
      <c r="AN133" t="s">
        <v>453</v>
      </c>
      <c r="AP133" t="str">
        <f t="shared" si="2"/>
        <v/>
      </c>
    </row>
    <row r="134" spans="1:42">
      <c r="A134" t="s">
        <v>684</v>
      </c>
      <c r="B134" s="4">
        <v>43400</v>
      </c>
      <c r="C134" s="1">
        <v>0.59722222222222221</v>
      </c>
      <c r="D134" t="s">
        <v>188</v>
      </c>
      <c r="E134" t="s">
        <v>660</v>
      </c>
      <c r="F134" t="s">
        <v>661</v>
      </c>
      <c r="G134">
        <v>34026</v>
      </c>
      <c r="H134" t="s">
        <v>231</v>
      </c>
      <c r="I134" t="s">
        <v>232</v>
      </c>
      <c r="J134" t="s">
        <v>233</v>
      </c>
      <c r="K134" t="s">
        <v>662</v>
      </c>
      <c r="L134" t="s">
        <v>663</v>
      </c>
      <c r="M134">
        <v>8</v>
      </c>
      <c r="N134">
        <v>7</v>
      </c>
      <c r="O134">
        <v>69.382400000000004</v>
      </c>
      <c r="P134">
        <v>55.37</v>
      </c>
      <c r="Q134">
        <v>35.685699999999997</v>
      </c>
      <c r="R134">
        <v>11.989800000000001</v>
      </c>
      <c r="S134">
        <v>8.1852</v>
      </c>
      <c r="T134">
        <v>4.07</v>
      </c>
      <c r="U134">
        <v>3.1669999999999998</v>
      </c>
      <c r="V134">
        <v>3.6619000000000002</v>
      </c>
      <c r="W134">
        <v>2.2360000000000002</v>
      </c>
      <c r="X134">
        <v>2.3022999999999998</v>
      </c>
      <c r="Y134">
        <v>0</v>
      </c>
      <c r="Z134">
        <v>24.532900000000001</v>
      </c>
      <c r="AA134" t="s">
        <v>275</v>
      </c>
      <c r="AB134">
        <v>1.8102</v>
      </c>
      <c r="AC134" t="s">
        <v>276</v>
      </c>
      <c r="AD134">
        <v>1.3037000000000001</v>
      </c>
      <c r="AE134" t="s">
        <v>685</v>
      </c>
      <c r="AF134">
        <v>2.0165999999999999</v>
      </c>
      <c r="AG134">
        <v>16.1755</v>
      </c>
      <c r="AH134">
        <v>241.88919999999999</v>
      </c>
      <c r="AI134">
        <v>16</v>
      </c>
      <c r="AJ134">
        <v>4</v>
      </c>
      <c r="AK134">
        <v>107</v>
      </c>
      <c r="AL134">
        <v>11</v>
      </c>
      <c r="AM134">
        <v>154</v>
      </c>
      <c r="AN134" t="s">
        <v>453</v>
      </c>
      <c r="AP134" t="str">
        <f t="shared" si="2"/>
        <v/>
      </c>
    </row>
    <row r="135" spans="1:42">
      <c r="A135" t="s">
        <v>686</v>
      </c>
      <c r="B135" s="4">
        <v>43400</v>
      </c>
      <c r="C135" s="1">
        <v>0.59722222222222221</v>
      </c>
      <c r="D135" t="s">
        <v>188</v>
      </c>
      <c r="E135" t="s">
        <v>660</v>
      </c>
      <c r="F135" t="s">
        <v>661</v>
      </c>
      <c r="G135">
        <v>34026</v>
      </c>
      <c r="H135" t="s">
        <v>231</v>
      </c>
      <c r="I135" t="s">
        <v>232</v>
      </c>
      <c r="J135" t="s">
        <v>233</v>
      </c>
      <c r="K135" t="s">
        <v>662</v>
      </c>
      <c r="L135" t="s">
        <v>663</v>
      </c>
      <c r="M135">
        <v>4</v>
      </c>
      <c r="N135">
        <v>4</v>
      </c>
      <c r="O135">
        <v>68.091099999999997</v>
      </c>
      <c r="P135">
        <v>50.520899999999997</v>
      </c>
      <c r="Q135">
        <v>23.440200000000001</v>
      </c>
      <c r="R135">
        <v>14.3752</v>
      </c>
      <c r="S135">
        <v>9.3125</v>
      </c>
      <c r="T135">
        <v>6.6948999999999996</v>
      </c>
      <c r="U135">
        <v>5.9279999999999999</v>
      </c>
      <c r="V135">
        <v>4.0163000000000002</v>
      </c>
      <c r="W135">
        <v>1.8145</v>
      </c>
      <c r="X135">
        <v>1.9204000000000001</v>
      </c>
      <c r="Y135">
        <v>0</v>
      </c>
      <c r="Z135">
        <v>22.391400000000001</v>
      </c>
      <c r="AA135" t="s">
        <v>687</v>
      </c>
      <c r="AB135">
        <v>1.8737999999999999</v>
      </c>
      <c r="AC135" t="s">
        <v>426</v>
      </c>
      <c r="AD135">
        <v>1.7221</v>
      </c>
      <c r="AE135" t="s">
        <v>273</v>
      </c>
      <c r="AF135">
        <v>3.4203000000000001</v>
      </c>
      <c r="AG135">
        <v>25.372299999999999</v>
      </c>
      <c r="AH135">
        <v>240.89410000000001</v>
      </c>
      <c r="AI135">
        <v>14</v>
      </c>
      <c r="AJ135">
        <v>6</v>
      </c>
      <c r="AK135">
        <v>108</v>
      </c>
      <c r="AL135">
        <v>11</v>
      </c>
      <c r="AM135">
        <v>29</v>
      </c>
      <c r="AN135" t="s">
        <v>453</v>
      </c>
      <c r="AP135" t="str">
        <f t="shared" si="2"/>
        <v/>
      </c>
    </row>
    <row r="136" spans="1:42">
      <c r="A136" t="s">
        <v>690</v>
      </c>
      <c r="B136" s="4">
        <v>43400</v>
      </c>
      <c r="C136" s="1">
        <v>0.60069444444444442</v>
      </c>
      <c r="D136" t="s">
        <v>171</v>
      </c>
      <c r="E136" t="s">
        <v>688</v>
      </c>
      <c r="F136" t="s">
        <v>230</v>
      </c>
      <c r="G136">
        <v>4938</v>
      </c>
      <c r="H136" t="s">
        <v>282</v>
      </c>
      <c r="I136" t="s">
        <v>346</v>
      </c>
      <c r="J136" t="s">
        <v>5</v>
      </c>
      <c r="K136" t="s">
        <v>347</v>
      </c>
      <c r="L136" t="s">
        <v>689</v>
      </c>
      <c r="M136">
        <v>2</v>
      </c>
      <c r="N136">
        <v>7</v>
      </c>
      <c r="O136">
        <v>107.1</v>
      </c>
      <c r="P136">
        <v>45.918100000000003</v>
      </c>
      <c r="Q136">
        <v>23.8186</v>
      </c>
      <c r="R136">
        <v>12.6067</v>
      </c>
      <c r="S136">
        <v>5.6520999999999999</v>
      </c>
      <c r="T136">
        <v>4.0523999999999996</v>
      </c>
      <c r="U136">
        <v>3.1150000000000002</v>
      </c>
      <c r="V136">
        <v>1.6042000000000001</v>
      </c>
      <c r="W136">
        <v>1.0387</v>
      </c>
      <c r="X136">
        <v>1.7158</v>
      </c>
      <c r="Y136">
        <v>0</v>
      </c>
      <c r="Z136">
        <v>8.3691999999999993</v>
      </c>
      <c r="AA136" t="s">
        <v>495</v>
      </c>
      <c r="AB136">
        <v>1.9709000000000001</v>
      </c>
      <c r="AC136" t="s">
        <v>496</v>
      </c>
      <c r="AD136">
        <v>1.2049000000000001</v>
      </c>
      <c r="AE136" t="s">
        <v>691</v>
      </c>
      <c r="AF136">
        <v>2.8923000000000001</v>
      </c>
      <c r="AG136">
        <v>25.744700000000002</v>
      </c>
      <c r="AH136" s="23">
        <v>246.80359999999999</v>
      </c>
      <c r="AI136">
        <v>3</v>
      </c>
      <c r="AK136">
        <v>102</v>
      </c>
      <c r="AL136">
        <v>10</v>
      </c>
      <c r="AM136">
        <v>22</v>
      </c>
      <c r="AN136" t="s">
        <v>692</v>
      </c>
      <c r="AP136" t="str">
        <f t="shared" si="2"/>
        <v>Bold</v>
      </c>
    </row>
    <row r="137" spans="1:42">
      <c r="A137" t="s">
        <v>693</v>
      </c>
      <c r="B137" s="4">
        <v>43400</v>
      </c>
      <c r="C137" s="1">
        <v>0.60069444444444442</v>
      </c>
      <c r="D137" t="s">
        <v>171</v>
      </c>
      <c r="E137" t="s">
        <v>688</v>
      </c>
      <c r="F137" t="s">
        <v>230</v>
      </c>
      <c r="G137">
        <v>4938</v>
      </c>
      <c r="H137" t="s">
        <v>282</v>
      </c>
      <c r="I137" t="s">
        <v>346</v>
      </c>
      <c r="J137" t="s">
        <v>5</v>
      </c>
      <c r="K137" t="s">
        <v>347</v>
      </c>
      <c r="L137" t="s">
        <v>689</v>
      </c>
      <c r="M137">
        <v>3</v>
      </c>
      <c r="N137">
        <v>6</v>
      </c>
      <c r="O137">
        <v>88.754999999999995</v>
      </c>
      <c r="P137">
        <v>48.1387</v>
      </c>
      <c r="Q137">
        <v>42.6892</v>
      </c>
      <c r="R137">
        <v>10.7705</v>
      </c>
      <c r="S137">
        <v>4.5598000000000001</v>
      </c>
      <c r="T137">
        <v>3.5808</v>
      </c>
      <c r="U137">
        <v>2.9655</v>
      </c>
      <c r="V137">
        <v>2.4390999999999998</v>
      </c>
      <c r="W137">
        <v>1.1463000000000001</v>
      </c>
      <c r="X137">
        <v>1.1859</v>
      </c>
      <c r="Y137">
        <v>0</v>
      </c>
      <c r="Z137">
        <v>12.4064</v>
      </c>
      <c r="AA137" t="s">
        <v>694</v>
      </c>
      <c r="AB137">
        <v>1.5061</v>
      </c>
      <c r="AC137" t="s">
        <v>695</v>
      </c>
      <c r="AD137">
        <v>1.75</v>
      </c>
      <c r="AE137" t="s">
        <v>380</v>
      </c>
      <c r="AF137">
        <v>1.7950999999999999</v>
      </c>
      <c r="AG137">
        <v>22.750299999999999</v>
      </c>
      <c r="AH137">
        <v>246.43879999999999</v>
      </c>
      <c r="AI137">
        <v>4</v>
      </c>
      <c r="AK137">
        <v>98</v>
      </c>
      <c r="AL137">
        <v>10</v>
      </c>
      <c r="AM137">
        <v>22</v>
      </c>
      <c r="AN137" t="s">
        <v>692</v>
      </c>
      <c r="AP137" t="str">
        <f t="shared" si="2"/>
        <v/>
      </c>
    </row>
    <row r="138" spans="1:42">
      <c r="A138" t="s">
        <v>696</v>
      </c>
      <c r="B138" s="4">
        <v>43400</v>
      </c>
      <c r="C138" s="1">
        <v>0.60069444444444442</v>
      </c>
      <c r="D138" t="s">
        <v>171</v>
      </c>
      <c r="E138" t="s">
        <v>688</v>
      </c>
      <c r="F138" t="s">
        <v>230</v>
      </c>
      <c r="G138">
        <v>4938</v>
      </c>
      <c r="H138" t="s">
        <v>282</v>
      </c>
      <c r="I138" t="s">
        <v>346</v>
      </c>
      <c r="J138" t="s">
        <v>5</v>
      </c>
      <c r="K138" t="s">
        <v>347</v>
      </c>
      <c r="L138" t="s">
        <v>689</v>
      </c>
      <c r="M138">
        <v>6</v>
      </c>
      <c r="N138">
        <v>7</v>
      </c>
      <c r="O138">
        <v>78.957599999999999</v>
      </c>
      <c r="P138">
        <v>44.679299999999998</v>
      </c>
      <c r="Q138">
        <v>21.8565</v>
      </c>
      <c r="R138">
        <v>6.7934000000000001</v>
      </c>
      <c r="S138">
        <v>5.4961000000000002</v>
      </c>
      <c r="T138">
        <v>3.2871999999999999</v>
      </c>
      <c r="U138">
        <v>3.9716</v>
      </c>
      <c r="V138">
        <v>1.7986</v>
      </c>
      <c r="W138">
        <v>1.8717999999999999</v>
      </c>
      <c r="X138">
        <v>1.9779</v>
      </c>
      <c r="Y138">
        <v>0</v>
      </c>
      <c r="Z138">
        <v>19.767900000000001</v>
      </c>
      <c r="AA138" t="s">
        <v>697</v>
      </c>
      <c r="AB138">
        <v>2.5577999999999999</v>
      </c>
      <c r="AC138" t="s">
        <v>488</v>
      </c>
      <c r="AD138">
        <v>0.7</v>
      </c>
      <c r="AE138" t="s">
        <v>630</v>
      </c>
      <c r="AF138">
        <v>1.7809999999999999</v>
      </c>
      <c r="AG138">
        <v>14.6922</v>
      </c>
      <c r="AH138">
        <v>210.18899999999999</v>
      </c>
      <c r="AI138">
        <v>5</v>
      </c>
      <c r="AK138">
        <v>87</v>
      </c>
      <c r="AL138">
        <v>10</v>
      </c>
      <c r="AM138">
        <v>47</v>
      </c>
      <c r="AN138" t="s">
        <v>692</v>
      </c>
      <c r="AP138" t="str">
        <f t="shared" si="2"/>
        <v/>
      </c>
    </row>
    <row r="139" spans="1:42">
      <c r="A139" t="s">
        <v>698</v>
      </c>
      <c r="B139" s="4">
        <v>43400</v>
      </c>
      <c r="C139" s="1">
        <v>0.60069444444444442</v>
      </c>
      <c r="D139" t="s">
        <v>171</v>
      </c>
      <c r="E139" t="s">
        <v>688</v>
      </c>
      <c r="F139" t="s">
        <v>230</v>
      </c>
      <c r="G139">
        <v>4938</v>
      </c>
      <c r="H139" t="s">
        <v>282</v>
      </c>
      <c r="I139" t="s">
        <v>346</v>
      </c>
      <c r="J139" t="s">
        <v>5</v>
      </c>
      <c r="K139" t="s">
        <v>347</v>
      </c>
      <c r="L139" t="s">
        <v>689</v>
      </c>
      <c r="M139">
        <v>7</v>
      </c>
      <c r="N139">
        <v>7</v>
      </c>
      <c r="O139">
        <v>106</v>
      </c>
      <c r="P139">
        <v>28.759699999999999</v>
      </c>
      <c r="Q139">
        <v>18.25</v>
      </c>
      <c r="R139">
        <v>6.9132999999999996</v>
      </c>
      <c r="S139">
        <v>5.2896999999999998</v>
      </c>
      <c r="T139">
        <v>2.7027000000000001</v>
      </c>
      <c r="U139">
        <v>2.3788999999999998</v>
      </c>
      <c r="V139">
        <v>1.8955</v>
      </c>
      <c r="W139">
        <v>0.97199999999999998</v>
      </c>
      <c r="X139">
        <v>1.1929000000000001</v>
      </c>
      <c r="Y139">
        <v>0</v>
      </c>
      <c r="Z139">
        <v>7.2416999999999998</v>
      </c>
      <c r="AA139" t="s">
        <v>699</v>
      </c>
      <c r="AB139">
        <v>1.6593</v>
      </c>
      <c r="AC139" t="s">
        <v>700</v>
      </c>
      <c r="AD139">
        <v>1.7788999999999999</v>
      </c>
      <c r="AE139" t="s">
        <v>608</v>
      </c>
      <c r="AF139">
        <v>0.94230000000000003</v>
      </c>
      <c r="AG139">
        <v>17.128599999999999</v>
      </c>
      <c r="AH139">
        <v>203.10550000000001</v>
      </c>
      <c r="AI139">
        <v>3.5</v>
      </c>
      <c r="AK139">
        <v>85</v>
      </c>
      <c r="AL139">
        <v>10</v>
      </c>
      <c r="AM139">
        <v>20</v>
      </c>
      <c r="AN139" t="s">
        <v>692</v>
      </c>
      <c r="AP139" t="str">
        <f t="shared" si="2"/>
        <v/>
      </c>
    </row>
    <row r="140" spans="1:42">
      <c r="A140" t="s">
        <v>701</v>
      </c>
      <c r="B140" s="4">
        <v>43400</v>
      </c>
      <c r="C140" s="1">
        <v>0.60069444444444442</v>
      </c>
      <c r="D140" t="s">
        <v>171</v>
      </c>
      <c r="E140" t="s">
        <v>688</v>
      </c>
      <c r="F140" t="s">
        <v>230</v>
      </c>
      <c r="G140">
        <v>4938</v>
      </c>
      <c r="H140" t="s">
        <v>282</v>
      </c>
      <c r="I140" t="s">
        <v>346</v>
      </c>
      <c r="J140" t="s">
        <v>5</v>
      </c>
      <c r="K140" t="s">
        <v>347</v>
      </c>
      <c r="L140" t="s">
        <v>689</v>
      </c>
      <c r="M140">
        <v>5</v>
      </c>
      <c r="N140">
        <v>7</v>
      </c>
      <c r="O140">
        <v>75.982500000000002</v>
      </c>
      <c r="P140">
        <v>43.106400000000001</v>
      </c>
      <c r="Q140">
        <v>18.640599999999999</v>
      </c>
      <c r="R140">
        <v>9.8638999999999992</v>
      </c>
      <c r="S140">
        <v>9.2695000000000007</v>
      </c>
      <c r="T140">
        <v>2.6375999999999999</v>
      </c>
      <c r="U140">
        <v>3.5226999999999999</v>
      </c>
      <c r="V140">
        <v>1.3677999999999999</v>
      </c>
      <c r="W140">
        <v>1.3980999999999999</v>
      </c>
      <c r="X140">
        <v>1.1115999999999999</v>
      </c>
      <c r="Y140">
        <v>0</v>
      </c>
      <c r="Z140">
        <v>12.75</v>
      </c>
      <c r="AA140" t="s">
        <v>702</v>
      </c>
      <c r="AB140">
        <v>1.9598</v>
      </c>
      <c r="AC140" t="s">
        <v>703</v>
      </c>
      <c r="AD140">
        <v>1.6523000000000001</v>
      </c>
      <c r="AE140" t="s">
        <v>704</v>
      </c>
      <c r="AF140">
        <v>1.6789000000000001</v>
      </c>
      <c r="AG140">
        <v>15.536300000000001</v>
      </c>
      <c r="AH140">
        <v>200.47800000000001</v>
      </c>
      <c r="AI140">
        <v>8</v>
      </c>
      <c r="AK140">
        <v>93</v>
      </c>
      <c r="AL140">
        <v>10</v>
      </c>
      <c r="AM140">
        <v>20</v>
      </c>
      <c r="AN140" t="s">
        <v>692</v>
      </c>
      <c r="AP140" t="str">
        <f t="shared" si="2"/>
        <v/>
      </c>
    </row>
    <row r="141" spans="1:42">
      <c r="A141" t="s">
        <v>705</v>
      </c>
      <c r="B141" s="4">
        <v>43400</v>
      </c>
      <c r="C141" s="1">
        <v>0.60069444444444442</v>
      </c>
      <c r="D141" t="s">
        <v>171</v>
      </c>
      <c r="E141" t="s">
        <v>688</v>
      </c>
      <c r="F141" t="s">
        <v>230</v>
      </c>
      <c r="G141">
        <v>4938</v>
      </c>
      <c r="H141" t="s">
        <v>282</v>
      </c>
      <c r="I141" t="s">
        <v>346</v>
      </c>
      <c r="J141" t="s">
        <v>5</v>
      </c>
      <c r="K141" t="s">
        <v>347</v>
      </c>
      <c r="L141" t="s">
        <v>689</v>
      </c>
      <c r="M141">
        <v>1</v>
      </c>
      <c r="N141">
        <v>6</v>
      </c>
      <c r="O141">
        <v>56.008299999999998</v>
      </c>
      <c r="P141">
        <v>52.297800000000002</v>
      </c>
      <c r="Q141">
        <v>21.843599999999999</v>
      </c>
      <c r="R141">
        <v>7.0090000000000003</v>
      </c>
      <c r="S141">
        <v>3.8302999999999998</v>
      </c>
      <c r="T141">
        <v>4.2072000000000003</v>
      </c>
      <c r="U141">
        <v>2.1000999999999999</v>
      </c>
      <c r="V141">
        <v>1.4312</v>
      </c>
      <c r="W141">
        <v>1.8420000000000001</v>
      </c>
      <c r="X141">
        <v>1.4211</v>
      </c>
      <c r="Y141">
        <v>0</v>
      </c>
      <c r="Z141">
        <v>7.1429</v>
      </c>
      <c r="AA141" t="s">
        <v>706</v>
      </c>
      <c r="AB141">
        <v>0.46739999999999998</v>
      </c>
      <c r="AC141" t="s">
        <v>707</v>
      </c>
      <c r="AD141">
        <v>0.2298</v>
      </c>
      <c r="AE141" t="s">
        <v>708</v>
      </c>
      <c r="AF141">
        <v>1.5541</v>
      </c>
      <c r="AG141">
        <v>1.2</v>
      </c>
      <c r="AH141">
        <v>162.5848</v>
      </c>
      <c r="AI141">
        <v>12</v>
      </c>
      <c r="AK141">
        <v>104</v>
      </c>
      <c r="AL141">
        <v>10</v>
      </c>
      <c r="AM141">
        <v>171</v>
      </c>
      <c r="AN141" t="s">
        <v>692</v>
      </c>
      <c r="AP141" t="str">
        <f t="shared" si="2"/>
        <v/>
      </c>
    </row>
    <row r="142" spans="1:42">
      <c r="A142" t="s">
        <v>709</v>
      </c>
      <c r="B142" s="4">
        <v>43400</v>
      </c>
      <c r="C142" s="1">
        <v>0.60069444444444442</v>
      </c>
      <c r="D142" t="s">
        <v>171</v>
      </c>
      <c r="E142" t="s">
        <v>688</v>
      </c>
      <c r="F142" t="s">
        <v>230</v>
      </c>
      <c r="G142">
        <v>4938</v>
      </c>
      <c r="H142" t="s">
        <v>282</v>
      </c>
      <c r="I142" t="s">
        <v>346</v>
      </c>
      <c r="J142" t="s">
        <v>5</v>
      </c>
      <c r="K142" t="s">
        <v>347</v>
      </c>
      <c r="L142" t="s">
        <v>689</v>
      </c>
      <c r="M142">
        <v>9</v>
      </c>
      <c r="N142">
        <v>7</v>
      </c>
      <c r="O142">
        <v>41.276699999999998</v>
      </c>
      <c r="P142">
        <v>40.980600000000003</v>
      </c>
      <c r="Q142">
        <v>20.7256</v>
      </c>
      <c r="R142">
        <v>9.2993000000000006</v>
      </c>
      <c r="S142">
        <v>3.6257999999999999</v>
      </c>
      <c r="T142">
        <v>1.7642</v>
      </c>
      <c r="U142">
        <v>1.6922999999999999</v>
      </c>
      <c r="V142">
        <v>1.4117</v>
      </c>
      <c r="W142">
        <v>1.2764</v>
      </c>
      <c r="X142">
        <v>1.2887999999999999</v>
      </c>
      <c r="Y142">
        <v>0</v>
      </c>
      <c r="Z142">
        <v>11.585000000000001</v>
      </c>
      <c r="AA142" t="s">
        <v>710</v>
      </c>
      <c r="AB142">
        <v>1.2650999999999999</v>
      </c>
      <c r="AC142" t="s">
        <v>711</v>
      </c>
      <c r="AD142">
        <v>1.5884</v>
      </c>
      <c r="AE142" t="s">
        <v>401</v>
      </c>
      <c r="AF142">
        <v>2.0244</v>
      </c>
      <c r="AG142">
        <v>17.285299999999999</v>
      </c>
      <c r="AH142">
        <v>157.08969999999999</v>
      </c>
      <c r="AI142">
        <v>16</v>
      </c>
      <c r="AK142">
        <v>78</v>
      </c>
      <c r="AL142">
        <v>10</v>
      </c>
      <c r="AM142">
        <v>22</v>
      </c>
      <c r="AN142" t="s">
        <v>692</v>
      </c>
      <c r="AP142" t="str">
        <f t="shared" si="2"/>
        <v/>
      </c>
    </row>
    <row r="143" spans="1:42">
      <c r="A143" t="s">
        <v>712</v>
      </c>
      <c r="B143" s="4">
        <v>43400</v>
      </c>
      <c r="C143" s="1">
        <v>0.60069444444444442</v>
      </c>
      <c r="D143" t="s">
        <v>171</v>
      </c>
      <c r="E143" t="s">
        <v>688</v>
      </c>
      <c r="F143" t="s">
        <v>230</v>
      </c>
      <c r="G143">
        <v>4938</v>
      </c>
      <c r="H143" t="s">
        <v>282</v>
      </c>
      <c r="I143" t="s">
        <v>346</v>
      </c>
      <c r="J143" t="s">
        <v>5</v>
      </c>
      <c r="K143" t="s">
        <v>347</v>
      </c>
      <c r="L143" t="s">
        <v>689</v>
      </c>
      <c r="M143">
        <v>10</v>
      </c>
      <c r="N143">
        <v>10</v>
      </c>
      <c r="O143">
        <v>45.878</v>
      </c>
      <c r="P143">
        <v>40.061999999999998</v>
      </c>
      <c r="Q143">
        <v>13.8286</v>
      </c>
      <c r="R143">
        <v>5.3486000000000002</v>
      </c>
      <c r="S143">
        <v>3.2505999999999999</v>
      </c>
      <c r="T143">
        <v>1.9499</v>
      </c>
      <c r="U143">
        <v>1.6996</v>
      </c>
      <c r="V143">
        <v>1.1711</v>
      </c>
      <c r="W143">
        <v>1.0157</v>
      </c>
      <c r="X143">
        <v>0.84819999999999995</v>
      </c>
      <c r="Y143">
        <v>0</v>
      </c>
      <c r="Z143">
        <v>7.8174999999999999</v>
      </c>
      <c r="AA143" t="s">
        <v>499</v>
      </c>
      <c r="AB143">
        <v>1.4293</v>
      </c>
      <c r="AC143" t="s">
        <v>496</v>
      </c>
      <c r="AD143">
        <v>0.63329999999999997</v>
      </c>
      <c r="AE143" t="s">
        <v>501</v>
      </c>
      <c r="AF143">
        <v>0.97140000000000004</v>
      </c>
      <c r="AG143">
        <v>12.0039</v>
      </c>
      <c r="AH143">
        <v>137.90770000000001</v>
      </c>
      <c r="AI143">
        <v>50</v>
      </c>
      <c r="AK143">
        <v>78</v>
      </c>
      <c r="AL143">
        <v>10</v>
      </c>
      <c r="AM143">
        <v>22</v>
      </c>
      <c r="AN143" t="s">
        <v>692</v>
      </c>
      <c r="AP143" t="str">
        <f t="shared" si="2"/>
        <v/>
      </c>
    </row>
    <row r="144" spans="1:42">
      <c r="A144" t="s">
        <v>713</v>
      </c>
      <c r="B144" s="4">
        <v>43400</v>
      </c>
      <c r="C144" s="1">
        <v>0.60069444444444442</v>
      </c>
      <c r="D144" t="s">
        <v>171</v>
      </c>
      <c r="E144" t="s">
        <v>688</v>
      </c>
      <c r="F144" t="s">
        <v>230</v>
      </c>
      <c r="G144">
        <v>4938</v>
      </c>
      <c r="H144" t="s">
        <v>282</v>
      </c>
      <c r="I144" t="s">
        <v>346</v>
      </c>
      <c r="J144" t="s">
        <v>5</v>
      </c>
      <c r="K144" t="s">
        <v>347</v>
      </c>
      <c r="L144" t="s">
        <v>689</v>
      </c>
      <c r="M144">
        <v>8</v>
      </c>
      <c r="N144">
        <v>8</v>
      </c>
      <c r="O144">
        <v>31.437799999999999</v>
      </c>
      <c r="P144">
        <v>25.465299999999999</v>
      </c>
      <c r="Q144">
        <v>14.2667</v>
      </c>
      <c r="R144">
        <v>6.0693999999999999</v>
      </c>
      <c r="S144">
        <v>4.5593000000000004</v>
      </c>
      <c r="T144">
        <v>3.1084999999999998</v>
      </c>
      <c r="U144">
        <v>3.4430000000000001</v>
      </c>
      <c r="V144">
        <v>1.8305</v>
      </c>
      <c r="W144">
        <v>1.512</v>
      </c>
      <c r="X144">
        <v>1.1020000000000001</v>
      </c>
      <c r="Y144">
        <v>0</v>
      </c>
      <c r="Z144">
        <v>13.1821</v>
      </c>
      <c r="AA144" t="s">
        <v>714</v>
      </c>
      <c r="AB144">
        <v>1.9505999999999999</v>
      </c>
      <c r="AC144" t="s">
        <v>715</v>
      </c>
      <c r="AD144">
        <v>1.9876</v>
      </c>
      <c r="AE144" t="s">
        <v>716</v>
      </c>
      <c r="AF144">
        <v>0.97889999999999999</v>
      </c>
      <c r="AG144">
        <v>8.8079000000000001</v>
      </c>
      <c r="AH144">
        <v>119.70140000000001</v>
      </c>
      <c r="AI144">
        <v>25</v>
      </c>
      <c r="AK144">
        <v>78</v>
      </c>
      <c r="AL144">
        <v>10</v>
      </c>
      <c r="AM144">
        <v>560</v>
      </c>
      <c r="AN144" t="s">
        <v>692</v>
      </c>
      <c r="AP144" t="str">
        <f t="shared" si="2"/>
        <v/>
      </c>
    </row>
    <row r="145" spans="1:42">
      <c r="A145" t="s">
        <v>717</v>
      </c>
      <c r="B145" s="4">
        <v>43400</v>
      </c>
      <c r="C145" s="1">
        <v>0.60069444444444442</v>
      </c>
      <c r="D145" t="s">
        <v>171</v>
      </c>
      <c r="E145" t="s">
        <v>688</v>
      </c>
      <c r="F145" t="s">
        <v>230</v>
      </c>
      <c r="G145">
        <v>4938</v>
      </c>
      <c r="H145" t="s">
        <v>282</v>
      </c>
      <c r="I145" t="s">
        <v>346</v>
      </c>
      <c r="J145" t="s">
        <v>5</v>
      </c>
      <c r="K145" t="s">
        <v>347</v>
      </c>
      <c r="L145" t="s">
        <v>689</v>
      </c>
      <c r="M145">
        <v>4</v>
      </c>
      <c r="N145">
        <v>6</v>
      </c>
      <c r="O145">
        <v>38.125399999999999</v>
      </c>
      <c r="P145">
        <v>25.8035</v>
      </c>
      <c r="Q145">
        <v>11.349299999999999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14.5167</v>
      </c>
      <c r="Z145">
        <v>0</v>
      </c>
      <c r="AA145" t="s">
        <v>507</v>
      </c>
      <c r="AB145">
        <v>0.84789999999999999</v>
      </c>
      <c r="AC145" t="s">
        <v>504</v>
      </c>
      <c r="AD145">
        <v>0.38229999999999997</v>
      </c>
      <c r="AE145" t="s">
        <v>383</v>
      </c>
      <c r="AF145">
        <v>1.9855</v>
      </c>
      <c r="AG145">
        <v>1.2</v>
      </c>
      <c r="AH145">
        <v>94.210599999999999</v>
      </c>
      <c r="AI145">
        <v>16</v>
      </c>
      <c r="AK145">
        <v>95</v>
      </c>
      <c r="AL145">
        <v>10</v>
      </c>
      <c r="AM145">
        <v>532</v>
      </c>
      <c r="AN145" t="s">
        <v>692</v>
      </c>
      <c r="AP145" t="str">
        <f t="shared" si="2"/>
        <v/>
      </c>
    </row>
    <row r="146" spans="1:42">
      <c r="A146" t="s">
        <v>719</v>
      </c>
      <c r="B146" s="4">
        <v>43400</v>
      </c>
      <c r="C146" s="1">
        <v>0.60416666666666663</v>
      </c>
      <c r="D146" t="s">
        <v>167</v>
      </c>
      <c r="E146" t="s">
        <v>281</v>
      </c>
      <c r="G146">
        <v>17688</v>
      </c>
      <c r="H146" t="s">
        <v>282</v>
      </c>
      <c r="I146" t="s">
        <v>232</v>
      </c>
      <c r="J146" t="s">
        <v>5</v>
      </c>
      <c r="K146" t="s">
        <v>234</v>
      </c>
      <c r="L146" t="s">
        <v>718</v>
      </c>
      <c r="M146">
        <v>4</v>
      </c>
      <c r="N146">
        <v>2</v>
      </c>
      <c r="O146">
        <v>112.59699999999999</v>
      </c>
      <c r="P146">
        <v>74.5976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82.4405</v>
      </c>
      <c r="Z146">
        <v>21.33</v>
      </c>
      <c r="AA146" t="s">
        <v>341</v>
      </c>
      <c r="AB146">
        <v>1.9691000000000001</v>
      </c>
      <c r="AC146" t="s">
        <v>543</v>
      </c>
      <c r="AD146">
        <v>1.4713000000000001</v>
      </c>
      <c r="AE146" t="s">
        <v>720</v>
      </c>
      <c r="AF146">
        <v>1.9209000000000001</v>
      </c>
      <c r="AG146">
        <v>36.1</v>
      </c>
      <c r="AH146" s="23">
        <v>332.4264</v>
      </c>
      <c r="AI146">
        <v>6</v>
      </c>
      <c r="AJ146">
        <v>7</v>
      </c>
      <c r="AK146">
        <v>79</v>
      </c>
      <c r="AL146">
        <v>11</v>
      </c>
      <c r="AM146">
        <v>14</v>
      </c>
      <c r="AN146" t="s">
        <v>409</v>
      </c>
      <c r="AP146" t="str">
        <f t="shared" si="2"/>
        <v>Bold</v>
      </c>
    </row>
    <row r="147" spans="1:42">
      <c r="A147" t="s">
        <v>721</v>
      </c>
      <c r="B147" s="4">
        <v>43400</v>
      </c>
      <c r="C147" s="1">
        <v>0.60416666666666663</v>
      </c>
      <c r="D147" t="s">
        <v>167</v>
      </c>
      <c r="E147" t="s">
        <v>281</v>
      </c>
      <c r="G147">
        <v>17688</v>
      </c>
      <c r="H147" t="s">
        <v>282</v>
      </c>
      <c r="I147" t="s">
        <v>232</v>
      </c>
      <c r="J147" t="s">
        <v>5</v>
      </c>
      <c r="K147" t="s">
        <v>234</v>
      </c>
      <c r="L147" t="s">
        <v>718</v>
      </c>
      <c r="M147">
        <v>2</v>
      </c>
      <c r="N147">
        <v>2</v>
      </c>
      <c r="O147">
        <v>90.21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137.20939999999999</v>
      </c>
      <c r="Z147">
        <v>18.399999999999999</v>
      </c>
      <c r="AA147" t="s">
        <v>303</v>
      </c>
      <c r="AB147">
        <v>1.2713000000000001</v>
      </c>
      <c r="AC147" t="s">
        <v>304</v>
      </c>
      <c r="AD147">
        <v>0.89870000000000005</v>
      </c>
      <c r="AE147" t="s">
        <v>312</v>
      </c>
      <c r="AF147">
        <v>0.82410000000000005</v>
      </c>
      <c r="AG147">
        <v>43.3</v>
      </c>
      <c r="AH147">
        <v>292.11349999999999</v>
      </c>
      <c r="AI147">
        <v>5</v>
      </c>
      <c r="AJ147">
        <v>2</v>
      </c>
      <c r="AK147">
        <v>83</v>
      </c>
      <c r="AL147">
        <v>11</v>
      </c>
      <c r="AM147">
        <v>12</v>
      </c>
      <c r="AN147" t="s">
        <v>409</v>
      </c>
      <c r="AP147" t="str">
        <f t="shared" si="2"/>
        <v/>
      </c>
    </row>
    <row r="148" spans="1:42">
      <c r="A148" t="s">
        <v>722</v>
      </c>
      <c r="B148" s="4">
        <v>43400</v>
      </c>
      <c r="C148" s="1">
        <v>0.60416666666666663</v>
      </c>
      <c r="D148" t="s">
        <v>167</v>
      </c>
      <c r="E148" t="s">
        <v>281</v>
      </c>
      <c r="G148">
        <v>17688</v>
      </c>
      <c r="H148" t="s">
        <v>282</v>
      </c>
      <c r="I148" t="s">
        <v>232</v>
      </c>
      <c r="J148" t="s">
        <v>5</v>
      </c>
      <c r="K148" t="s">
        <v>234</v>
      </c>
      <c r="L148" t="s">
        <v>718</v>
      </c>
      <c r="M148">
        <v>6</v>
      </c>
      <c r="N148">
        <v>2</v>
      </c>
      <c r="O148">
        <v>72.62</v>
      </c>
      <c r="P148">
        <v>83.44</v>
      </c>
      <c r="Q148">
        <v>36.561599999999999</v>
      </c>
      <c r="R148">
        <v>7.7112999999999996</v>
      </c>
      <c r="S148">
        <v>4.6308999999999996</v>
      </c>
      <c r="T148">
        <v>3.4243999999999999</v>
      </c>
      <c r="U148">
        <v>2.9285999999999999</v>
      </c>
      <c r="V148">
        <v>0</v>
      </c>
      <c r="W148">
        <v>0</v>
      </c>
      <c r="X148">
        <v>0</v>
      </c>
      <c r="Y148">
        <v>5.8841999999999999</v>
      </c>
      <c r="Z148">
        <v>17.692900000000002</v>
      </c>
      <c r="AA148" t="s">
        <v>723</v>
      </c>
      <c r="AB148">
        <v>2.0573999999999999</v>
      </c>
      <c r="AC148" t="s">
        <v>724</v>
      </c>
      <c r="AD148">
        <v>1.5880000000000001</v>
      </c>
      <c r="AE148" t="s">
        <v>725</v>
      </c>
      <c r="AF148">
        <v>5.7384000000000004</v>
      </c>
      <c r="AG148">
        <v>33.604300000000002</v>
      </c>
      <c r="AH148">
        <v>277.88189999999997</v>
      </c>
      <c r="AI148">
        <v>7</v>
      </c>
      <c r="AJ148">
        <v>11</v>
      </c>
      <c r="AK148">
        <v>72</v>
      </c>
      <c r="AL148">
        <v>11</v>
      </c>
      <c r="AM148">
        <v>7</v>
      </c>
      <c r="AN148" t="s">
        <v>409</v>
      </c>
      <c r="AP148" t="str">
        <f t="shared" si="2"/>
        <v/>
      </c>
    </row>
    <row r="149" spans="1:42">
      <c r="A149" t="s">
        <v>726</v>
      </c>
      <c r="B149" s="4">
        <v>43400</v>
      </c>
      <c r="C149" s="1">
        <v>0.60416666666666663</v>
      </c>
      <c r="D149" t="s">
        <v>167</v>
      </c>
      <c r="E149" t="s">
        <v>281</v>
      </c>
      <c r="G149">
        <v>17688</v>
      </c>
      <c r="H149" t="s">
        <v>282</v>
      </c>
      <c r="I149" t="s">
        <v>232</v>
      </c>
      <c r="J149" t="s">
        <v>5</v>
      </c>
      <c r="K149" t="s">
        <v>234</v>
      </c>
      <c r="L149" t="s">
        <v>718</v>
      </c>
      <c r="M149">
        <v>7</v>
      </c>
      <c r="N149">
        <v>2</v>
      </c>
      <c r="O149">
        <v>113.134</v>
      </c>
      <c r="P149">
        <v>58.024299999999997</v>
      </c>
      <c r="Q149">
        <v>29.548200000000001</v>
      </c>
      <c r="R149">
        <v>11.4316</v>
      </c>
      <c r="S149">
        <v>6.6557000000000004</v>
      </c>
      <c r="T149">
        <v>4.2842000000000002</v>
      </c>
      <c r="U149">
        <v>0</v>
      </c>
      <c r="V149">
        <v>0</v>
      </c>
      <c r="W149">
        <v>0</v>
      </c>
      <c r="X149">
        <v>0</v>
      </c>
      <c r="Y149">
        <v>10.9405</v>
      </c>
      <c r="Z149">
        <v>20.6129</v>
      </c>
      <c r="AA149" t="s">
        <v>522</v>
      </c>
      <c r="AB149">
        <v>1.4933000000000001</v>
      </c>
      <c r="AC149" t="s">
        <v>727</v>
      </c>
      <c r="AD149">
        <v>0.83660000000000001</v>
      </c>
      <c r="AE149" t="s">
        <v>728</v>
      </c>
      <c r="AF149">
        <v>1.0467</v>
      </c>
      <c r="AG149">
        <v>13.1678</v>
      </c>
      <c r="AH149">
        <v>271.17579999999998</v>
      </c>
      <c r="AI149">
        <v>8</v>
      </c>
      <c r="AJ149">
        <v>6</v>
      </c>
      <c r="AK149">
        <v>71</v>
      </c>
      <c r="AL149">
        <v>11</v>
      </c>
      <c r="AM149">
        <v>33</v>
      </c>
      <c r="AN149" t="s">
        <v>409</v>
      </c>
      <c r="AP149" t="str">
        <f t="shared" si="2"/>
        <v/>
      </c>
    </row>
    <row r="150" spans="1:42">
      <c r="A150" t="s">
        <v>729</v>
      </c>
      <c r="B150" s="4">
        <v>43400</v>
      </c>
      <c r="C150" s="1">
        <v>0.60416666666666663</v>
      </c>
      <c r="D150" t="s">
        <v>167</v>
      </c>
      <c r="E150" t="s">
        <v>281</v>
      </c>
      <c r="G150">
        <v>17688</v>
      </c>
      <c r="H150" t="s">
        <v>282</v>
      </c>
      <c r="I150" t="s">
        <v>232</v>
      </c>
      <c r="J150" t="s">
        <v>5</v>
      </c>
      <c r="K150" t="s">
        <v>234</v>
      </c>
      <c r="L150" t="s">
        <v>718</v>
      </c>
      <c r="M150">
        <v>5</v>
      </c>
      <c r="N150">
        <v>2</v>
      </c>
      <c r="O150">
        <v>113.7296</v>
      </c>
      <c r="P150">
        <v>53.670400000000001</v>
      </c>
      <c r="Q150">
        <v>32.539700000000003</v>
      </c>
      <c r="R150">
        <v>12.3306</v>
      </c>
      <c r="S150">
        <v>5.2949999999999999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17.164300000000001</v>
      </c>
      <c r="Z150">
        <v>20.9636</v>
      </c>
      <c r="AA150" t="s">
        <v>322</v>
      </c>
      <c r="AB150">
        <v>0.54079999999999995</v>
      </c>
      <c r="AC150" t="s">
        <v>730</v>
      </c>
      <c r="AD150">
        <v>0.82010000000000005</v>
      </c>
      <c r="AE150" t="s">
        <v>683</v>
      </c>
      <c r="AF150">
        <v>1.3540000000000001</v>
      </c>
      <c r="AG150">
        <v>10.7</v>
      </c>
      <c r="AH150">
        <v>269.108</v>
      </c>
      <c r="AI150">
        <v>10</v>
      </c>
      <c r="AJ150">
        <v>5</v>
      </c>
      <c r="AK150">
        <v>74</v>
      </c>
      <c r="AL150">
        <v>11</v>
      </c>
      <c r="AM150">
        <v>6</v>
      </c>
      <c r="AN150" t="s">
        <v>409</v>
      </c>
      <c r="AP150" t="str">
        <f t="shared" si="2"/>
        <v/>
      </c>
    </row>
    <row r="151" spans="1:42">
      <c r="A151" t="s">
        <v>731</v>
      </c>
      <c r="B151" s="4">
        <v>43400</v>
      </c>
      <c r="C151" s="1">
        <v>0.60416666666666663</v>
      </c>
      <c r="D151" t="s">
        <v>167</v>
      </c>
      <c r="E151" t="s">
        <v>281</v>
      </c>
      <c r="G151">
        <v>17688</v>
      </c>
      <c r="H151" t="s">
        <v>282</v>
      </c>
      <c r="I151" t="s">
        <v>232</v>
      </c>
      <c r="J151" t="s">
        <v>5</v>
      </c>
      <c r="K151" t="s">
        <v>234</v>
      </c>
      <c r="L151" t="s">
        <v>718</v>
      </c>
      <c r="M151">
        <v>1</v>
      </c>
      <c r="N151">
        <v>2</v>
      </c>
      <c r="O151">
        <v>69.535600000000002</v>
      </c>
      <c r="P151">
        <v>70.819599999999994</v>
      </c>
      <c r="Q151">
        <v>34.305300000000003</v>
      </c>
      <c r="R151">
        <v>11.1191</v>
      </c>
      <c r="S151">
        <v>9.9055999999999997</v>
      </c>
      <c r="T151">
        <v>6.0856000000000003</v>
      </c>
      <c r="U151">
        <v>3.7786</v>
      </c>
      <c r="V151">
        <v>0</v>
      </c>
      <c r="W151">
        <v>0</v>
      </c>
      <c r="X151">
        <v>0</v>
      </c>
      <c r="Y151">
        <v>7.1493000000000002</v>
      </c>
      <c r="Z151">
        <v>22.607099999999999</v>
      </c>
      <c r="AA151" t="s">
        <v>285</v>
      </c>
      <c r="AB151">
        <v>2.4028999999999998</v>
      </c>
      <c r="AC151" t="s">
        <v>368</v>
      </c>
      <c r="AD151">
        <v>2.5493999999999999</v>
      </c>
      <c r="AE151" t="s">
        <v>732</v>
      </c>
      <c r="AF151">
        <v>1.3120000000000001</v>
      </c>
      <c r="AG151">
        <v>18.5626</v>
      </c>
      <c r="AH151">
        <v>260.13279999999997</v>
      </c>
      <c r="AI151">
        <v>8</v>
      </c>
      <c r="AJ151">
        <v>4</v>
      </c>
      <c r="AK151">
        <v>88</v>
      </c>
      <c r="AL151">
        <v>11</v>
      </c>
      <c r="AM151">
        <v>42</v>
      </c>
      <c r="AN151" t="s">
        <v>409</v>
      </c>
      <c r="AP151" t="str">
        <f t="shared" si="2"/>
        <v/>
      </c>
    </row>
    <row r="152" spans="1:42">
      <c r="A152" t="s">
        <v>733</v>
      </c>
      <c r="B152" s="4">
        <v>43400</v>
      </c>
      <c r="C152" s="1">
        <v>0.60416666666666663</v>
      </c>
      <c r="D152" t="s">
        <v>167</v>
      </c>
      <c r="E152" t="s">
        <v>281</v>
      </c>
      <c r="G152">
        <v>17688</v>
      </c>
      <c r="H152" t="s">
        <v>282</v>
      </c>
      <c r="I152" t="s">
        <v>232</v>
      </c>
      <c r="J152" t="s">
        <v>5</v>
      </c>
      <c r="K152" t="s">
        <v>234</v>
      </c>
      <c r="L152" t="s">
        <v>718</v>
      </c>
      <c r="M152">
        <v>9</v>
      </c>
      <c r="N152">
        <v>2</v>
      </c>
      <c r="O152">
        <v>76.4636</v>
      </c>
      <c r="P152">
        <v>34.560200000000002</v>
      </c>
      <c r="Q152">
        <v>35.183999999999997</v>
      </c>
      <c r="R152">
        <v>16.570900000000002</v>
      </c>
      <c r="S152">
        <v>4.6783999999999999</v>
      </c>
      <c r="T152">
        <v>6.2023999999999999</v>
      </c>
      <c r="U152">
        <v>0</v>
      </c>
      <c r="V152">
        <v>0</v>
      </c>
      <c r="W152">
        <v>0</v>
      </c>
      <c r="X152">
        <v>0</v>
      </c>
      <c r="Y152">
        <v>10.617900000000001</v>
      </c>
      <c r="Z152">
        <v>18.071400000000001</v>
      </c>
      <c r="AA152" t="s">
        <v>307</v>
      </c>
      <c r="AB152">
        <v>0.379</v>
      </c>
      <c r="AC152" t="s">
        <v>730</v>
      </c>
      <c r="AD152">
        <v>1.4869000000000001</v>
      </c>
      <c r="AE152" t="s">
        <v>734</v>
      </c>
      <c r="AF152">
        <v>1.9555</v>
      </c>
      <c r="AG152">
        <v>29.616900000000001</v>
      </c>
      <c r="AH152">
        <v>235.78710000000001</v>
      </c>
      <c r="AI152">
        <v>14</v>
      </c>
      <c r="AJ152">
        <v>3</v>
      </c>
      <c r="AK152">
        <v>71</v>
      </c>
      <c r="AL152">
        <v>11</v>
      </c>
      <c r="AM152">
        <v>6</v>
      </c>
      <c r="AN152" t="s">
        <v>409</v>
      </c>
      <c r="AP152" t="str">
        <f t="shared" si="2"/>
        <v/>
      </c>
    </row>
    <row r="153" spans="1:42">
      <c r="A153" t="s">
        <v>735</v>
      </c>
      <c r="B153" s="4">
        <v>43400</v>
      </c>
      <c r="C153" s="1">
        <v>0.60416666666666663</v>
      </c>
      <c r="D153" t="s">
        <v>167</v>
      </c>
      <c r="E153" t="s">
        <v>281</v>
      </c>
      <c r="G153">
        <v>17688</v>
      </c>
      <c r="H153" t="s">
        <v>282</v>
      </c>
      <c r="I153" t="s">
        <v>232</v>
      </c>
      <c r="J153" t="s">
        <v>5</v>
      </c>
      <c r="K153" t="s">
        <v>234</v>
      </c>
      <c r="L153" t="s">
        <v>718</v>
      </c>
      <c r="M153">
        <v>3</v>
      </c>
      <c r="N153">
        <v>2</v>
      </c>
      <c r="O153">
        <v>84.938199999999995</v>
      </c>
      <c r="P153">
        <v>55.938899999999997</v>
      </c>
      <c r="Q153">
        <v>29.130500000000001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33.470100000000002</v>
      </c>
      <c r="Z153">
        <v>19.402100000000001</v>
      </c>
      <c r="AA153" t="s">
        <v>329</v>
      </c>
      <c r="AB153">
        <v>2.1657000000000002</v>
      </c>
      <c r="AC153" t="s">
        <v>330</v>
      </c>
      <c r="AD153">
        <v>1.4014</v>
      </c>
      <c r="AE153" t="s">
        <v>736</v>
      </c>
      <c r="AF153">
        <v>0.14280000000000001</v>
      </c>
      <c r="AG153">
        <v>7.9995000000000003</v>
      </c>
      <c r="AH153">
        <v>234.58920000000001</v>
      </c>
      <c r="AI153">
        <v>6.5</v>
      </c>
      <c r="AJ153">
        <v>9</v>
      </c>
      <c r="AK153">
        <v>83</v>
      </c>
      <c r="AL153">
        <v>11</v>
      </c>
      <c r="AM153">
        <v>38</v>
      </c>
      <c r="AN153" t="s">
        <v>409</v>
      </c>
      <c r="AP153" t="str">
        <f t="shared" si="2"/>
        <v/>
      </c>
    </row>
    <row r="154" spans="1:42">
      <c r="A154" t="s">
        <v>737</v>
      </c>
      <c r="B154" s="4">
        <v>43400</v>
      </c>
      <c r="C154" s="1">
        <v>0.60416666666666663</v>
      </c>
      <c r="D154" t="s">
        <v>167</v>
      </c>
      <c r="E154" t="s">
        <v>281</v>
      </c>
      <c r="G154">
        <v>17688</v>
      </c>
      <c r="H154" t="s">
        <v>282</v>
      </c>
      <c r="I154" t="s">
        <v>232</v>
      </c>
      <c r="J154" t="s">
        <v>5</v>
      </c>
      <c r="K154" t="s">
        <v>234</v>
      </c>
      <c r="L154" t="s">
        <v>718</v>
      </c>
      <c r="M154">
        <v>10</v>
      </c>
      <c r="N154">
        <v>2</v>
      </c>
      <c r="O154">
        <v>75</v>
      </c>
      <c r="P154">
        <v>49.52</v>
      </c>
      <c r="Q154">
        <v>36.425800000000002</v>
      </c>
      <c r="R154">
        <v>10.7935</v>
      </c>
      <c r="S154">
        <v>4.6753999999999998</v>
      </c>
      <c r="T154">
        <v>4.8902000000000001</v>
      </c>
      <c r="U154">
        <v>0</v>
      </c>
      <c r="V154">
        <v>0</v>
      </c>
      <c r="W154">
        <v>0</v>
      </c>
      <c r="X154">
        <v>0</v>
      </c>
      <c r="Y154">
        <v>9.7872000000000003</v>
      </c>
      <c r="Z154">
        <v>19.074999999999999</v>
      </c>
      <c r="AA154" t="s">
        <v>738</v>
      </c>
      <c r="AB154">
        <v>1.4060999999999999</v>
      </c>
      <c r="AC154" t="s">
        <v>739</v>
      </c>
      <c r="AD154">
        <v>2.3761999999999999</v>
      </c>
      <c r="AE154" t="s">
        <v>740</v>
      </c>
      <c r="AF154">
        <v>1.8262</v>
      </c>
      <c r="AG154">
        <v>15.6005</v>
      </c>
      <c r="AH154">
        <v>231.376</v>
      </c>
      <c r="AI154">
        <v>14</v>
      </c>
      <c r="AJ154">
        <v>10</v>
      </c>
      <c r="AK154">
        <v>71</v>
      </c>
      <c r="AL154">
        <v>11</v>
      </c>
      <c r="AM154">
        <v>6</v>
      </c>
      <c r="AN154" t="s">
        <v>409</v>
      </c>
      <c r="AP154" t="str">
        <f t="shared" si="2"/>
        <v/>
      </c>
    </row>
    <row r="155" spans="1:42">
      <c r="A155" t="s">
        <v>741</v>
      </c>
      <c r="B155" s="4">
        <v>43400</v>
      </c>
      <c r="C155" s="1">
        <v>0.60416666666666663</v>
      </c>
      <c r="D155" t="s">
        <v>167</v>
      </c>
      <c r="E155" t="s">
        <v>281</v>
      </c>
      <c r="G155">
        <v>17688</v>
      </c>
      <c r="H155" t="s">
        <v>282</v>
      </c>
      <c r="I155" t="s">
        <v>232</v>
      </c>
      <c r="J155" t="s">
        <v>5</v>
      </c>
      <c r="K155" t="s">
        <v>234</v>
      </c>
      <c r="L155" t="s">
        <v>718</v>
      </c>
      <c r="M155">
        <v>11</v>
      </c>
      <c r="N155">
        <v>2</v>
      </c>
      <c r="O155">
        <v>85.305000000000007</v>
      </c>
      <c r="P155">
        <v>49.664000000000001</v>
      </c>
      <c r="Q155">
        <v>29.840299999999999</v>
      </c>
      <c r="R155">
        <v>10.418699999999999</v>
      </c>
      <c r="S155">
        <v>4.9177999999999997</v>
      </c>
      <c r="T155">
        <v>3.9359999999999999</v>
      </c>
      <c r="U155">
        <v>0</v>
      </c>
      <c r="V155">
        <v>0</v>
      </c>
      <c r="W155">
        <v>0</v>
      </c>
      <c r="X155">
        <v>0</v>
      </c>
      <c r="Y155">
        <v>9.3557000000000006</v>
      </c>
      <c r="Z155">
        <v>17.688600000000001</v>
      </c>
      <c r="AA155" t="s">
        <v>535</v>
      </c>
      <c r="AB155">
        <v>0.7944</v>
      </c>
      <c r="AC155" t="s">
        <v>368</v>
      </c>
      <c r="AD155">
        <v>1.9778</v>
      </c>
      <c r="AE155" t="s">
        <v>252</v>
      </c>
      <c r="AF155">
        <v>0.97199999999999998</v>
      </c>
      <c r="AG155">
        <v>15.1005</v>
      </c>
      <c r="AH155">
        <v>229.97069999999999</v>
      </c>
      <c r="AI155">
        <v>5.5</v>
      </c>
      <c r="AJ155">
        <v>8</v>
      </c>
      <c r="AK155">
        <v>71</v>
      </c>
      <c r="AL155">
        <v>11</v>
      </c>
      <c r="AM155">
        <v>3</v>
      </c>
      <c r="AN155" t="s">
        <v>409</v>
      </c>
      <c r="AP155" t="str">
        <f t="shared" si="2"/>
        <v/>
      </c>
    </row>
    <row r="156" spans="1:42">
      <c r="A156" t="s">
        <v>742</v>
      </c>
      <c r="B156" s="4">
        <v>43400</v>
      </c>
      <c r="C156" s="1">
        <v>0.60416666666666663</v>
      </c>
      <c r="D156" t="s">
        <v>167</v>
      </c>
      <c r="E156" t="s">
        <v>281</v>
      </c>
      <c r="G156">
        <v>17688</v>
      </c>
      <c r="H156" t="s">
        <v>282</v>
      </c>
      <c r="I156" t="s">
        <v>232</v>
      </c>
      <c r="J156" t="s">
        <v>5</v>
      </c>
      <c r="K156" t="s">
        <v>234</v>
      </c>
      <c r="L156" t="s">
        <v>718</v>
      </c>
      <c r="M156">
        <v>8</v>
      </c>
      <c r="N156">
        <v>2</v>
      </c>
      <c r="O156">
        <v>68.146299999999997</v>
      </c>
      <c r="P156">
        <v>56.037300000000002</v>
      </c>
      <c r="Q156">
        <v>16.679400000000001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26.444099999999999</v>
      </c>
      <c r="Z156">
        <v>16.965</v>
      </c>
      <c r="AA156" t="s">
        <v>333</v>
      </c>
      <c r="AB156">
        <v>0.90710000000000002</v>
      </c>
      <c r="AC156" t="s">
        <v>286</v>
      </c>
      <c r="AD156">
        <v>2.8153000000000001</v>
      </c>
      <c r="AE156" t="s">
        <v>252</v>
      </c>
      <c r="AF156">
        <v>0.97199999999999998</v>
      </c>
      <c r="AG156">
        <v>3.6</v>
      </c>
      <c r="AH156">
        <v>192.56649999999999</v>
      </c>
      <c r="AI156">
        <v>6</v>
      </c>
      <c r="AJ156">
        <v>1</v>
      </c>
      <c r="AK156">
        <v>71</v>
      </c>
      <c r="AL156">
        <v>11</v>
      </c>
      <c r="AM156">
        <v>6</v>
      </c>
      <c r="AN156" t="s">
        <v>409</v>
      </c>
      <c r="AP156" t="str">
        <f t="shared" si="2"/>
        <v/>
      </c>
    </row>
    <row r="157" spans="1:42">
      <c r="A157" t="s">
        <v>745</v>
      </c>
      <c r="B157" s="4">
        <v>43400</v>
      </c>
      <c r="C157" s="1">
        <v>0.60763888888888895</v>
      </c>
      <c r="D157" t="s">
        <v>172</v>
      </c>
      <c r="E157" t="s">
        <v>344</v>
      </c>
      <c r="F157" t="s">
        <v>562</v>
      </c>
      <c r="G157">
        <v>24760</v>
      </c>
      <c r="H157" t="s">
        <v>282</v>
      </c>
      <c r="I157" t="s">
        <v>346</v>
      </c>
      <c r="J157" t="s">
        <v>233</v>
      </c>
      <c r="K157" t="s">
        <v>743</v>
      </c>
      <c r="L157" t="s">
        <v>744</v>
      </c>
      <c r="M157">
        <v>4</v>
      </c>
      <c r="N157">
        <v>4</v>
      </c>
      <c r="O157">
        <v>95.093699999999998</v>
      </c>
      <c r="P157">
        <v>119.2473</v>
      </c>
      <c r="Q157">
        <v>43.744700000000002</v>
      </c>
      <c r="R157">
        <v>10.572699999999999</v>
      </c>
      <c r="S157">
        <v>10.0564</v>
      </c>
      <c r="T157">
        <v>5.2032999999999996</v>
      </c>
      <c r="U157">
        <v>3.8275999999999999</v>
      </c>
      <c r="V157">
        <v>0</v>
      </c>
      <c r="W157">
        <v>0</v>
      </c>
      <c r="X157">
        <v>0</v>
      </c>
      <c r="Y157">
        <v>8.4008000000000003</v>
      </c>
      <c r="Z157">
        <v>18.750699999999998</v>
      </c>
      <c r="AA157" t="s">
        <v>595</v>
      </c>
      <c r="AB157">
        <v>4.3818999999999999</v>
      </c>
      <c r="AC157" t="s">
        <v>622</v>
      </c>
      <c r="AD157">
        <v>3.9123999999999999</v>
      </c>
      <c r="AE157" t="s">
        <v>746</v>
      </c>
      <c r="AF157">
        <v>1.3951</v>
      </c>
      <c r="AG157">
        <v>50.742800000000003</v>
      </c>
      <c r="AH157" s="23">
        <v>375.32940000000002</v>
      </c>
      <c r="AI157">
        <v>2</v>
      </c>
      <c r="AK157">
        <v>148</v>
      </c>
      <c r="AL157">
        <v>6</v>
      </c>
      <c r="AM157">
        <v>186</v>
      </c>
      <c r="AN157" t="s">
        <v>747</v>
      </c>
      <c r="AP157" t="str">
        <f t="shared" si="2"/>
        <v>Bold</v>
      </c>
    </row>
    <row r="158" spans="1:42">
      <c r="A158" t="s">
        <v>748</v>
      </c>
      <c r="B158" s="4">
        <v>43400</v>
      </c>
      <c r="C158" s="1">
        <v>0.60763888888888895</v>
      </c>
      <c r="D158" t="s">
        <v>172</v>
      </c>
      <c r="E158" t="s">
        <v>344</v>
      </c>
      <c r="F158" t="s">
        <v>562</v>
      </c>
      <c r="G158">
        <v>24760</v>
      </c>
      <c r="H158" t="s">
        <v>282</v>
      </c>
      <c r="I158" t="s">
        <v>346</v>
      </c>
      <c r="J158" t="s">
        <v>233</v>
      </c>
      <c r="K158" t="s">
        <v>743</v>
      </c>
      <c r="L158" t="s">
        <v>744</v>
      </c>
      <c r="M158">
        <v>5</v>
      </c>
      <c r="N158">
        <v>4</v>
      </c>
      <c r="O158">
        <v>115.79640000000001</v>
      </c>
      <c r="P158">
        <v>67.680400000000006</v>
      </c>
      <c r="Q158">
        <v>47.638800000000003</v>
      </c>
      <c r="R158">
        <v>9.8152000000000008</v>
      </c>
      <c r="S158">
        <v>8.0996000000000006</v>
      </c>
      <c r="T158">
        <v>6.1356000000000002</v>
      </c>
      <c r="U158">
        <v>3.5779999999999998</v>
      </c>
      <c r="V158">
        <v>1.7997000000000001</v>
      </c>
      <c r="W158">
        <v>1.21</v>
      </c>
      <c r="X158">
        <v>0.78210000000000002</v>
      </c>
      <c r="Y158">
        <v>0</v>
      </c>
      <c r="Z158">
        <v>20.3764</v>
      </c>
      <c r="AA158" t="s">
        <v>610</v>
      </c>
      <c r="AB158">
        <v>3.7915000000000001</v>
      </c>
      <c r="AC158" t="s">
        <v>596</v>
      </c>
      <c r="AD158">
        <v>3.6177999999999999</v>
      </c>
      <c r="AE158" t="s">
        <v>749</v>
      </c>
      <c r="AF158">
        <v>0.6038</v>
      </c>
      <c r="AG158">
        <v>29.349599999999999</v>
      </c>
      <c r="AH158">
        <v>320.27519999999998</v>
      </c>
      <c r="AI158">
        <v>7</v>
      </c>
      <c r="AK158">
        <v>135</v>
      </c>
      <c r="AL158">
        <v>6</v>
      </c>
      <c r="AM158">
        <v>14</v>
      </c>
      <c r="AN158" t="s">
        <v>747</v>
      </c>
      <c r="AP158" t="str">
        <f t="shared" si="2"/>
        <v/>
      </c>
    </row>
    <row r="159" spans="1:42">
      <c r="A159" t="s">
        <v>750</v>
      </c>
      <c r="B159" s="4">
        <v>43400</v>
      </c>
      <c r="C159" s="1">
        <v>0.60763888888888895</v>
      </c>
      <c r="D159" t="s">
        <v>172</v>
      </c>
      <c r="E159" t="s">
        <v>344</v>
      </c>
      <c r="F159" t="s">
        <v>562</v>
      </c>
      <c r="G159">
        <v>24760</v>
      </c>
      <c r="H159" t="s">
        <v>282</v>
      </c>
      <c r="I159" t="s">
        <v>346</v>
      </c>
      <c r="J159" t="s">
        <v>233</v>
      </c>
      <c r="K159" t="s">
        <v>743</v>
      </c>
      <c r="L159" t="s">
        <v>744</v>
      </c>
      <c r="M159">
        <v>6</v>
      </c>
      <c r="N159">
        <v>4</v>
      </c>
      <c r="O159">
        <v>84.034300000000002</v>
      </c>
      <c r="P159">
        <v>84.199100000000001</v>
      </c>
      <c r="Q159">
        <v>31.8355</v>
      </c>
      <c r="R159">
        <v>12.4293</v>
      </c>
      <c r="S159">
        <v>9.7665000000000006</v>
      </c>
      <c r="T159">
        <v>7.2121000000000004</v>
      </c>
      <c r="U159">
        <v>3.5343</v>
      </c>
      <c r="V159">
        <v>3.6303000000000001</v>
      </c>
      <c r="W159">
        <v>1.6765000000000001</v>
      </c>
      <c r="X159">
        <v>1.1877</v>
      </c>
      <c r="Y159">
        <v>0</v>
      </c>
      <c r="Z159">
        <v>21.517099999999999</v>
      </c>
      <c r="AA159" t="s">
        <v>591</v>
      </c>
      <c r="AB159">
        <v>2.2210000000000001</v>
      </c>
      <c r="AC159" t="s">
        <v>751</v>
      </c>
      <c r="AD159">
        <v>2.2949000000000002</v>
      </c>
      <c r="AE159" t="s">
        <v>531</v>
      </c>
      <c r="AF159">
        <v>2.0065</v>
      </c>
      <c r="AG159">
        <v>33.796900000000001</v>
      </c>
      <c r="AH159">
        <v>301.34199999999998</v>
      </c>
      <c r="AI159">
        <v>12</v>
      </c>
      <c r="AK159">
        <v>133</v>
      </c>
      <c r="AL159">
        <v>6</v>
      </c>
      <c r="AM159">
        <v>20</v>
      </c>
      <c r="AN159" t="s">
        <v>747</v>
      </c>
      <c r="AP159" t="str">
        <f t="shared" si="2"/>
        <v/>
      </c>
    </row>
    <row r="160" spans="1:42">
      <c r="A160" t="s">
        <v>752</v>
      </c>
      <c r="B160" s="4">
        <v>43400</v>
      </c>
      <c r="C160" s="1">
        <v>0.60763888888888895</v>
      </c>
      <c r="D160" t="s">
        <v>172</v>
      </c>
      <c r="E160" t="s">
        <v>344</v>
      </c>
      <c r="F160" t="s">
        <v>562</v>
      </c>
      <c r="G160">
        <v>24760</v>
      </c>
      <c r="H160" t="s">
        <v>282</v>
      </c>
      <c r="I160" t="s">
        <v>346</v>
      </c>
      <c r="J160" t="s">
        <v>233</v>
      </c>
      <c r="K160" t="s">
        <v>743</v>
      </c>
      <c r="L160" t="s">
        <v>744</v>
      </c>
      <c r="M160">
        <v>3</v>
      </c>
      <c r="N160">
        <v>4</v>
      </c>
      <c r="O160">
        <v>93.587100000000007</v>
      </c>
      <c r="P160">
        <v>77.896500000000003</v>
      </c>
      <c r="Q160">
        <v>41.839399999999998</v>
      </c>
      <c r="R160">
        <v>11.096</v>
      </c>
      <c r="S160">
        <v>8.4266000000000005</v>
      </c>
      <c r="T160">
        <v>5.0484999999999998</v>
      </c>
      <c r="U160">
        <v>3.4788000000000001</v>
      </c>
      <c r="V160">
        <v>0</v>
      </c>
      <c r="W160">
        <v>0</v>
      </c>
      <c r="X160">
        <v>0</v>
      </c>
      <c r="Y160">
        <v>7.3913000000000002</v>
      </c>
      <c r="Z160">
        <v>15.8421</v>
      </c>
      <c r="AA160" t="s">
        <v>753</v>
      </c>
      <c r="AB160">
        <v>1.4296</v>
      </c>
      <c r="AC160" t="s">
        <v>754</v>
      </c>
      <c r="AD160">
        <v>2.3534999999999999</v>
      </c>
      <c r="AE160" t="s">
        <v>755</v>
      </c>
      <c r="AF160">
        <v>2.0442999999999998</v>
      </c>
      <c r="AG160">
        <v>25.685099999999998</v>
      </c>
      <c r="AH160">
        <v>296.11880000000002</v>
      </c>
      <c r="AI160">
        <v>16</v>
      </c>
      <c r="AK160">
        <v>131</v>
      </c>
      <c r="AL160">
        <v>6</v>
      </c>
      <c r="AM160">
        <v>216</v>
      </c>
      <c r="AN160" t="s">
        <v>747</v>
      </c>
      <c r="AP160" t="str">
        <f t="shared" si="2"/>
        <v/>
      </c>
    </row>
    <row r="161" spans="1:42">
      <c r="A161" t="s">
        <v>756</v>
      </c>
      <c r="B161" s="4">
        <v>43400</v>
      </c>
      <c r="C161" s="1">
        <v>0.60763888888888895</v>
      </c>
      <c r="D161" t="s">
        <v>172</v>
      </c>
      <c r="E161" t="s">
        <v>344</v>
      </c>
      <c r="F161" t="s">
        <v>562</v>
      </c>
      <c r="G161">
        <v>24760</v>
      </c>
      <c r="H161" t="s">
        <v>282</v>
      </c>
      <c r="I161" t="s">
        <v>346</v>
      </c>
      <c r="J161" t="s">
        <v>233</v>
      </c>
      <c r="K161" t="s">
        <v>743</v>
      </c>
      <c r="L161" t="s">
        <v>744</v>
      </c>
      <c r="M161">
        <v>1</v>
      </c>
      <c r="N161">
        <v>4</v>
      </c>
      <c r="O161">
        <v>56.832999999999998</v>
      </c>
      <c r="P161">
        <v>80.563199999999995</v>
      </c>
      <c r="Q161">
        <v>53.509900000000002</v>
      </c>
      <c r="R161">
        <v>10.426</v>
      </c>
      <c r="S161">
        <v>8.3556000000000008</v>
      </c>
      <c r="T161">
        <v>6.5407999999999999</v>
      </c>
      <c r="U161">
        <v>3.1191</v>
      </c>
      <c r="V161">
        <v>2.3332999999999999</v>
      </c>
      <c r="W161">
        <v>1.4519</v>
      </c>
      <c r="X161">
        <v>1.5134000000000001</v>
      </c>
      <c r="Y161">
        <v>0</v>
      </c>
      <c r="Z161">
        <v>21.3843</v>
      </c>
      <c r="AA161" t="s">
        <v>602</v>
      </c>
      <c r="AB161">
        <v>4.3522999999999996</v>
      </c>
      <c r="AC161" t="s">
        <v>682</v>
      </c>
      <c r="AD161">
        <v>3.9106000000000001</v>
      </c>
      <c r="AE161" t="s">
        <v>757</v>
      </c>
      <c r="AF161">
        <v>1.6080000000000001</v>
      </c>
      <c r="AG161">
        <v>36.225000000000001</v>
      </c>
      <c r="AH161">
        <v>292.12639999999999</v>
      </c>
      <c r="AI161">
        <v>1.1000000000000001</v>
      </c>
      <c r="AK161">
        <v>147</v>
      </c>
      <c r="AL161">
        <v>6</v>
      </c>
      <c r="AM161">
        <v>154</v>
      </c>
      <c r="AN161" t="s">
        <v>747</v>
      </c>
      <c r="AP161" t="str">
        <f t="shared" si="2"/>
        <v/>
      </c>
    </row>
    <row r="162" spans="1:42">
      <c r="A162" t="s">
        <v>758</v>
      </c>
      <c r="B162" s="4">
        <v>43400</v>
      </c>
      <c r="C162" s="1">
        <v>0.60763888888888895</v>
      </c>
      <c r="D162" t="s">
        <v>172</v>
      </c>
      <c r="E162" t="s">
        <v>344</v>
      </c>
      <c r="F162" t="s">
        <v>562</v>
      </c>
      <c r="G162">
        <v>24760</v>
      </c>
      <c r="H162" t="s">
        <v>282</v>
      </c>
      <c r="I162" t="s">
        <v>346</v>
      </c>
      <c r="J162" t="s">
        <v>233</v>
      </c>
      <c r="K162" t="s">
        <v>743</v>
      </c>
      <c r="L162" t="s">
        <v>744</v>
      </c>
      <c r="M162">
        <v>2</v>
      </c>
      <c r="N162">
        <v>4</v>
      </c>
      <c r="O162">
        <v>75.466800000000006</v>
      </c>
      <c r="P162">
        <v>41.7363</v>
      </c>
      <c r="Q162">
        <v>36.845100000000002</v>
      </c>
      <c r="R162">
        <v>6.0963000000000003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19.920000000000002</v>
      </c>
      <c r="Z162">
        <v>16.006399999999999</v>
      </c>
      <c r="AA162" t="s">
        <v>759</v>
      </c>
      <c r="AB162">
        <v>2.4114</v>
      </c>
      <c r="AC162" t="s">
        <v>760</v>
      </c>
      <c r="AD162">
        <v>1.4</v>
      </c>
      <c r="AE162" t="s">
        <v>761</v>
      </c>
      <c r="AF162">
        <v>1.2343</v>
      </c>
      <c r="AG162">
        <v>34.4499</v>
      </c>
      <c r="AH162">
        <v>235.56639999999999</v>
      </c>
      <c r="AI162">
        <v>16</v>
      </c>
      <c r="AK162">
        <v>130</v>
      </c>
      <c r="AL162">
        <v>6</v>
      </c>
      <c r="AM162">
        <v>227</v>
      </c>
      <c r="AN162" t="s">
        <v>747</v>
      </c>
      <c r="AP162" t="str">
        <f t="shared" si="2"/>
        <v/>
      </c>
    </row>
    <row r="163" spans="1:42">
      <c r="A163" t="s">
        <v>763</v>
      </c>
      <c r="B163" s="4">
        <v>43400</v>
      </c>
      <c r="C163" s="1">
        <v>0.61111111111111105</v>
      </c>
      <c r="D163" t="s">
        <v>224</v>
      </c>
      <c r="E163" t="s">
        <v>623</v>
      </c>
      <c r="G163">
        <v>9267</v>
      </c>
      <c r="H163" t="s">
        <v>345</v>
      </c>
      <c r="I163" t="s">
        <v>346</v>
      </c>
      <c r="J163" t="s">
        <v>233</v>
      </c>
      <c r="K163" t="s">
        <v>347</v>
      </c>
      <c r="L163" t="s">
        <v>762</v>
      </c>
      <c r="M163">
        <v>2</v>
      </c>
      <c r="N163">
        <v>6</v>
      </c>
      <c r="O163">
        <v>108.5782</v>
      </c>
      <c r="P163">
        <v>76.136700000000005</v>
      </c>
      <c r="Q163">
        <v>43.128999999999998</v>
      </c>
      <c r="R163">
        <v>13.728300000000001</v>
      </c>
      <c r="S163">
        <v>8.7626000000000008</v>
      </c>
      <c r="T163">
        <v>8.1578999999999997</v>
      </c>
      <c r="U163">
        <v>3.7018</v>
      </c>
      <c r="V163">
        <v>1.5427999999999999</v>
      </c>
      <c r="W163">
        <v>1.3601000000000001</v>
      </c>
      <c r="X163">
        <v>2.5148999999999999</v>
      </c>
      <c r="Y163">
        <v>0</v>
      </c>
      <c r="Z163">
        <v>12.93</v>
      </c>
      <c r="AA163" t="s">
        <v>639</v>
      </c>
      <c r="AB163">
        <v>2.2730999999999999</v>
      </c>
      <c r="AC163" t="s">
        <v>291</v>
      </c>
      <c r="AD163">
        <v>2.2385000000000002</v>
      </c>
      <c r="AE163" t="s">
        <v>630</v>
      </c>
      <c r="AF163">
        <v>1.462</v>
      </c>
      <c r="AG163">
        <v>25.000900000000001</v>
      </c>
      <c r="AH163" s="23">
        <v>311.517</v>
      </c>
      <c r="AI163">
        <v>1.5</v>
      </c>
      <c r="AK163">
        <v>0</v>
      </c>
      <c r="AL163">
        <v>6</v>
      </c>
      <c r="AM163">
        <v>182</v>
      </c>
      <c r="AN163" t="s">
        <v>764</v>
      </c>
      <c r="AP163" t="str">
        <f t="shared" si="2"/>
        <v>Bold</v>
      </c>
    </row>
    <row r="164" spans="1:42">
      <c r="A164" t="s">
        <v>765</v>
      </c>
      <c r="B164" s="4">
        <v>43400</v>
      </c>
      <c r="C164" s="1">
        <v>0.61111111111111105</v>
      </c>
      <c r="D164" t="s">
        <v>224</v>
      </c>
      <c r="E164" t="s">
        <v>623</v>
      </c>
      <c r="G164">
        <v>9267</v>
      </c>
      <c r="H164" t="s">
        <v>345</v>
      </c>
      <c r="I164" t="s">
        <v>346</v>
      </c>
      <c r="J164" t="s">
        <v>233</v>
      </c>
      <c r="K164" t="s">
        <v>347</v>
      </c>
      <c r="L164" t="s">
        <v>762</v>
      </c>
      <c r="M164">
        <v>3</v>
      </c>
      <c r="N164">
        <v>5</v>
      </c>
      <c r="O164">
        <v>87.444100000000006</v>
      </c>
      <c r="P164">
        <v>80.162800000000004</v>
      </c>
      <c r="Q164">
        <v>39.057699999999997</v>
      </c>
      <c r="R164">
        <v>10.6211</v>
      </c>
      <c r="S164">
        <v>7.5796000000000001</v>
      </c>
      <c r="T164">
        <v>5.3482000000000003</v>
      </c>
      <c r="U164">
        <v>3.8881999999999999</v>
      </c>
      <c r="V164">
        <v>2.0175000000000001</v>
      </c>
      <c r="W164">
        <v>1.3295999999999999</v>
      </c>
      <c r="X164">
        <v>1.4381999999999999</v>
      </c>
      <c r="Y164">
        <v>0</v>
      </c>
      <c r="Z164">
        <v>20.050699999999999</v>
      </c>
      <c r="AA164" t="s">
        <v>628</v>
      </c>
      <c r="AB164">
        <v>2.5186999999999999</v>
      </c>
      <c r="AC164" t="s">
        <v>629</v>
      </c>
      <c r="AD164">
        <v>3.1393</v>
      </c>
      <c r="AE164" t="s">
        <v>766</v>
      </c>
      <c r="AF164">
        <v>0.1946</v>
      </c>
      <c r="AG164">
        <v>14.6363</v>
      </c>
      <c r="AH164">
        <v>279.42649999999998</v>
      </c>
      <c r="AI164">
        <v>3.5</v>
      </c>
      <c r="AK164">
        <v>0</v>
      </c>
      <c r="AL164">
        <v>6</v>
      </c>
      <c r="AM164">
        <v>186</v>
      </c>
      <c r="AN164" t="s">
        <v>764</v>
      </c>
      <c r="AP164" t="str">
        <f t="shared" si="2"/>
        <v/>
      </c>
    </row>
    <row r="165" spans="1:42">
      <c r="A165" t="s">
        <v>767</v>
      </c>
      <c r="B165" s="4">
        <v>43400</v>
      </c>
      <c r="C165" s="1">
        <v>0.61111111111111105</v>
      </c>
      <c r="D165" t="s">
        <v>224</v>
      </c>
      <c r="E165" t="s">
        <v>623</v>
      </c>
      <c r="G165">
        <v>9267</v>
      </c>
      <c r="H165" t="s">
        <v>345</v>
      </c>
      <c r="I165" t="s">
        <v>346</v>
      </c>
      <c r="J165" t="s">
        <v>233</v>
      </c>
      <c r="K165" t="s">
        <v>347</v>
      </c>
      <c r="L165" t="s">
        <v>762</v>
      </c>
      <c r="M165">
        <v>1</v>
      </c>
      <c r="N165">
        <v>6</v>
      </c>
      <c r="O165">
        <v>81.476200000000006</v>
      </c>
      <c r="P165">
        <v>57.433599999999998</v>
      </c>
      <c r="Q165">
        <v>49.073300000000003</v>
      </c>
      <c r="R165">
        <v>20.001100000000001</v>
      </c>
      <c r="S165">
        <v>9.1057000000000006</v>
      </c>
      <c r="T165">
        <v>6.6121999999999996</v>
      </c>
      <c r="U165">
        <v>4.5172999999999996</v>
      </c>
      <c r="V165">
        <v>2.6829000000000001</v>
      </c>
      <c r="W165">
        <v>2.4781</v>
      </c>
      <c r="X165">
        <v>2.2223000000000002</v>
      </c>
      <c r="Y165">
        <v>0</v>
      </c>
      <c r="Z165">
        <v>15.0786</v>
      </c>
      <c r="AA165" t="s">
        <v>382</v>
      </c>
      <c r="AB165">
        <v>2.1589</v>
      </c>
      <c r="AC165" t="s">
        <v>768</v>
      </c>
      <c r="AD165">
        <v>1.1673</v>
      </c>
      <c r="AE165" t="s">
        <v>615</v>
      </c>
      <c r="AF165">
        <v>2.7625999999999999</v>
      </c>
      <c r="AG165">
        <v>20.7514</v>
      </c>
      <c r="AH165">
        <v>277.5213</v>
      </c>
      <c r="AI165">
        <v>3.5</v>
      </c>
      <c r="AK165">
        <v>0</v>
      </c>
      <c r="AL165">
        <v>6</v>
      </c>
      <c r="AM165">
        <v>30</v>
      </c>
      <c r="AN165" t="s">
        <v>764</v>
      </c>
      <c r="AP165" t="str">
        <f t="shared" si="2"/>
        <v/>
      </c>
    </row>
    <row r="166" spans="1:42">
      <c r="A166" t="s">
        <v>769</v>
      </c>
      <c r="B166" s="4">
        <v>43400</v>
      </c>
      <c r="C166" s="1">
        <v>0.61111111111111105</v>
      </c>
      <c r="D166" t="s">
        <v>224</v>
      </c>
      <c r="E166" t="s">
        <v>623</v>
      </c>
      <c r="G166">
        <v>9267</v>
      </c>
      <c r="H166" t="s">
        <v>345</v>
      </c>
      <c r="I166" t="s">
        <v>346</v>
      </c>
      <c r="J166" t="s">
        <v>233</v>
      </c>
      <c r="K166" t="s">
        <v>347</v>
      </c>
      <c r="L166" t="s">
        <v>762</v>
      </c>
      <c r="M166">
        <v>6</v>
      </c>
      <c r="N166">
        <v>5</v>
      </c>
      <c r="O166">
        <v>86.418599999999998</v>
      </c>
      <c r="P166">
        <v>46.260300000000001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57.7697</v>
      </c>
      <c r="Z166">
        <v>17.195</v>
      </c>
      <c r="AA166" t="s">
        <v>350</v>
      </c>
      <c r="AB166">
        <v>2.5213999999999999</v>
      </c>
      <c r="AC166" t="s">
        <v>351</v>
      </c>
      <c r="AD166">
        <v>2.6246</v>
      </c>
      <c r="AE166" t="s">
        <v>683</v>
      </c>
      <c r="AF166">
        <v>0.56810000000000005</v>
      </c>
      <c r="AG166">
        <v>15.5</v>
      </c>
      <c r="AH166">
        <v>228.8578</v>
      </c>
      <c r="AI166">
        <v>3</v>
      </c>
      <c r="AK166">
        <v>0</v>
      </c>
      <c r="AL166">
        <v>6</v>
      </c>
      <c r="AM166">
        <v>97</v>
      </c>
      <c r="AN166" t="s">
        <v>764</v>
      </c>
      <c r="AP166" t="str">
        <f t="shared" si="2"/>
        <v/>
      </c>
    </row>
    <row r="167" spans="1:42">
      <c r="A167" t="s">
        <v>770</v>
      </c>
      <c r="B167" s="4">
        <v>43400</v>
      </c>
      <c r="C167" s="1">
        <v>0.61111111111111105</v>
      </c>
      <c r="D167" t="s">
        <v>224</v>
      </c>
      <c r="E167" t="s">
        <v>623</v>
      </c>
      <c r="G167">
        <v>9267</v>
      </c>
      <c r="H167" t="s">
        <v>345</v>
      </c>
      <c r="I167" t="s">
        <v>346</v>
      </c>
      <c r="J167" t="s">
        <v>233</v>
      </c>
      <c r="K167" t="s">
        <v>347</v>
      </c>
      <c r="L167" t="s">
        <v>762</v>
      </c>
      <c r="M167">
        <v>5</v>
      </c>
      <c r="N167">
        <v>6</v>
      </c>
      <c r="O167">
        <v>62.944000000000003</v>
      </c>
      <c r="P167">
        <v>47.306600000000003</v>
      </c>
      <c r="Q167">
        <v>24.870699999999999</v>
      </c>
      <c r="R167">
        <v>8.3331999999999997</v>
      </c>
      <c r="S167">
        <v>8.4664999999999999</v>
      </c>
      <c r="T167">
        <v>3.8818999999999999</v>
      </c>
      <c r="U167">
        <v>4.0675999999999997</v>
      </c>
      <c r="V167">
        <v>2.411</v>
      </c>
      <c r="W167">
        <v>1.8055000000000001</v>
      </c>
      <c r="X167">
        <v>1.3883000000000001</v>
      </c>
      <c r="Y167">
        <v>0</v>
      </c>
      <c r="Z167">
        <v>15.881399999999999</v>
      </c>
      <c r="AA167" t="s">
        <v>771</v>
      </c>
      <c r="AB167">
        <v>0.80840000000000001</v>
      </c>
      <c r="AC167" t="s">
        <v>772</v>
      </c>
      <c r="AD167">
        <v>1.2947</v>
      </c>
      <c r="AE167" t="s">
        <v>630</v>
      </c>
      <c r="AF167">
        <v>1.462</v>
      </c>
      <c r="AG167">
        <v>9.4808000000000003</v>
      </c>
      <c r="AH167">
        <v>194.40270000000001</v>
      </c>
      <c r="AI167">
        <v>16</v>
      </c>
      <c r="AK167">
        <v>0</v>
      </c>
      <c r="AL167">
        <v>6</v>
      </c>
      <c r="AM167">
        <v>18</v>
      </c>
      <c r="AN167" t="s">
        <v>764</v>
      </c>
      <c r="AP167" t="str">
        <f t="shared" si="2"/>
        <v/>
      </c>
    </row>
    <row r="168" spans="1:42">
      <c r="A168" t="s">
        <v>773</v>
      </c>
      <c r="B168" s="4">
        <v>43400</v>
      </c>
      <c r="C168" s="1">
        <v>0.61111111111111105</v>
      </c>
      <c r="D168" t="s">
        <v>224</v>
      </c>
      <c r="E168" t="s">
        <v>623</v>
      </c>
      <c r="G168">
        <v>9267</v>
      </c>
      <c r="H168" t="s">
        <v>345</v>
      </c>
      <c r="I168" t="s">
        <v>346</v>
      </c>
      <c r="J168" t="s">
        <v>233</v>
      </c>
      <c r="K168" t="s">
        <v>347</v>
      </c>
      <c r="L168" t="s">
        <v>762</v>
      </c>
      <c r="M168">
        <v>4</v>
      </c>
      <c r="N168">
        <v>5</v>
      </c>
      <c r="O168">
        <v>74.605000000000004</v>
      </c>
      <c r="P168">
        <v>41.398899999999998</v>
      </c>
      <c r="Q168">
        <v>23.068000000000001</v>
      </c>
      <c r="R168">
        <v>6.2397999999999998</v>
      </c>
      <c r="S168">
        <v>2.8081</v>
      </c>
      <c r="T168">
        <v>3.1815000000000002</v>
      </c>
      <c r="U168">
        <v>2.5345</v>
      </c>
      <c r="V168">
        <v>0</v>
      </c>
      <c r="W168">
        <v>0</v>
      </c>
      <c r="X168">
        <v>0</v>
      </c>
      <c r="Y168">
        <v>4.3163</v>
      </c>
      <c r="Z168">
        <v>18.5686</v>
      </c>
      <c r="AA168" t="s">
        <v>363</v>
      </c>
      <c r="AB168">
        <v>0.64219999999999999</v>
      </c>
      <c r="AC168" t="s">
        <v>774</v>
      </c>
      <c r="AD168">
        <v>0.29399999999999998</v>
      </c>
      <c r="AE168" t="s">
        <v>579</v>
      </c>
      <c r="AF168">
        <v>0.46179999999999999</v>
      </c>
      <c r="AG168">
        <v>2.7860999999999998</v>
      </c>
      <c r="AH168">
        <v>180.90469999999999</v>
      </c>
      <c r="AI168">
        <v>16</v>
      </c>
      <c r="AK168">
        <v>0</v>
      </c>
      <c r="AL168">
        <v>6</v>
      </c>
      <c r="AM168">
        <v>23</v>
      </c>
      <c r="AN168" t="s">
        <v>764</v>
      </c>
      <c r="AP168" t="str">
        <f t="shared" si="2"/>
        <v/>
      </c>
    </row>
    <row r="169" spans="1:42">
      <c r="A169" t="s">
        <v>776</v>
      </c>
      <c r="B169" s="4">
        <v>43400</v>
      </c>
      <c r="C169" s="1">
        <v>0.61805555555555558</v>
      </c>
      <c r="D169" t="s">
        <v>188</v>
      </c>
      <c r="E169" t="s">
        <v>281</v>
      </c>
      <c r="F169" t="s">
        <v>661</v>
      </c>
      <c r="G169">
        <v>22684</v>
      </c>
      <c r="H169" t="s">
        <v>231</v>
      </c>
      <c r="I169" t="s">
        <v>232</v>
      </c>
      <c r="J169" t="s">
        <v>233</v>
      </c>
      <c r="K169" t="s">
        <v>234</v>
      </c>
      <c r="L169" t="s">
        <v>775</v>
      </c>
      <c r="M169">
        <v>6</v>
      </c>
      <c r="N169">
        <v>2</v>
      </c>
      <c r="O169">
        <v>117.661</v>
      </c>
      <c r="P169">
        <v>103.4121</v>
      </c>
      <c r="Q169">
        <v>41.964100000000002</v>
      </c>
      <c r="R169">
        <v>13.407500000000001</v>
      </c>
      <c r="S169">
        <v>10.6714</v>
      </c>
      <c r="T169">
        <v>6.5823</v>
      </c>
      <c r="U169">
        <v>4.5244999999999997</v>
      </c>
      <c r="V169">
        <v>0</v>
      </c>
      <c r="W169">
        <v>0</v>
      </c>
      <c r="X169">
        <v>0</v>
      </c>
      <c r="Y169">
        <v>9.0723000000000003</v>
      </c>
      <c r="Z169">
        <v>20.493600000000001</v>
      </c>
      <c r="AA169" t="s">
        <v>406</v>
      </c>
      <c r="AB169">
        <v>1.1567000000000001</v>
      </c>
      <c r="AC169" t="s">
        <v>407</v>
      </c>
      <c r="AD169">
        <v>2.5676999999999999</v>
      </c>
      <c r="AE169" t="s">
        <v>462</v>
      </c>
      <c r="AF169">
        <v>1.7202</v>
      </c>
      <c r="AG169">
        <v>55.861899999999999</v>
      </c>
      <c r="AH169" s="23">
        <v>389.09519999999998</v>
      </c>
      <c r="AI169">
        <v>7</v>
      </c>
      <c r="AJ169">
        <v>2</v>
      </c>
      <c r="AK169">
        <v>96</v>
      </c>
      <c r="AL169">
        <v>10</v>
      </c>
      <c r="AM169">
        <v>36</v>
      </c>
      <c r="AN169" t="s">
        <v>453</v>
      </c>
      <c r="AP169" t="str">
        <f t="shared" si="2"/>
        <v>Bold</v>
      </c>
    </row>
    <row r="170" spans="1:42">
      <c r="A170" t="s">
        <v>777</v>
      </c>
      <c r="B170" s="4">
        <v>43400</v>
      </c>
      <c r="C170" s="1">
        <v>0.61805555555555558</v>
      </c>
      <c r="D170" t="s">
        <v>188</v>
      </c>
      <c r="E170" t="s">
        <v>281</v>
      </c>
      <c r="F170" t="s">
        <v>661</v>
      </c>
      <c r="G170">
        <v>22684</v>
      </c>
      <c r="H170" t="s">
        <v>231</v>
      </c>
      <c r="I170" t="s">
        <v>232</v>
      </c>
      <c r="J170" t="s">
        <v>233</v>
      </c>
      <c r="K170" t="s">
        <v>234</v>
      </c>
      <c r="L170" t="s">
        <v>775</v>
      </c>
      <c r="M170">
        <v>10</v>
      </c>
      <c r="N170">
        <v>2</v>
      </c>
      <c r="O170">
        <v>129.81610000000001</v>
      </c>
      <c r="P170">
        <v>71.880799999999994</v>
      </c>
      <c r="Q170">
        <v>51.7592</v>
      </c>
      <c r="R170">
        <v>12.4222</v>
      </c>
      <c r="S170">
        <v>7.7008000000000001</v>
      </c>
      <c r="T170">
        <v>6.5278999999999998</v>
      </c>
      <c r="U170">
        <v>4.6071999999999997</v>
      </c>
      <c r="V170">
        <v>3.0125000000000002</v>
      </c>
      <c r="W170">
        <v>1.8028</v>
      </c>
      <c r="X170">
        <v>0</v>
      </c>
      <c r="Y170">
        <v>2.4079999999999999</v>
      </c>
      <c r="Z170">
        <v>24.107099999999999</v>
      </c>
      <c r="AB170">
        <v>0</v>
      </c>
      <c r="AC170" t="s">
        <v>667</v>
      </c>
      <c r="AD170">
        <v>3.4245000000000001</v>
      </c>
      <c r="AE170" t="s">
        <v>778</v>
      </c>
      <c r="AF170">
        <v>1.2599</v>
      </c>
      <c r="AG170">
        <v>28.2104</v>
      </c>
      <c r="AH170">
        <v>348.93959999999998</v>
      </c>
      <c r="AI170">
        <v>0</v>
      </c>
      <c r="AJ170">
        <v>7</v>
      </c>
      <c r="AK170">
        <v>102</v>
      </c>
      <c r="AL170">
        <v>10</v>
      </c>
      <c r="AM170">
        <v>28</v>
      </c>
      <c r="AN170" t="s">
        <v>453</v>
      </c>
      <c r="AP170" t="str">
        <f t="shared" si="2"/>
        <v/>
      </c>
    </row>
    <row r="171" spans="1:42">
      <c r="A171" t="s">
        <v>779</v>
      </c>
      <c r="B171" s="4">
        <v>43400</v>
      </c>
      <c r="C171" s="1">
        <v>0.61805555555555558</v>
      </c>
      <c r="D171" t="s">
        <v>188</v>
      </c>
      <c r="E171" t="s">
        <v>281</v>
      </c>
      <c r="F171" t="s">
        <v>661</v>
      </c>
      <c r="G171">
        <v>22684</v>
      </c>
      <c r="H171" t="s">
        <v>231</v>
      </c>
      <c r="I171" t="s">
        <v>232</v>
      </c>
      <c r="J171" t="s">
        <v>233</v>
      </c>
      <c r="K171" t="s">
        <v>234</v>
      </c>
      <c r="L171" t="s">
        <v>775</v>
      </c>
      <c r="M171">
        <v>7</v>
      </c>
      <c r="N171">
        <v>2</v>
      </c>
      <c r="O171">
        <v>106.57259999999999</v>
      </c>
      <c r="P171">
        <v>77.300899999999999</v>
      </c>
      <c r="Q171">
        <v>31.025600000000001</v>
      </c>
      <c r="R171">
        <v>12.6891</v>
      </c>
      <c r="S171">
        <v>5.8884999999999996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18.327300000000001</v>
      </c>
      <c r="Z171">
        <v>21.957899999999999</v>
      </c>
      <c r="AA171" t="s">
        <v>262</v>
      </c>
      <c r="AB171">
        <v>3.1259000000000001</v>
      </c>
      <c r="AC171" t="s">
        <v>263</v>
      </c>
      <c r="AD171">
        <v>3.8435999999999999</v>
      </c>
      <c r="AE171" t="s">
        <v>440</v>
      </c>
      <c r="AF171">
        <v>1.8706</v>
      </c>
      <c r="AG171">
        <v>32.700000000000003</v>
      </c>
      <c r="AH171">
        <v>315.30189999999999</v>
      </c>
      <c r="AI171">
        <v>5.5</v>
      </c>
      <c r="AJ171">
        <v>1</v>
      </c>
      <c r="AK171">
        <v>96</v>
      </c>
      <c r="AL171">
        <v>10</v>
      </c>
      <c r="AM171">
        <v>45</v>
      </c>
      <c r="AN171" t="s">
        <v>453</v>
      </c>
      <c r="AP171" t="str">
        <f t="shared" si="2"/>
        <v/>
      </c>
    </row>
    <row r="172" spans="1:42">
      <c r="A172" t="s">
        <v>780</v>
      </c>
      <c r="B172" s="4">
        <v>43400</v>
      </c>
      <c r="C172" s="1">
        <v>0.61805555555555558</v>
      </c>
      <c r="D172" t="s">
        <v>188</v>
      </c>
      <c r="E172" t="s">
        <v>281</v>
      </c>
      <c r="F172" t="s">
        <v>661</v>
      </c>
      <c r="G172">
        <v>22684</v>
      </c>
      <c r="H172" t="s">
        <v>231</v>
      </c>
      <c r="I172" t="s">
        <v>232</v>
      </c>
      <c r="J172" t="s">
        <v>233</v>
      </c>
      <c r="K172" t="s">
        <v>234</v>
      </c>
      <c r="L172" t="s">
        <v>775</v>
      </c>
      <c r="M172">
        <v>4</v>
      </c>
      <c r="N172">
        <v>2</v>
      </c>
      <c r="O172">
        <v>94.715000000000003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144.0615</v>
      </c>
      <c r="Z172">
        <v>18.4114</v>
      </c>
      <c r="AA172" t="s">
        <v>275</v>
      </c>
      <c r="AB172">
        <v>1.5964</v>
      </c>
      <c r="AC172" t="s">
        <v>443</v>
      </c>
      <c r="AD172">
        <v>1.5782</v>
      </c>
      <c r="AE172" t="s">
        <v>309</v>
      </c>
      <c r="AF172">
        <v>1.6103000000000001</v>
      </c>
      <c r="AG172">
        <v>43</v>
      </c>
      <c r="AH172">
        <v>304.97280000000001</v>
      </c>
      <c r="AI172">
        <v>1.88</v>
      </c>
      <c r="AJ172">
        <v>4</v>
      </c>
      <c r="AK172">
        <v>0</v>
      </c>
      <c r="AL172">
        <v>10</v>
      </c>
      <c r="AM172">
        <v>13</v>
      </c>
      <c r="AN172" t="s">
        <v>453</v>
      </c>
      <c r="AP172" t="str">
        <f t="shared" si="2"/>
        <v/>
      </c>
    </row>
    <row r="173" spans="1:42">
      <c r="A173" t="s">
        <v>781</v>
      </c>
      <c r="B173" s="4">
        <v>43400</v>
      </c>
      <c r="C173" s="1">
        <v>0.61805555555555558</v>
      </c>
      <c r="D173" t="s">
        <v>188</v>
      </c>
      <c r="E173" t="s">
        <v>281</v>
      </c>
      <c r="F173" t="s">
        <v>661</v>
      </c>
      <c r="G173">
        <v>22684</v>
      </c>
      <c r="H173" t="s">
        <v>231</v>
      </c>
      <c r="I173" t="s">
        <v>232</v>
      </c>
      <c r="J173" t="s">
        <v>233</v>
      </c>
      <c r="K173" t="s">
        <v>234</v>
      </c>
      <c r="L173" t="s">
        <v>775</v>
      </c>
      <c r="M173">
        <v>8</v>
      </c>
      <c r="N173">
        <v>2</v>
      </c>
      <c r="O173">
        <v>99.759</v>
      </c>
      <c r="P173">
        <v>64.535399999999996</v>
      </c>
      <c r="Q173">
        <v>32.5623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38.489600000000003</v>
      </c>
      <c r="Z173">
        <v>19.255700000000001</v>
      </c>
      <c r="AA173" t="s">
        <v>687</v>
      </c>
      <c r="AB173">
        <v>2.0386000000000002</v>
      </c>
      <c r="AC173" t="s">
        <v>470</v>
      </c>
      <c r="AD173">
        <v>1.9377</v>
      </c>
      <c r="AE173" t="s">
        <v>335</v>
      </c>
      <c r="AF173">
        <v>2.1019999999999999</v>
      </c>
      <c r="AG173">
        <v>41.932499999999997</v>
      </c>
      <c r="AH173">
        <v>302.61290000000002</v>
      </c>
      <c r="AI173">
        <v>14</v>
      </c>
      <c r="AJ173">
        <v>5</v>
      </c>
      <c r="AK173">
        <v>86</v>
      </c>
      <c r="AL173">
        <v>10</v>
      </c>
      <c r="AM173">
        <v>33</v>
      </c>
      <c r="AN173" t="s">
        <v>453</v>
      </c>
      <c r="AP173" t="str">
        <f t="shared" si="2"/>
        <v/>
      </c>
    </row>
    <row r="174" spans="1:42">
      <c r="A174" t="s">
        <v>782</v>
      </c>
      <c r="B174" s="4">
        <v>43400</v>
      </c>
      <c r="C174" s="1">
        <v>0.61805555555555558</v>
      </c>
      <c r="D174" t="s">
        <v>188</v>
      </c>
      <c r="E174" t="s">
        <v>281</v>
      </c>
      <c r="F174" t="s">
        <v>661</v>
      </c>
      <c r="G174">
        <v>22684</v>
      </c>
      <c r="H174" t="s">
        <v>231</v>
      </c>
      <c r="I174" t="s">
        <v>232</v>
      </c>
      <c r="J174" t="s">
        <v>233</v>
      </c>
      <c r="K174" t="s">
        <v>234</v>
      </c>
      <c r="L174" t="s">
        <v>775</v>
      </c>
      <c r="M174">
        <v>2</v>
      </c>
      <c r="N174">
        <v>2</v>
      </c>
      <c r="O174">
        <v>79.068600000000004</v>
      </c>
      <c r="P174">
        <v>77.831199999999995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70.631200000000007</v>
      </c>
      <c r="Z174">
        <v>22.965699999999998</v>
      </c>
      <c r="AA174" t="s">
        <v>671</v>
      </c>
      <c r="AB174">
        <v>1.3627</v>
      </c>
      <c r="AC174" t="s">
        <v>426</v>
      </c>
      <c r="AD174">
        <v>0.8649</v>
      </c>
      <c r="AE174" t="s">
        <v>783</v>
      </c>
      <c r="AF174">
        <v>1.61</v>
      </c>
      <c r="AG174">
        <v>38</v>
      </c>
      <c r="AH174">
        <v>292.33440000000002</v>
      </c>
      <c r="AI174">
        <v>12</v>
      </c>
      <c r="AJ174">
        <v>9</v>
      </c>
      <c r="AK174">
        <v>0</v>
      </c>
      <c r="AL174">
        <v>10</v>
      </c>
      <c r="AM174">
        <v>43</v>
      </c>
      <c r="AN174" t="s">
        <v>453</v>
      </c>
      <c r="AP174" t="str">
        <f t="shared" si="2"/>
        <v/>
      </c>
    </row>
    <row r="175" spans="1:42">
      <c r="A175" t="s">
        <v>784</v>
      </c>
      <c r="B175" s="4">
        <v>43400</v>
      </c>
      <c r="C175" s="1">
        <v>0.61805555555555558</v>
      </c>
      <c r="D175" t="s">
        <v>188</v>
      </c>
      <c r="E175" t="s">
        <v>281</v>
      </c>
      <c r="F175" t="s">
        <v>661</v>
      </c>
      <c r="G175">
        <v>22684</v>
      </c>
      <c r="H175" t="s">
        <v>231</v>
      </c>
      <c r="I175" t="s">
        <v>232</v>
      </c>
      <c r="J175" t="s">
        <v>233</v>
      </c>
      <c r="K175" t="s">
        <v>234</v>
      </c>
      <c r="L175" t="s">
        <v>775</v>
      </c>
      <c r="M175">
        <v>9</v>
      </c>
      <c r="N175">
        <v>2</v>
      </c>
      <c r="O175">
        <v>88.367000000000004</v>
      </c>
      <c r="P175">
        <v>67.787899999999993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69.327299999999994</v>
      </c>
      <c r="Z175">
        <v>20.698599999999999</v>
      </c>
      <c r="AA175" t="s">
        <v>446</v>
      </c>
      <c r="AB175">
        <v>0.88660000000000005</v>
      </c>
      <c r="AC175" t="s">
        <v>785</v>
      </c>
      <c r="AD175">
        <v>0.9506</v>
      </c>
      <c r="AE175" t="s">
        <v>471</v>
      </c>
      <c r="AF175">
        <v>1.3252999999999999</v>
      </c>
      <c r="AG175">
        <v>38.5</v>
      </c>
      <c r="AH175">
        <v>287.84320000000002</v>
      </c>
      <c r="AI175">
        <v>14</v>
      </c>
      <c r="AJ175">
        <v>11</v>
      </c>
      <c r="AK175">
        <v>0</v>
      </c>
      <c r="AL175">
        <v>10</v>
      </c>
      <c r="AM175">
        <v>17</v>
      </c>
      <c r="AN175" t="s">
        <v>453</v>
      </c>
      <c r="AP175" t="str">
        <f t="shared" si="2"/>
        <v/>
      </c>
    </row>
    <row r="176" spans="1:42">
      <c r="A176" t="s">
        <v>786</v>
      </c>
      <c r="B176" s="4">
        <v>43400</v>
      </c>
      <c r="C176" s="1">
        <v>0.61805555555555558</v>
      </c>
      <c r="D176" t="s">
        <v>188</v>
      </c>
      <c r="E176" t="s">
        <v>281</v>
      </c>
      <c r="F176" t="s">
        <v>661</v>
      </c>
      <c r="G176">
        <v>22684</v>
      </c>
      <c r="H176" t="s">
        <v>231</v>
      </c>
      <c r="I176" t="s">
        <v>232</v>
      </c>
      <c r="J176" t="s">
        <v>233</v>
      </c>
      <c r="K176" t="s">
        <v>234</v>
      </c>
      <c r="L176" t="s">
        <v>775</v>
      </c>
      <c r="M176">
        <v>5</v>
      </c>
      <c r="N176">
        <v>2</v>
      </c>
      <c r="O176">
        <v>96.515000000000001</v>
      </c>
      <c r="P176">
        <v>64.615399999999994</v>
      </c>
      <c r="Q176">
        <v>36.041800000000002</v>
      </c>
      <c r="R176">
        <v>10.703799999999999</v>
      </c>
      <c r="S176">
        <v>3.3932000000000002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16.099799999999998</v>
      </c>
      <c r="Z176">
        <v>19.459299999999999</v>
      </c>
      <c r="AA176" t="s">
        <v>417</v>
      </c>
      <c r="AB176">
        <v>2.2519</v>
      </c>
      <c r="AC176" t="s">
        <v>787</v>
      </c>
      <c r="AD176">
        <v>2.0661999999999998</v>
      </c>
      <c r="AE176" t="s">
        <v>471</v>
      </c>
      <c r="AF176">
        <v>1.3252999999999999</v>
      </c>
      <c r="AG176">
        <v>17</v>
      </c>
      <c r="AH176">
        <v>269.47160000000002</v>
      </c>
      <c r="AI176">
        <v>25</v>
      </c>
      <c r="AJ176">
        <v>8</v>
      </c>
      <c r="AK176">
        <v>83</v>
      </c>
      <c r="AL176">
        <v>10</v>
      </c>
      <c r="AM176">
        <v>19</v>
      </c>
      <c r="AN176" t="s">
        <v>453</v>
      </c>
      <c r="AP176" t="str">
        <f t="shared" si="2"/>
        <v/>
      </c>
    </row>
    <row r="177" spans="1:42">
      <c r="A177" t="s">
        <v>788</v>
      </c>
      <c r="B177" s="4">
        <v>43400</v>
      </c>
      <c r="C177" s="1">
        <v>0.61805555555555558</v>
      </c>
      <c r="D177" t="s">
        <v>188</v>
      </c>
      <c r="E177" t="s">
        <v>281</v>
      </c>
      <c r="F177" t="s">
        <v>661</v>
      </c>
      <c r="G177">
        <v>22684</v>
      </c>
      <c r="H177" t="s">
        <v>231</v>
      </c>
      <c r="I177" t="s">
        <v>232</v>
      </c>
      <c r="J177" t="s">
        <v>233</v>
      </c>
      <c r="K177" t="s">
        <v>234</v>
      </c>
      <c r="L177" t="s">
        <v>775</v>
      </c>
      <c r="M177">
        <v>1</v>
      </c>
      <c r="N177">
        <v>2</v>
      </c>
      <c r="O177">
        <v>99.264899999999997</v>
      </c>
      <c r="P177">
        <v>57.882599999999996</v>
      </c>
      <c r="Q177">
        <v>24.308800000000002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34.1614</v>
      </c>
      <c r="Z177">
        <v>19.700700000000001</v>
      </c>
      <c r="AA177" t="s">
        <v>268</v>
      </c>
      <c r="AB177">
        <v>2.8477999999999999</v>
      </c>
      <c r="AC177" t="s">
        <v>789</v>
      </c>
      <c r="AD177">
        <v>2.7902</v>
      </c>
      <c r="AE177" t="s">
        <v>790</v>
      </c>
      <c r="AF177">
        <v>1.6254</v>
      </c>
      <c r="AG177">
        <v>26.5319</v>
      </c>
      <c r="AH177">
        <v>269.11380000000003</v>
      </c>
      <c r="AI177">
        <v>12</v>
      </c>
      <c r="AJ177">
        <v>10</v>
      </c>
      <c r="AK177">
        <v>92</v>
      </c>
      <c r="AL177">
        <v>10</v>
      </c>
      <c r="AM177">
        <v>50</v>
      </c>
      <c r="AN177" t="s">
        <v>453</v>
      </c>
      <c r="AP177" t="str">
        <f t="shared" si="2"/>
        <v/>
      </c>
    </row>
    <row r="178" spans="1:42">
      <c r="A178" t="s">
        <v>791</v>
      </c>
      <c r="B178" s="4">
        <v>43400</v>
      </c>
      <c r="C178" s="1">
        <v>0.61805555555555558</v>
      </c>
      <c r="D178" t="s">
        <v>188</v>
      </c>
      <c r="E178" t="s">
        <v>281</v>
      </c>
      <c r="F178" t="s">
        <v>661</v>
      </c>
      <c r="G178">
        <v>22684</v>
      </c>
      <c r="H178" t="s">
        <v>231</v>
      </c>
      <c r="I178" t="s">
        <v>232</v>
      </c>
      <c r="J178" t="s">
        <v>233</v>
      </c>
      <c r="K178" t="s">
        <v>234</v>
      </c>
      <c r="L178" t="s">
        <v>775</v>
      </c>
      <c r="M178">
        <v>3</v>
      </c>
      <c r="N178">
        <v>2</v>
      </c>
      <c r="O178">
        <v>96.655000000000001</v>
      </c>
      <c r="P178">
        <v>41.690199999999997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59.581499999999998</v>
      </c>
      <c r="Z178">
        <v>21.687100000000001</v>
      </c>
      <c r="AA178" t="s">
        <v>272</v>
      </c>
      <c r="AB178">
        <v>1.5005999999999999</v>
      </c>
      <c r="AC178" t="s">
        <v>238</v>
      </c>
      <c r="AD178">
        <v>3.3868</v>
      </c>
      <c r="AE178" t="s">
        <v>433</v>
      </c>
      <c r="AF178">
        <v>1.9216</v>
      </c>
      <c r="AG178">
        <v>37</v>
      </c>
      <c r="AH178">
        <v>263.4228</v>
      </c>
      <c r="AI178">
        <v>4</v>
      </c>
      <c r="AJ178">
        <v>3</v>
      </c>
      <c r="AK178">
        <v>0</v>
      </c>
      <c r="AL178">
        <v>10</v>
      </c>
      <c r="AM178">
        <v>12</v>
      </c>
      <c r="AN178" t="s">
        <v>453</v>
      </c>
      <c r="AP178" t="str">
        <f t="shared" si="2"/>
        <v/>
      </c>
    </row>
    <row r="179" spans="1:42">
      <c r="A179" t="s">
        <v>792</v>
      </c>
      <c r="B179" s="4">
        <v>43400</v>
      </c>
      <c r="C179" s="1">
        <v>0.61805555555555558</v>
      </c>
      <c r="D179" t="s">
        <v>188</v>
      </c>
      <c r="E179" t="s">
        <v>281</v>
      </c>
      <c r="F179" t="s">
        <v>661</v>
      </c>
      <c r="G179">
        <v>22684</v>
      </c>
      <c r="H179" t="s">
        <v>231</v>
      </c>
      <c r="I179" t="s">
        <v>232</v>
      </c>
      <c r="J179" t="s">
        <v>233</v>
      </c>
      <c r="K179" t="s">
        <v>234</v>
      </c>
      <c r="L179" t="s">
        <v>775</v>
      </c>
      <c r="M179">
        <v>11</v>
      </c>
      <c r="N179">
        <v>2</v>
      </c>
      <c r="O179">
        <v>70.651399999999995</v>
      </c>
      <c r="P179">
        <v>74.971699999999998</v>
      </c>
      <c r="Q179">
        <v>30.935199999999998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35.530500000000004</v>
      </c>
      <c r="Z179">
        <v>21.8886</v>
      </c>
      <c r="AA179" t="s">
        <v>793</v>
      </c>
      <c r="AB179">
        <v>1.7423</v>
      </c>
      <c r="AC179" t="s">
        <v>794</v>
      </c>
      <c r="AD179">
        <v>1.2506999999999999</v>
      </c>
      <c r="AE179" t="s">
        <v>316</v>
      </c>
      <c r="AF179">
        <v>1.7974000000000001</v>
      </c>
      <c r="AG179">
        <v>24.598500000000001</v>
      </c>
      <c r="AH179">
        <v>263.36630000000002</v>
      </c>
      <c r="AI179">
        <v>20</v>
      </c>
      <c r="AJ179">
        <v>6</v>
      </c>
      <c r="AK179">
        <v>96</v>
      </c>
      <c r="AL179">
        <v>10</v>
      </c>
      <c r="AM179">
        <v>30</v>
      </c>
      <c r="AN179" t="s">
        <v>453</v>
      </c>
      <c r="AP179" t="str">
        <f t="shared" si="2"/>
        <v/>
      </c>
    </row>
    <row r="180" spans="1:42">
      <c r="A180" t="s">
        <v>796</v>
      </c>
      <c r="B180" s="4">
        <v>43400</v>
      </c>
      <c r="C180" s="1">
        <v>0.62152777777777779</v>
      </c>
      <c r="D180" t="s">
        <v>163</v>
      </c>
      <c r="E180" t="s">
        <v>660</v>
      </c>
      <c r="F180" t="s">
        <v>562</v>
      </c>
      <c r="G180">
        <v>12938</v>
      </c>
      <c r="H180" t="s">
        <v>231</v>
      </c>
      <c r="I180" t="s">
        <v>232</v>
      </c>
      <c r="J180" t="s">
        <v>5</v>
      </c>
      <c r="K180" t="s">
        <v>662</v>
      </c>
      <c r="L180" t="s">
        <v>795</v>
      </c>
      <c r="M180">
        <v>2</v>
      </c>
      <c r="N180">
        <v>3</v>
      </c>
      <c r="O180">
        <v>88.945999999999998</v>
      </c>
      <c r="P180">
        <v>96.08</v>
      </c>
      <c r="Q180">
        <v>42.393999999999998</v>
      </c>
      <c r="R180">
        <v>13.7974</v>
      </c>
      <c r="S180">
        <v>6.7388000000000003</v>
      </c>
      <c r="T180">
        <v>7.5434999999999999</v>
      </c>
      <c r="U180">
        <v>4.0023</v>
      </c>
      <c r="V180">
        <v>4.1025</v>
      </c>
      <c r="W180">
        <v>2.4453999999999998</v>
      </c>
      <c r="X180">
        <v>1.9463999999999999</v>
      </c>
      <c r="Y180">
        <v>0</v>
      </c>
      <c r="Z180">
        <v>21.741399999999999</v>
      </c>
      <c r="AA180" t="s">
        <v>450</v>
      </c>
      <c r="AB180">
        <v>2.6315</v>
      </c>
      <c r="AC180" t="s">
        <v>797</v>
      </c>
      <c r="AD180">
        <v>3.1252</v>
      </c>
      <c r="AE180" t="s">
        <v>798</v>
      </c>
      <c r="AF180">
        <v>1.4809000000000001</v>
      </c>
      <c r="AG180">
        <v>31.419599999999999</v>
      </c>
      <c r="AH180" s="23">
        <v>328.39499999999998</v>
      </c>
      <c r="AI180">
        <v>4.5</v>
      </c>
      <c r="AJ180">
        <v>4</v>
      </c>
      <c r="AK180">
        <v>98</v>
      </c>
      <c r="AL180">
        <v>12</v>
      </c>
      <c r="AM180">
        <v>14</v>
      </c>
      <c r="AN180" t="s">
        <v>5</v>
      </c>
      <c r="AP180" t="str">
        <f t="shared" si="2"/>
        <v>Bold</v>
      </c>
    </row>
    <row r="181" spans="1:42">
      <c r="A181" t="s">
        <v>799</v>
      </c>
      <c r="B181" s="4">
        <v>43400</v>
      </c>
      <c r="C181" s="1">
        <v>0.62152777777777779</v>
      </c>
      <c r="D181" t="s">
        <v>163</v>
      </c>
      <c r="E181" t="s">
        <v>660</v>
      </c>
      <c r="F181" t="s">
        <v>562</v>
      </c>
      <c r="G181">
        <v>12938</v>
      </c>
      <c r="H181" t="s">
        <v>231</v>
      </c>
      <c r="I181" t="s">
        <v>232</v>
      </c>
      <c r="J181" t="s">
        <v>5</v>
      </c>
      <c r="K181" t="s">
        <v>662</v>
      </c>
      <c r="L181" t="s">
        <v>795</v>
      </c>
      <c r="M181">
        <v>7</v>
      </c>
      <c r="N181">
        <v>6</v>
      </c>
      <c r="O181">
        <v>76.709999999999994</v>
      </c>
      <c r="P181">
        <v>98.16</v>
      </c>
      <c r="Q181">
        <v>38.351999999999997</v>
      </c>
      <c r="R181">
        <v>10.618499999999999</v>
      </c>
      <c r="S181">
        <v>10.2803</v>
      </c>
      <c r="T181">
        <v>6.8962000000000003</v>
      </c>
      <c r="U181">
        <v>5.3883000000000001</v>
      </c>
      <c r="V181">
        <v>4.0640999999999998</v>
      </c>
      <c r="W181">
        <v>2.0874999999999999</v>
      </c>
      <c r="X181">
        <v>3.3698000000000001</v>
      </c>
      <c r="Y181">
        <v>0</v>
      </c>
      <c r="Z181">
        <v>20.668600000000001</v>
      </c>
      <c r="AA181" t="s">
        <v>800</v>
      </c>
      <c r="AB181">
        <v>1.5436000000000001</v>
      </c>
      <c r="AC181" t="s">
        <v>711</v>
      </c>
      <c r="AD181">
        <v>1.5925</v>
      </c>
      <c r="AE181" t="s">
        <v>440</v>
      </c>
      <c r="AF181">
        <v>1.6978</v>
      </c>
      <c r="AG181">
        <v>23.017700000000001</v>
      </c>
      <c r="AH181">
        <v>304.4468</v>
      </c>
      <c r="AI181">
        <v>8</v>
      </c>
      <c r="AJ181">
        <v>9</v>
      </c>
      <c r="AK181">
        <v>90</v>
      </c>
      <c r="AL181">
        <v>12</v>
      </c>
      <c r="AM181">
        <v>14</v>
      </c>
      <c r="AN181" t="s">
        <v>5</v>
      </c>
      <c r="AP181" t="str">
        <f t="shared" si="2"/>
        <v/>
      </c>
    </row>
    <row r="182" spans="1:42">
      <c r="A182" t="s">
        <v>801</v>
      </c>
      <c r="B182" s="4">
        <v>43400</v>
      </c>
      <c r="C182" s="1">
        <v>0.62152777777777779</v>
      </c>
      <c r="D182" t="s">
        <v>163</v>
      </c>
      <c r="E182" t="s">
        <v>660</v>
      </c>
      <c r="F182" t="s">
        <v>562</v>
      </c>
      <c r="G182">
        <v>12938</v>
      </c>
      <c r="H182" t="s">
        <v>231</v>
      </c>
      <c r="I182" t="s">
        <v>232</v>
      </c>
      <c r="J182" t="s">
        <v>5</v>
      </c>
      <c r="K182" t="s">
        <v>662</v>
      </c>
      <c r="L182" t="s">
        <v>795</v>
      </c>
      <c r="M182">
        <v>6</v>
      </c>
      <c r="N182">
        <v>6</v>
      </c>
      <c r="O182">
        <v>100.31</v>
      </c>
      <c r="P182">
        <v>80.363699999999994</v>
      </c>
      <c r="Q182">
        <v>40.150100000000002</v>
      </c>
      <c r="R182">
        <v>14.506399999999999</v>
      </c>
      <c r="S182">
        <v>7.3597000000000001</v>
      </c>
      <c r="T182">
        <v>3.6619000000000002</v>
      </c>
      <c r="U182">
        <v>3.8475999999999999</v>
      </c>
      <c r="V182">
        <v>1.9034</v>
      </c>
      <c r="W182">
        <v>1.4333</v>
      </c>
      <c r="X182">
        <v>1.0197000000000001</v>
      </c>
      <c r="Y182">
        <v>0</v>
      </c>
      <c r="Z182">
        <v>21.487100000000002</v>
      </c>
      <c r="AA182" t="s">
        <v>648</v>
      </c>
      <c r="AB182">
        <v>2.3900999999999999</v>
      </c>
      <c r="AC182" t="s">
        <v>649</v>
      </c>
      <c r="AD182">
        <v>2.2494000000000001</v>
      </c>
      <c r="AE182" t="s">
        <v>277</v>
      </c>
      <c r="AF182">
        <v>2.0609999999999999</v>
      </c>
      <c r="AG182">
        <v>21.698399999999999</v>
      </c>
      <c r="AH182">
        <v>304.44170000000003</v>
      </c>
      <c r="AI182">
        <v>5.5</v>
      </c>
      <c r="AJ182">
        <v>6</v>
      </c>
      <c r="AK182">
        <v>90</v>
      </c>
      <c r="AL182">
        <v>12</v>
      </c>
      <c r="AM182">
        <v>30</v>
      </c>
      <c r="AN182" t="s">
        <v>5</v>
      </c>
      <c r="AP182" t="str">
        <f t="shared" si="2"/>
        <v/>
      </c>
    </row>
    <row r="183" spans="1:42">
      <c r="A183" t="s">
        <v>802</v>
      </c>
      <c r="B183" s="4">
        <v>43400</v>
      </c>
      <c r="C183" s="1">
        <v>0.62152777777777779</v>
      </c>
      <c r="D183" t="s">
        <v>163</v>
      </c>
      <c r="E183" t="s">
        <v>660</v>
      </c>
      <c r="F183" t="s">
        <v>562</v>
      </c>
      <c r="G183">
        <v>12938</v>
      </c>
      <c r="H183" t="s">
        <v>231</v>
      </c>
      <c r="I183" t="s">
        <v>232</v>
      </c>
      <c r="J183" t="s">
        <v>5</v>
      </c>
      <c r="K183" t="s">
        <v>662</v>
      </c>
      <c r="L183" t="s">
        <v>795</v>
      </c>
      <c r="M183">
        <v>4</v>
      </c>
      <c r="N183">
        <v>5</v>
      </c>
      <c r="O183">
        <v>102.015</v>
      </c>
      <c r="P183">
        <v>60.992600000000003</v>
      </c>
      <c r="Q183">
        <v>43.560200000000002</v>
      </c>
      <c r="R183">
        <v>12.5609</v>
      </c>
      <c r="S183">
        <v>7.4935</v>
      </c>
      <c r="T183">
        <v>6.2995000000000001</v>
      </c>
      <c r="U183">
        <v>4.7591000000000001</v>
      </c>
      <c r="V183">
        <v>3.8144</v>
      </c>
      <c r="W183">
        <v>2.2176</v>
      </c>
      <c r="X183">
        <v>2.2502</v>
      </c>
      <c r="Y183">
        <v>0</v>
      </c>
      <c r="Z183">
        <v>22.214300000000001</v>
      </c>
      <c r="AA183" t="s">
        <v>803</v>
      </c>
      <c r="AB183">
        <v>0.2424</v>
      </c>
      <c r="AC183" t="s">
        <v>804</v>
      </c>
      <c r="AD183">
        <v>1.5243</v>
      </c>
      <c r="AE183" t="s">
        <v>757</v>
      </c>
      <c r="AF183">
        <v>1.0196000000000001</v>
      </c>
      <c r="AG183">
        <v>22.720199999999998</v>
      </c>
      <c r="AH183">
        <v>293.68360000000001</v>
      </c>
      <c r="AI183">
        <v>5</v>
      </c>
      <c r="AJ183">
        <v>8</v>
      </c>
      <c r="AK183">
        <v>90</v>
      </c>
      <c r="AL183">
        <v>12</v>
      </c>
      <c r="AM183">
        <v>28</v>
      </c>
      <c r="AN183" t="s">
        <v>5</v>
      </c>
      <c r="AP183" t="str">
        <f t="shared" si="2"/>
        <v/>
      </c>
    </row>
    <row r="184" spans="1:42">
      <c r="A184" t="s">
        <v>805</v>
      </c>
      <c r="B184" s="4">
        <v>43400</v>
      </c>
      <c r="C184" s="1">
        <v>0.62152777777777779</v>
      </c>
      <c r="D184" t="s">
        <v>163</v>
      </c>
      <c r="E184" t="s">
        <v>660</v>
      </c>
      <c r="F184" t="s">
        <v>562</v>
      </c>
      <c r="G184">
        <v>12938</v>
      </c>
      <c r="H184" t="s">
        <v>231</v>
      </c>
      <c r="I184" t="s">
        <v>232</v>
      </c>
      <c r="J184" t="s">
        <v>5</v>
      </c>
      <c r="K184" t="s">
        <v>662</v>
      </c>
      <c r="L184" t="s">
        <v>795</v>
      </c>
      <c r="M184">
        <v>9</v>
      </c>
      <c r="N184">
        <v>6</v>
      </c>
      <c r="O184">
        <v>55.203800000000001</v>
      </c>
      <c r="P184">
        <v>88.16</v>
      </c>
      <c r="Q184">
        <v>44.84</v>
      </c>
      <c r="R184">
        <v>10.9785</v>
      </c>
      <c r="S184">
        <v>8.2505000000000006</v>
      </c>
      <c r="T184">
        <v>6.1429999999999998</v>
      </c>
      <c r="U184">
        <v>5.4869000000000003</v>
      </c>
      <c r="V184">
        <v>3.1753999999999998</v>
      </c>
      <c r="W184">
        <v>1.8645</v>
      </c>
      <c r="X184">
        <v>1.8266</v>
      </c>
      <c r="Y184">
        <v>0</v>
      </c>
      <c r="Z184">
        <v>19.7136</v>
      </c>
      <c r="AA184" t="s">
        <v>806</v>
      </c>
      <c r="AB184">
        <v>0.6331</v>
      </c>
      <c r="AC184" t="s">
        <v>711</v>
      </c>
      <c r="AD184">
        <v>1.7124999999999999</v>
      </c>
      <c r="AE184" t="s">
        <v>807</v>
      </c>
      <c r="AF184">
        <v>1.8329</v>
      </c>
      <c r="AG184">
        <v>20.904299999999999</v>
      </c>
      <c r="AH184">
        <v>270.72559999999999</v>
      </c>
      <c r="AI184">
        <v>12</v>
      </c>
      <c r="AJ184">
        <v>2</v>
      </c>
      <c r="AK184">
        <v>87</v>
      </c>
      <c r="AL184">
        <v>12</v>
      </c>
      <c r="AM184">
        <v>14</v>
      </c>
      <c r="AN184" t="s">
        <v>5</v>
      </c>
      <c r="AP184" t="str">
        <f t="shared" si="2"/>
        <v/>
      </c>
    </row>
    <row r="185" spans="1:42">
      <c r="A185" t="s">
        <v>808</v>
      </c>
      <c r="B185" s="4">
        <v>43400</v>
      </c>
      <c r="C185" s="1">
        <v>0.62152777777777779</v>
      </c>
      <c r="D185" t="s">
        <v>163</v>
      </c>
      <c r="E185" t="s">
        <v>660</v>
      </c>
      <c r="F185" t="s">
        <v>562</v>
      </c>
      <c r="G185">
        <v>12938</v>
      </c>
      <c r="H185" t="s">
        <v>231</v>
      </c>
      <c r="I185" t="s">
        <v>232</v>
      </c>
      <c r="J185" t="s">
        <v>5</v>
      </c>
      <c r="K185" t="s">
        <v>662</v>
      </c>
      <c r="L185" t="s">
        <v>795</v>
      </c>
      <c r="M185">
        <v>8</v>
      </c>
      <c r="N185">
        <v>4</v>
      </c>
      <c r="O185">
        <v>73.91</v>
      </c>
      <c r="P185">
        <v>77.228800000000007</v>
      </c>
      <c r="Q185">
        <v>28.9922</v>
      </c>
      <c r="R185">
        <v>14.789899999999999</v>
      </c>
      <c r="S185">
        <v>6.7199</v>
      </c>
      <c r="T185">
        <v>7.7769000000000004</v>
      </c>
      <c r="U185">
        <v>6.6261999999999999</v>
      </c>
      <c r="V185">
        <v>3.0661</v>
      </c>
      <c r="W185">
        <v>2.7894000000000001</v>
      </c>
      <c r="X185">
        <v>2.3327</v>
      </c>
      <c r="Y185">
        <v>0</v>
      </c>
      <c r="Z185">
        <v>21.023599999999998</v>
      </c>
      <c r="AA185" t="s">
        <v>809</v>
      </c>
      <c r="AB185">
        <v>0.83299999999999996</v>
      </c>
      <c r="AC185" t="s">
        <v>810</v>
      </c>
      <c r="AD185">
        <v>1.2442</v>
      </c>
      <c r="AE185" t="s">
        <v>811</v>
      </c>
      <c r="AF185">
        <v>1.5246999999999999</v>
      </c>
      <c r="AG185">
        <v>13.852</v>
      </c>
      <c r="AH185">
        <v>262.70949999999999</v>
      </c>
      <c r="AI185">
        <v>25</v>
      </c>
      <c r="AJ185">
        <v>5</v>
      </c>
      <c r="AK185">
        <v>88</v>
      </c>
      <c r="AL185">
        <v>12</v>
      </c>
      <c r="AM185">
        <v>14</v>
      </c>
      <c r="AN185" t="s">
        <v>5</v>
      </c>
      <c r="AP185" t="str">
        <f t="shared" si="2"/>
        <v/>
      </c>
    </row>
    <row r="186" spans="1:42">
      <c r="A186" t="s">
        <v>812</v>
      </c>
      <c r="B186" s="4">
        <v>43400</v>
      </c>
      <c r="C186" s="1">
        <v>0.62152777777777779</v>
      </c>
      <c r="D186" t="s">
        <v>163</v>
      </c>
      <c r="E186" t="s">
        <v>660</v>
      </c>
      <c r="F186" t="s">
        <v>562</v>
      </c>
      <c r="G186">
        <v>12938</v>
      </c>
      <c r="H186" t="s">
        <v>231</v>
      </c>
      <c r="I186" t="s">
        <v>232</v>
      </c>
      <c r="J186" t="s">
        <v>5</v>
      </c>
      <c r="K186" t="s">
        <v>662</v>
      </c>
      <c r="L186" t="s">
        <v>795</v>
      </c>
      <c r="M186">
        <v>3</v>
      </c>
      <c r="N186">
        <v>4</v>
      </c>
      <c r="O186">
        <v>58.554000000000002</v>
      </c>
      <c r="P186">
        <v>90.726399999999998</v>
      </c>
      <c r="Q186">
        <v>20.384599999999999</v>
      </c>
      <c r="R186">
        <v>15.3652</v>
      </c>
      <c r="S186">
        <v>7.0457000000000001</v>
      </c>
      <c r="T186">
        <v>3.0137999999999998</v>
      </c>
      <c r="U186">
        <v>4.2774000000000001</v>
      </c>
      <c r="V186">
        <v>2.6347999999999998</v>
      </c>
      <c r="W186">
        <v>1.5316000000000001</v>
      </c>
      <c r="X186">
        <v>1.3829</v>
      </c>
      <c r="Y186">
        <v>0</v>
      </c>
      <c r="Z186">
        <v>19.495699999999999</v>
      </c>
      <c r="AA186" t="s">
        <v>813</v>
      </c>
      <c r="AB186">
        <v>2.7240000000000002</v>
      </c>
      <c r="AC186" t="s">
        <v>814</v>
      </c>
      <c r="AD186">
        <v>1.7558</v>
      </c>
      <c r="AE186" t="s">
        <v>815</v>
      </c>
      <c r="AF186">
        <v>1.5864</v>
      </c>
      <c r="AG186">
        <v>29.129100000000001</v>
      </c>
      <c r="AH186">
        <v>259.60739999999998</v>
      </c>
      <c r="AI186">
        <v>7</v>
      </c>
      <c r="AJ186">
        <v>11</v>
      </c>
      <c r="AK186">
        <v>91</v>
      </c>
      <c r="AL186">
        <v>12</v>
      </c>
      <c r="AM186">
        <v>49</v>
      </c>
      <c r="AN186" t="s">
        <v>5</v>
      </c>
      <c r="AP186" t="str">
        <f t="shared" si="2"/>
        <v/>
      </c>
    </row>
    <row r="187" spans="1:42">
      <c r="A187" t="s">
        <v>816</v>
      </c>
      <c r="B187" s="4">
        <v>43400</v>
      </c>
      <c r="C187" s="1">
        <v>0.62152777777777779</v>
      </c>
      <c r="D187" t="s">
        <v>163</v>
      </c>
      <c r="E187" t="s">
        <v>660</v>
      </c>
      <c r="F187" t="s">
        <v>562</v>
      </c>
      <c r="G187">
        <v>12938</v>
      </c>
      <c r="H187" t="s">
        <v>231</v>
      </c>
      <c r="I187" t="s">
        <v>232</v>
      </c>
      <c r="J187" t="s">
        <v>5</v>
      </c>
      <c r="K187" t="s">
        <v>662</v>
      </c>
      <c r="L187" t="s">
        <v>795</v>
      </c>
      <c r="M187">
        <v>1</v>
      </c>
      <c r="N187">
        <v>5</v>
      </c>
      <c r="O187">
        <v>71.585499999999996</v>
      </c>
      <c r="P187">
        <v>51.552900000000001</v>
      </c>
      <c r="Q187">
        <v>50.644799999999996</v>
      </c>
      <c r="R187">
        <v>10.4436</v>
      </c>
      <c r="S187">
        <v>8.5310000000000006</v>
      </c>
      <c r="T187">
        <v>3.6749000000000001</v>
      </c>
      <c r="U187">
        <v>2.8841999999999999</v>
      </c>
      <c r="V187">
        <v>2.2496</v>
      </c>
      <c r="W187">
        <v>1.4675</v>
      </c>
      <c r="X187">
        <v>1.4394</v>
      </c>
      <c r="Y187">
        <v>0</v>
      </c>
      <c r="Z187">
        <v>20.585000000000001</v>
      </c>
      <c r="AA187" t="s">
        <v>817</v>
      </c>
      <c r="AB187">
        <v>1.7778</v>
      </c>
      <c r="AC187" t="s">
        <v>818</v>
      </c>
      <c r="AD187">
        <v>1.7293000000000001</v>
      </c>
      <c r="AE187" t="s">
        <v>819</v>
      </c>
      <c r="AF187">
        <v>2.4998999999999998</v>
      </c>
      <c r="AG187">
        <v>11.5488</v>
      </c>
      <c r="AH187">
        <v>242.61420000000001</v>
      </c>
      <c r="AI187">
        <v>14</v>
      </c>
      <c r="AJ187">
        <v>3</v>
      </c>
      <c r="AK187">
        <v>97</v>
      </c>
      <c r="AL187">
        <v>12</v>
      </c>
      <c r="AM187">
        <v>49</v>
      </c>
      <c r="AN187" t="s">
        <v>5</v>
      </c>
      <c r="AP187" t="str">
        <f t="shared" si="2"/>
        <v/>
      </c>
    </row>
    <row r="188" spans="1:42">
      <c r="A188" t="s">
        <v>820</v>
      </c>
      <c r="B188" s="4">
        <v>43400</v>
      </c>
      <c r="C188" s="1">
        <v>0.62152777777777779</v>
      </c>
      <c r="D188" t="s">
        <v>163</v>
      </c>
      <c r="E188" t="s">
        <v>660</v>
      </c>
      <c r="F188" t="s">
        <v>562</v>
      </c>
      <c r="G188">
        <v>12938</v>
      </c>
      <c r="H188" t="s">
        <v>231</v>
      </c>
      <c r="I188" t="s">
        <v>232</v>
      </c>
      <c r="J188" t="s">
        <v>5</v>
      </c>
      <c r="K188" t="s">
        <v>662</v>
      </c>
      <c r="L188" t="s">
        <v>795</v>
      </c>
      <c r="M188">
        <v>12</v>
      </c>
      <c r="N188">
        <v>3</v>
      </c>
      <c r="O188">
        <v>63.009</v>
      </c>
      <c r="P188">
        <v>67.966800000000006</v>
      </c>
      <c r="Q188">
        <v>22.827200000000001</v>
      </c>
      <c r="R188">
        <v>9.5373999999999999</v>
      </c>
      <c r="S188">
        <v>5.2100999999999997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13.8551</v>
      </c>
      <c r="Z188">
        <v>20.0871</v>
      </c>
      <c r="AA188" t="s">
        <v>655</v>
      </c>
      <c r="AB188">
        <v>1.1974</v>
      </c>
      <c r="AC188" t="s">
        <v>821</v>
      </c>
      <c r="AD188">
        <v>2.6383000000000001</v>
      </c>
      <c r="AE188" t="s">
        <v>822</v>
      </c>
      <c r="AF188">
        <v>1.5640000000000001</v>
      </c>
      <c r="AG188">
        <v>29.299900000000001</v>
      </c>
      <c r="AH188">
        <v>237.19229999999999</v>
      </c>
      <c r="AI188">
        <v>8</v>
      </c>
      <c r="AJ188">
        <v>10</v>
      </c>
      <c r="AK188">
        <v>86</v>
      </c>
      <c r="AL188">
        <v>12</v>
      </c>
      <c r="AM188">
        <v>29</v>
      </c>
      <c r="AN188" t="s">
        <v>5</v>
      </c>
      <c r="AP188" t="str">
        <f t="shared" si="2"/>
        <v/>
      </c>
    </row>
    <row r="189" spans="1:42">
      <c r="A189" t="s">
        <v>823</v>
      </c>
      <c r="B189" s="4">
        <v>43400</v>
      </c>
      <c r="C189" s="1">
        <v>0.62152777777777779</v>
      </c>
      <c r="D189" t="s">
        <v>163</v>
      </c>
      <c r="E189" t="s">
        <v>660</v>
      </c>
      <c r="F189" t="s">
        <v>562</v>
      </c>
      <c r="G189">
        <v>12938</v>
      </c>
      <c r="H189" t="s">
        <v>231</v>
      </c>
      <c r="I189" t="s">
        <v>232</v>
      </c>
      <c r="J189" t="s">
        <v>5</v>
      </c>
      <c r="K189" t="s">
        <v>662</v>
      </c>
      <c r="L189" t="s">
        <v>795</v>
      </c>
      <c r="M189">
        <v>11</v>
      </c>
      <c r="N189">
        <v>5</v>
      </c>
      <c r="O189">
        <v>71.213899999999995</v>
      </c>
      <c r="P189">
        <v>48.313899999999997</v>
      </c>
      <c r="Q189">
        <v>28.564900000000002</v>
      </c>
      <c r="R189">
        <v>13.6686</v>
      </c>
      <c r="S189">
        <v>3.7343999999999999</v>
      </c>
      <c r="T189">
        <v>3.7637999999999998</v>
      </c>
      <c r="U189">
        <v>4.4965999999999999</v>
      </c>
      <c r="V189">
        <v>3.3106</v>
      </c>
      <c r="W189">
        <v>2.2831999999999999</v>
      </c>
      <c r="X189">
        <v>1.5564</v>
      </c>
      <c r="Y189">
        <v>0</v>
      </c>
      <c r="Z189">
        <v>19.770700000000001</v>
      </c>
      <c r="AA189" t="s">
        <v>824</v>
      </c>
      <c r="AB189">
        <v>0.88109999999999999</v>
      </c>
      <c r="AC189" t="s">
        <v>825</v>
      </c>
      <c r="AD189">
        <v>0.84130000000000005</v>
      </c>
      <c r="AE189" t="s">
        <v>826</v>
      </c>
      <c r="AF189">
        <v>0</v>
      </c>
      <c r="AG189">
        <v>23.157599999999999</v>
      </c>
      <c r="AH189">
        <v>225.55709999999999</v>
      </c>
      <c r="AI189">
        <v>14</v>
      </c>
      <c r="AJ189">
        <v>1</v>
      </c>
      <c r="AK189">
        <v>84</v>
      </c>
      <c r="AL189">
        <v>12</v>
      </c>
      <c r="AM189">
        <v>35</v>
      </c>
      <c r="AN189" t="s">
        <v>5</v>
      </c>
      <c r="AP189" t="str">
        <f t="shared" si="2"/>
        <v/>
      </c>
    </row>
    <row r="190" spans="1:42">
      <c r="A190" t="s">
        <v>827</v>
      </c>
      <c r="B190" s="4">
        <v>43400</v>
      </c>
      <c r="C190" s="1">
        <v>0.62152777777777779</v>
      </c>
      <c r="D190" t="s">
        <v>163</v>
      </c>
      <c r="E190" t="s">
        <v>660</v>
      </c>
      <c r="F190" t="s">
        <v>562</v>
      </c>
      <c r="G190">
        <v>12938</v>
      </c>
      <c r="H190" t="s">
        <v>231</v>
      </c>
      <c r="I190" t="s">
        <v>232</v>
      </c>
      <c r="J190" t="s">
        <v>5</v>
      </c>
      <c r="K190" t="s">
        <v>662</v>
      </c>
      <c r="L190" t="s">
        <v>795</v>
      </c>
      <c r="M190">
        <v>5</v>
      </c>
      <c r="N190">
        <v>5</v>
      </c>
      <c r="O190">
        <v>77.75</v>
      </c>
      <c r="P190">
        <v>51.935299999999998</v>
      </c>
      <c r="Q190">
        <v>22.380299999999998</v>
      </c>
      <c r="R190">
        <v>16.735199999999999</v>
      </c>
      <c r="S190">
        <v>5.6478999999999999</v>
      </c>
      <c r="T190">
        <v>4.7534999999999998</v>
      </c>
      <c r="U190">
        <v>2.4260999999999999</v>
      </c>
      <c r="V190">
        <v>2.9376000000000002</v>
      </c>
      <c r="W190">
        <v>1.8415999999999999</v>
      </c>
      <c r="X190">
        <v>1.8754999999999999</v>
      </c>
      <c r="Y190">
        <v>0</v>
      </c>
      <c r="Z190">
        <v>14.47</v>
      </c>
      <c r="AA190" t="s">
        <v>467</v>
      </c>
      <c r="AB190">
        <v>2.7374999999999998</v>
      </c>
      <c r="AC190" t="s">
        <v>828</v>
      </c>
      <c r="AD190">
        <v>2.1067999999999998</v>
      </c>
      <c r="AE190" t="s">
        <v>683</v>
      </c>
      <c r="AF190">
        <v>1.1997</v>
      </c>
      <c r="AG190">
        <v>16.3032</v>
      </c>
      <c r="AH190">
        <v>225.1001</v>
      </c>
      <c r="AI190">
        <v>12</v>
      </c>
      <c r="AJ190">
        <v>7</v>
      </c>
      <c r="AK190">
        <v>90</v>
      </c>
      <c r="AL190">
        <v>12</v>
      </c>
      <c r="AM190">
        <v>22</v>
      </c>
      <c r="AN190" t="s">
        <v>5</v>
      </c>
      <c r="AP190" t="str">
        <f t="shared" si="2"/>
        <v/>
      </c>
    </row>
    <row r="191" spans="1:42">
      <c r="A191" t="s">
        <v>829</v>
      </c>
      <c r="B191" s="4">
        <v>43400</v>
      </c>
      <c r="C191" s="1">
        <v>0.62152777777777779</v>
      </c>
      <c r="D191" t="s">
        <v>163</v>
      </c>
      <c r="E191" t="s">
        <v>660</v>
      </c>
      <c r="F191" t="s">
        <v>562</v>
      </c>
      <c r="G191">
        <v>12938</v>
      </c>
      <c r="H191" t="s">
        <v>231</v>
      </c>
      <c r="I191" t="s">
        <v>232</v>
      </c>
      <c r="J191" t="s">
        <v>5</v>
      </c>
      <c r="K191" t="s">
        <v>662</v>
      </c>
      <c r="L191" t="s">
        <v>795</v>
      </c>
      <c r="M191">
        <v>10</v>
      </c>
      <c r="N191">
        <v>4</v>
      </c>
      <c r="O191">
        <v>67.993499999999997</v>
      </c>
      <c r="P191">
        <v>55.147199999999998</v>
      </c>
      <c r="Q191">
        <v>21.406500000000001</v>
      </c>
      <c r="R191">
        <v>8.5055999999999994</v>
      </c>
      <c r="S191">
        <v>8.9543999999999997</v>
      </c>
      <c r="T191">
        <v>5.258</v>
      </c>
      <c r="U191">
        <v>4.6901999999999999</v>
      </c>
      <c r="V191">
        <v>1.4553</v>
      </c>
      <c r="W191">
        <v>1.8366</v>
      </c>
      <c r="X191">
        <v>1.2396</v>
      </c>
      <c r="Y191">
        <v>0</v>
      </c>
      <c r="Z191">
        <v>21.05</v>
      </c>
      <c r="AA191" t="s">
        <v>830</v>
      </c>
      <c r="AB191">
        <v>1.619</v>
      </c>
      <c r="AC191" t="s">
        <v>831</v>
      </c>
      <c r="AD191">
        <v>2.516</v>
      </c>
      <c r="AE191" t="s">
        <v>832</v>
      </c>
      <c r="AF191">
        <v>1.2411000000000001</v>
      </c>
      <c r="AG191">
        <v>14.6341</v>
      </c>
      <c r="AH191">
        <v>217.5472</v>
      </c>
      <c r="AI191">
        <v>12</v>
      </c>
      <c r="AJ191">
        <v>12</v>
      </c>
      <c r="AK191">
        <v>85</v>
      </c>
      <c r="AL191">
        <v>12</v>
      </c>
      <c r="AM191">
        <v>36</v>
      </c>
      <c r="AN191" t="s">
        <v>5</v>
      </c>
      <c r="AP191" t="str">
        <f t="shared" si="2"/>
        <v/>
      </c>
    </row>
    <row r="192" spans="1:42">
      <c r="A192" t="s">
        <v>835</v>
      </c>
      <c r="B192" s="4">
        <v>43400</v>
      </c>
      <c r="C192" s="1">
        <v>0.625</v>
      </c>
      <c r="D192" t="s">
        <v>171</v>
      </c>
      <c r="E192" t="s">
        <v>833</v>
      </c>
      <c r="F192" t="s">
        <v>562</v>
      </c>
      <c r="G192">
        <v>15640</v>
      </c>
      <c r="H192" t="s">
        <v>282</v>
      </c>
      <c r="I192" t="s">
        <v>346</v>
      </c>
      <c r="J192" t="s">
        <v>5</v>
      </c>
      <c r="K192" t="s">
        <v>347</v>
      </c>
      <c r="L192" t="s">
        <v>834</v>
      </c>
      <c r="M192">
        <v>2</v>
      </c>
      <c r="N192">
        <v>7</v>
      </c>
      <c r="O192">
        <v>124.7</v>
      </c>
      <c r="P192">
        <v>49.588799999999999</v>
      </c>
      <c r="Q192">
        <v>52.432400000000001</v>
      </c>
      <c r="R192">
        <v>15.479100000000001</v>
      </c>
      <c r="S192">
        <v>6.7405999999999997</v>
      </c>
      <c r="T192">
        <v>7.2407000000000004</v>
      </c>
      <c r="U192">
        <v>4.1955999999999998</v>
      </c>
      <c r="V192">
        <v>3.9773999999999998</v>
      </c>
      <c r="W192">
        <v>1.2531000000000001</v>
      </c>
      <c r="X192">
        <v>2.4220999999999999</v>
      </c>
      <c r="Y192">
        <v>0</v>
      </c>
      <c r="Z192">
        <v>17.162099999999999</v>
      </c>
      <c r="AA192" t="s">
        <v>483</v>
      </c>
      <c r="AB192">
        <v>3.3062</v>
      </c>
      <c r="AC192" t="s">
        <v>836</v>
      </c>
      <c r="AD192">
        <v>2.4083000000000001</v>
      </c>
      <c r="AE192" t="s">
        <v>807</v>
      </c>
      <c r="AF192">
        <v>1.6308</v>
      </c>
      <c r="AG192">
        <v>29.082599999999999</v>
      </c>
      <c r="AH192" s="23">
        <v>321.6198</v>
      </c>
      <c r="AI192">
        <v>2</v>
      </c>
      <c r="AK192">
        <v>137</v>
      </c>
      <c r="AL192">
        <v>4</v>
      </c>
      <c r="AM192">
        <v>16</v>
      </c>
      <c r="AN192" t="s">
        <v>567</v>
      </c>
      <c r="AP192" t="str">
        <f t="shared" si="2"/>
        <v>Bold</v>
      </c>
    </row>
    <row r="193" spans="1:42">
      <c r="A193" t="s">
        <v>837</v>
      </c>
      <c r="B193" s="4">
        <v>43400</v>
      </c>
      <c r="C193" s="1">
        <v>0.625</v>
      </c>
      <c r="D193" t="s">
        <v>171</v>
      </c>
      <c r="E193" t="s">
        <v>833</v>
      </c>
      <c r="F193" t="s">
        <v>562</v>
      </c>
      <c r="G193">
        <v>15640</v>
      </c>
      <c r="H193" t="s">
        <v>282</v>
      </c>
      <c r="I193" t="s">
        <v>346</v>
      </c>
      <c r="J193" t="s">
        <v>5</v>
      </c>
      <c r="K193" t="s">
        <v>347</v>
      </c>
      <c r="L193" t="s">
        <v>834</v>
      </c>
      <c r="M193">
        <v>3</v>
      </c>
      <c r="N193">
        <v>5</v>
      </c>
      <c r="O193">
        <v>111.55</v>
      </c>
      <c r="P193">
        <v>52.394399999999997</v>
      </c>
      <c r="Q193">
        <v>31.8675</v>
      </c>
      <c r="R193">
        <v>10.4467</v>
      </c>
      <c r="S193">
        <v>5.1155999999999997</v>
      </c>
      <c r="T193">
        <v>5.0246000000000004</v>
      </c>
      <c r="U193">
        <v>4.5526</v>
      </c>
      <c r="V193">
        <v>2.4815</v>
      </c>
      <c r="W193">
        <v>0</v>
      </c>
      <c r="X193">
        <v>0</v>
      </c>
      <c r="Y193">
        <v>3.9030999999999998</v>
      </c>
      <c r="Z193">
        <v>21</v>
      </c>
      <c r="AA193" t="s">
        <v>838</v>
      </c>
      <c r="AB193">
        <v>4.1627000000000001</v>
      </c>
      <c r="AC193" t="s">
        <v>839</v>
      </c>
      <c r="AD193">
        <v>4.9108999999999998</v>
      </c>
      <c r="AE193" t="s">
        <v>840</v>
      </c>
      <c r="AF193">
        <v>2.1768999999999998</v>
      </c>
      <c r="AG193">
        <v>31.382999999999999</v>
      </c>
      <c r="AH193">
        <v>290.96940000000001</v>
      </c>
      <c r="AI193">
        <v>2.5</v>
      </c>
      <c r="AK193">
        <v>132</v>
      </c>
      <c r="AL193">
        <v>4</v>
      </c>
      <c r="AM193">
        <v>16</v>
      </c>
      <c r="AN193" t="s">
        <v>567</v>
      </c>
      <c r="AP193" t="str">
        <f t="shared" si="2"/>
        <v/>
      </c>
    </row>
    <row r="194" spans="1:42">
      <c r="A194" t="s">
        <v>841</v>
      </c>
      <c r="B194" s="4">
        <v>43400</v>
      </c>
      <c r="C194" s="1">
        <v>0.625</v>
      </c>
      <c r="D194" t="s">
        <v>171</v>
      </c>
      <c r="E194" t="s">
        <v>833</v>
      </c>
      <c r="F194" t="s">
        <v>562</v>
      </c>
      <c r="G194">
        <v>15640</v>
      </c>
      <c r="H194" t="s">
        <v>282</v>
      </c>
      <c r="I194" t="s">
        <v>346</v>
      </c>
      <c r="J194" t="s">
        <v>5</v>
      </c>
      <c r="K194" t="s">
        <v>347</v>
      </c>
      <c r="L194" t="s">
        <v>834</v>
      </c>
      <c r="M194">
        <v>4</v>
      </c>
      <c r="N194">
        <v>7</v>
      </c>
      <c r="O194">
        <v>67.3</v>
      </c>
      <c r="P194">
        <v>57.776000000000003</v>
      </c>
      <c r="Q194">
        <v>39.424900000000001</v>
      </c>
      <c r="R194">
        <v>16.491599999999998</v>
      </c>
      <c r="S194">
        <v>10.408799999999999</v>
      </c>
      <c r="T194">
        <v>4.1704999999999997</v>
      </c>
      <c r="U194">
        <v>3.1301000000000001</v>
      </c>
      <c r="V194">
        <v>1.8662000000000001</v>
      </c>
      <c r="W194">
        <v>1.8435999999999999</v>
      </c>
      <c r="X194">
        <v>0.97609999999999997</v>
      </c>
      <c r="Y194">
        <v>0</v>
      </c>
      <c r="Z194">
        <v>19.082899999999999</v>
      </c>
      <c r="AA194" t="s">
        <v>699</v>
      </c>
      <c r="AB194">
        <v>2.222</v>
      </c>
      <c r="AC194" t="s">
        <v>842</v>
      </c>
      <c r="AD194">
        <v>1.5991</v>
      </c>
      <c r="AE194" t="s">
        <v>630</v>
      </c>
      <c r="AF194">
        <v>1.5563</v>
      </c>
      <c r="AG194">
        <v>22.504999999999999</v>
      </c>
      <c r="AH194">
        <v>250.35319999999999</v>
      </c>
      <c r="AI194">
        <v>8</v>
      </c>
      <c r="AK194">
        <v>130</v>
      </c>
      <c r="AL194">
        <v>4</v>
      </c>
      <c r="AM194">
        <v>6</v>
      </c>
      <c r="AN194" t="s">
        <v>567</v>
      </c>
      <c r="AP194" t="str">
        <f t="shared" ref="AP194:AP257" si="3">IF(AND(D194&lt;&gt;D193,C194&lt;&gt;C193),"Bold","")</f>
        <v/>
      </c>
    </row>
    <row r="195" spans="1:42">
      <c r="A195" t="s">
        <v>843</v>
      </c>
      <c r="B195" s="4">
        <v>43400</v>
      </c>
      <c r="C195" s="1">
        <v>0.625</v>
      </c>
      <c r="D195" t="s">
        <v>171</v>
      </c>
      <c r="E195" t="s">
        <v>833</v>
      </c>
      <c r="F195" t="s">
        <v>562</v>
      </c>
      <c r="G195">
        <v>15640</v>
      </c>
      <c r="H195" t="s">
        <v>282</v>
      </c>
      <c r="I195" t="s">
        <v>346</v>
      </c>
      <c r="J195" t="s">
        <v>5</v>
      </c>
      <c r="K195" t="s">
        <v>347</v>
      </c>
      <c r="L195" t="s">
        <v>834</v>
      </c>
      <c r="M195">
        <v>1</v>
      </c>
      <c r="N195">
        <v>8</v>
      </c>
      <c r="O195">
        <v>69.158199999999994</v>
      </c>
      <c r="P195">
        <v>56.221200000000003</v>
      </c>
      <c r="Q195">
        <v>26.290099999999999</v>
      </c>
      <c r="R195">
        <v>13.3605</v>
      </c>
      <c r="S195">
        <v>4.4554999999999998</v>
      </c>
      <c r="T195">
        <v>5.0084</v>
      </c>
      <c r="U195">
        <v>4.0153999999999996</v>
      </c>
      <c r="V195">
        <v>2.1640999999999999</v>
      </c>
      <c r="W195">
        <v>2.3948</v>
      </c>
      <c r="X195">
        <v>2.1958000000000002</v>
      </c>
      <c r="Y195">
        <v>0</v>
      </c>
      <c r="Z195">
        <v>20.382899999999999</v>
      </c>
      <c r="AA195" t="s">
        <v>511</v>
      </c>
      <c r="AB195">
        <v>2.8365</v>
      </c>
      <c r="AC195" t="s">
        <v>512</v>
      </c>
      <c r="AD195">
        <v>2.2591000000000001</v>
      </c>
      <c r="AE195" t="s">
        <v>844</v>
      </c>
      <c r="AF195">
        <v>1.5449999999999999</v>
      </c>
      <c r="AG195">
        <v>26.7224</v>
      </c>
      <c r="AH195">
        <v>239.00970000000001</v>
      </c>
      <c r="AI195">
        <v>1.75</v>
      </c>
      <c r="AK195">
        <v>145</v>
      </c>
      <c r="AL195">
        <v>4</v>
      </c>
      <c r="AM195">
        <v>10</v>
      </c>
      <c r="AN195" t="s">
        <v>567</v>
      </c>
      <c r="AP195" t="str">
        <f t="shared" si="3"/>
        <v/>
      </c>
    </row>
    <row r="196" spans="1:42">
      <c r="A196" t="s">
        <v>846</v>
      </c>
      <c r="B196" s="4">
        <v>43400</v>
      </c>
      <c r="C196" s="1">
        <v>0.62847222222222221</v>
      </c>
      <c r="D196" t="s">
        <v>167</v>
      </c>
      <c r="E196" t="s">
        <v>281</v>
      </c>
      <c r="F196" t="s">
        <v>447</v>
      </c>
      <c r="G196">
        <v>24540</v>
      </c>
      <c r="H196" t="s">
        <v>282</v>
      </c>
      <c r="I196" t="s">
        <v>232</v>
      </c>
      <c r="J196" t="s">
        <v>233</v>
      </c>
      <c r="K196" t="s">
        <v>662</v>
      </c>
      <c r="L196" t="s">
        <v>845</v>
      </c>
      <c r="M196">
        <v>5</v>
      </c>
      <c r="N196">
        <v>5</v>
      </c>
      <c r="O196">
        <v>121.006</v>
      </c>
      <c r="P196">
        <v>103.97320000000001</v>
      </c>
      <c r="Q196">
        <v>53.836300000000001</v>
      </c>
      <c r="R196">
        <v>14.533099999999999</v>
      </c>
      <c r="S196">
        <v>12.0038</v>
      </c>
      <c r="T196">
        <v>7.8789999999999996</v>
      </c>
      <c r="U196">
        <v>6.4385000000000003</v>
      </c>
      <c r="V196">
        <v>4.4112999999999998</v>
      </c>
      <c r="W196">
        <v>3.0670999999999999</v>
      </c>
      <c r="X196">
        <v>1.7981</v>
      </c>
      <c r="Y196">
        <v>0</v>
      </c>
      <c r="Z196">
        <v>18.0014</v>
      </c>
      <c r="AA196" t="s">
        <v>303</v>
      </c>
      <c r="AB196">
        <v>1.5065</v>
      </c>
      <c r="AC196" t="s">
        <v>304</v>
      </c>
      <c r="AD196">
        <v>1.3691</v>
      </c>
      <c r="AE196" t="s">
        <v>847</v>
      </c>
      <c r="AF196">
        <v>9.3799999999999994E-2</v>
      </c>
      <c r="AG196">
        <v>27.279</v>
      </c>
      <c r="AH196" s="23">
        <v>377.19630000000001</v>
      </c>
      <c r="AI196">
        <v>5</v>
      </c>
      <c r="AJ196">
        <v>7</v>
      </c>
      <c r="AK196">
        <v>105</v>
      </c>
      <c r="AL196">
        <v>11</v>
      </c>
      <c r="AM196">
        <v>13</v>
      </c>
      <c r="AN196" t="s">
        <v>453</v>
      </c>
      <c r="AP196" t="str">
        <f t="shared" si="3"/>
        <v>Bold</v>
      </c>
    </row>
    <row r="197" spans="1:42">
      <c r="A197" t="s">
        <v>848</v>
      </c>
      <c r="B197" s="4">
        <v>43400</v>
      </c>
      <c r="C197" s="1">
        <v>0.62847222222222221</v>
      </c>
      <c r="D197" t="s">
        <v>167</v>
      </c>
      <c r="E197" t="s">
        <v>281</v>
      </c>
      <c r="F197" t="s">
        <v>447</v>
      </c>
      <c r="G197">
        <v>24540</v>
      </c>
      <c r="H197" t="s">
        <v>282</v>
      </c>
      <c r="I197" t="s">
        <v>232</v>
      </c>
      <c r="J197" t="s">
        <v>233</v>
      </c>
      <c r="K197" t="s">
        <v>662</v>
      </c>
      <c r="L197" t="s">
        <v>845</v>
      </c>
      <c r="M197">
        <v>6</v>
      </c>
      <c r="N197">
        <v>3</v>
      </c>
      <c r="O197">
        <v>122.1</v>
      </c>
      <c r="P197">
        <v>79.772800000000004</v>
      </c>
      <c r="Q197">
        <v>35.578400000000002</v>
      </c>
      <c r="R197">
        <v>11.437799999999999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29.6066</v>
      </c>
      <c r="Z197">
        <v>22.104299999999999</v>
      </c>
      <c r="AA197" t="s">
        <v>296</v>
      </c>
      <c r="AB197">
        <v>0.89410000000000001</v>
      </c>
      <c r="AC197" t="s">
        <v>368</v>
      </c>
      <c r="AD197">
        <v>1.9778</v>
      </c>
      <c r="AE197" t="s">
        <v>418</v>
      </c>
      <c r="AF197">
        <v>1.7495000000000001</v>
      </c>
      <c r="AG197">
        <v>37.783299999999997</v>
      </c>
      <c r="AH197">
        <v>343.00459999999998</v>
      </c>
      <c r="AI197">
        <v>14</v>
      </c>
      <c r="AJ197">
        <v>4</v>
      </c>
      <c r="AK197">
        <v>92</v>
      </c>
      <c r="AL197">
        <v>11</v>
      </c>
      <c r="AM197">
        <v>8</v>
      </c>
      <c r="AN197" t="s">
        <v>453</v>
      </c>
      <c r="AP197" t="str">
        <f t="shared" si="3"/>
        <v/>
      </c>
    </row>
    <row r="198" spans="1:42">
      <c r="A198" t="s">
        <v>849</v>
      </c>
      <c r="B198" s="4">
        <v>43400</v>
      </c>
      <c r="C198" s="1">
        <v>0.62847222222222221</v>
      </c>
      <c r="D198" t="s">
        <v>167</v>
      </c>
      <c r="E198" t="s">
        <v>281</v>
      </c>
      <c r="F198" t="s">
        <v>447</v>
      </c>
      <c r="G198">
        <v>24540</v>
      </c>
      <c r="H198" t="s">
        <v>282</v>
      </c>
      <c r="I198" t="s">
        <v>232</v>
      </c>
      <c r="J198" t="s">
        <v>233</v>
      </c>
      <c r="K198" t="s">
        <v>662</v>
      </c>
      <c r="L198" t="s">
        <v>845</v>
      </c>
      <c r="M198">
        <v>2</v>
      </c>
      <c r="N198">
        <v>3</v>
      </c>
      <c r="O198">
        <v>103.923</v>
      </c>
      <c r="P198">
        <v>98.082499999999996</v>
      </c>
      <c r="Q198">
        <v>33.363700000000001</v>
      </c>
      <c r="R198">
        <v>13.9011</v>
      </c>
      <c r="S198">
        <v>6.3175999999999997</v>
      </c>
      <c r="T198">
        <v>4.0210999999999997</v>
      </c>
      <c r="U198">
        <v>0</v>
      </c>
      <c r="V198">
        <v>0</v>
      </c>
      <c r="W198">
        <v>0</v>
      </c>
      <c r="X198">
        <v>0</v>
      </c>
      <c r="Y198">
        <v>12.385199999999999</v>
      </c>
      <c r="Z198">
        <v>22.643599999999999</v>
      </c>
      <c r="AA198" t="s">
        <v>326</v>
      </c>
      <c r="AB198">
        <v>3.145</v>
      </c>
      <c r="AC198" t="s">
        <v>327</v>
      </c>
      <c r="AD198">
        <v>4.0533999999999999</v>
      </c>
      <c r="AE198" t="s">
        <v>433</v>
      </c>
      <c r="AF198">
        <v>2.0017</v>
      </c>
      <c r="AG198">
        <v>31.8673</v>
      </c>
      <c r="AH198">
        <v>335.70510000000002</v>
      </c>
      <c r="AI198">
        <v>4.5</v>
      </c>
      <c r="AJ198">
        <v>11</v>
      </c>
      <c r="AK198">
        <v>105</v>
      </c>
      <c r="AL198">
        <v>11</v>
      </c>
      <c r="AM198">
        <v>20</v>
      </c>
      <c r="AN198" t="s">
        <v>453</v>
      </c>
      <c r="AP198" t="str">
        <f t="shared" si="3"/>
        <v/>
      </c>
    </row>
    <row r="199" spans="1:42">
      <c r="A199" t="s">
        <v>850</v>
      </c>
      <c r="B199" s="4">
        <v>43400</v>
      </c>
      <c r="C199" s="1">
        <v>0.62847222222222221</v>
      </c>
      <c r="D199" t="s">
        <v>167</v>
      </c>
      <c r="E199" t="s">
        <v>281</v>
      </c>
      <c r="F199" t="s">
        <v>447</v>
      </c>
      <c r="G199">
        <v>24540</v>
      </c>
      <c r="H199" t="s">
        <v>282</v>
      </c>
      <c r="I199" t="s">
        <v>232</v>
      </c>
      <c r="J199" t="s">
        <v>233</v>
      </c>
      <c r="K199" t="s">
        <v>662</v>
      </c>
      <c r="L199" t="s">
        <v>845</v>
      </c>
      <c r="M199">
        <v>4</v>
      </c>
      <c r="N199">
        <v>7</v>
      </c>
      <c r="O199">
        <v>120.0296</v>
      </c>
      <c r="P199">
        <v>97.561599999999999</v>
      </c>
      <c r="Q199">
        <v>33.114899999999999</v>
      </c>
      <c r="R199">
        <v>11.1312</v>
      </c>
      <c r="S199">
        <v>5.0529999999999999</v>
      </c>
      <c r="T199">
        <v>4.8590999999999998</v>
      </c>
      <c r="U199">
        <v>4.0872000000000002</v>
      </c>
      <c r="V199">
        <v>2.9567000000000001</v>
      </c>
      <c r="W199">
        <v>2.9321999999999999</v>
      </c>
      <c r="X199">
        <v>1.5717000000000001</v>
      </c>
      <c r="Y199">
        <v>0</v>
      </c>
      <c r="Z199">
        <v>23.99</v>
      </c>
      <c r="AA199" t="s">
        <v>311</v>
      </c>
      <c r="AB199">
        <v>0.59709999999999996</v>
      </c>
      <c r="AC199" t="s">
        <v>304</v>
      </c>
      <c r="AD199">
        <v>1.2062999999999999</v>
      </c>
      <c r="AE199" t="s">
        <v>531</v>
      </c>
      <c r="AF199">
        <v>1.8019000000000001</v>
      </c>
      <c r="AG199">
        <v>15.9039</v>
      </c>
      <c r="AH199">
        <v>326.79660000000001</v>
      </c>
      <c r="AI199">
        <v>4</v>
      </c>
      <c r="AJ199">
        <v>6</v>
      </c>
      <c r="AK199">
        <v>106</v>
      </c>
      <c r="AL199">
        <v>11</v>
      </c>
      <c r="AM199">
        <v>7</v>
      </c>
      <c r="AN199" t="s">
        <v>453</v>
      </c>
      <c r="AP199" t="str">
        <f t="shared" si="3"/>
        <v/>
      </c>
    </row>
    <row r="200" spans="1:42">
      <c r="A200" t="s">
        <v>851</v>
      </c>
      <c r="B200" s="4">
        <v>43400</v>
      </c>
      <c r="C200" s="1">
        <v>0.62847222222222221</v>
      </c>
      <c r="D200" t="s">
        <v>167</v>
      </c>
      <c r="E200" t="s">
        <v>281</v>
      </c>
      <c r="F200" t="s">
        <v>447</v>
      </c>
      <c r="G200">
        <v>24540</v>
      </c>
      <c r="H200" t="s">
        <v>282</v>
      </c>
      <c r="I200" t="s">
        <v>232</v>
      </c>
      <c r="J200" t="s">
        <v>233</v>
      </c>
      <c r="K200" t="s">
        <v>662</v>
      </c>
      <c r="L200" t="s">
        <v>845</v>
      </c>
      <c r="M200">
        <v>7</v>
      </c>
      <c r="N200">
        <v>3</v>
      </c>
      <c r="O200">
        <v>70.631</v>
      </c>
      <c r="P200">
        <v>94.159899999999993</v>
      </c>
      <c r="Q200">
        <v>41.476999999999997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42.927399999999999</v>
      </c>
      <c r="Z200">
        <v>24.0886</v>
      </c>
      <c r="AA200" t="s">
        <v>341</v>
      </c>
      <c r="AB200">
        <v>0.61829999999999996</v>
      </c>
      <c r="AC200" t="s">
        <v>286</v>
      </c>
      <c r="AD200">
        <v>2.8153000000000001</v>
      </c>
      <c r="AE200" t="s">
        <v>537</v>
      </c>
      <c r="AF200">
        <v>2.3502999999999998</v>
      </c>
      <c r="AG200">
        <v>44.933100000000003</v>
      </c>
      <c r="AH200">
        <v>324.0009</v>
      </c>
      <c r="AI200">
        <v>7</v>
      </c>
      <c r="AJ200">
        <v>10</v>
      </c>
      <c r="AK200">
        <v>100</v>
      </c>
      <c r="AL200">
        <v>11</v>
      </c>
      <c r="AM200">
        <v>7</v>
      </c>
      <c r="AN200" t="s">
        <v>453</v>
      </c>
      <c r="AP200" t="str">
        <f t="shared" si="3"/>
        <v/>
      </c>
    </row>
    <row r="201" spans="1:42">
      <c r="A201" t="s">
        <v>852</v>
      </c>
      <c r="B201" s="4">
        <v>43400</v>
      </c>
      <c r="C201" s="1">
        <v>0.62847222222222221</v>
      </c>
      <c r="D201" t="s">
        <v>167</v>
      </c>
      <c r="E201" t="s">
        <v>281</v>
      </c>
      <c r="F201" t="s">
        <v>447</v>
      </c>
      <c r="G201">
        <v>24540</v>
      </c>
      <c r="H201" t="s">
        <v>282</v>
      </c>
      <c r="I201" t="s">
        <v>232</v>
      </c>
      <c r="J201" t="s">
        <v>233</v>
      </c>
      <c r="K201" t="s">
        <v>662</v>
      </c>
      <c r="L201" t="s">
        <v>845</v>
      </c>
      <c r="M201">
        <v>1</v>
      </c>
      <c r="N201">
        <v>4</v>
      </c>
      <c r="O201">
        <v>73.595600000000005</v>
      </c>
      <c r="P201">
        <v>103.49120000000001</v>
      </c>
      <c r="Q201">
        <v>39.158900000000003</v>
      </c>
      <c r="R201">
        <v>13.5405</v>
      </c>
      <c r="S201">
        <v>6.0168999999999997</v>
      </c>
      <c r="T201">
        <v>5.5430000000000001</v>
      </c>
      <c r="U201">
        <v>3.8519999999999999</v>
      </c>
      <c r="V201">
        <v>3.2141000000000002</v>
      </c>
      <c r="W201">
        <v>1.3203</v>
      </c>
      <c r="X201">
        <v>2.0766</v>
      </c>
      <c r="Y201">
        <v>0</v>
      </c>
      <c r="Z201">
        <v>19.801400000000001</v>
      </c>
      <c r="AA201" t="s">
        <v>329</v>
      </c>
      <c r="AB201">
        <v>2.8799000000000001</v>
      </c>
      <c r="AC201" t="s">
        <v>330</v>
      </c>
      <c r="AD201">
        <v>2.8298000000000001</v>
      </c>
      <c r="AE201" t="s">
        <v>853</v>
      </c>
      <c r="AF201">
        <v>2.3506999999999998</v>
      </c>
      <c r="AG201">
        <v>27.2698</v>
      </c>
      <c r="AH201">
        <v>306.94080000000002</v>
      </c>
      <c r="AI201">
        <v>6</v>
      </c>
      <c r="AJ201">
        <v>9</v>
      </c>
      <c r="AK201">
        <v>110</v>
      </c>
      <c r="AL201">
        <v>11</v>
      </c>
      <c r="AM201">
        <v>20</v>
      </c>
      <c r="AN201" t="s">
        <v>453</v>
      </c>
      <c r="AP201" t="str">
        <f t="shared" si="3"/>
        <v/>
      </c>
    </row>
    <row r="202" spans="1:42">
      <c r="A202" t="s">
        <v>854</v>
      </c>
      <c r="B202" s="4">
        <v>43400</v>
      </c>
      <c r="C202" s="1">
        <v>0.62847222222222221</v>
      </c>
      <c r="D202" t="s">
        <v>167</v>
      </c>
      <c r="E202" t="s">
        <v>281</v>
      </c>
      <c r="F202" t="s">
        <v>447</v>
      </c>
      <c r="G202">
        <v>24540</v>
      </c>
      <c r="H202" t="s">
        <v>282</v>
      </c>
      <c r="I202" t="s">
        <v>232</v>
      </c>
      <c r="J202" t="s">
        <v>233</v>
      </c>
      <c r="K202" t="s">
        <v>662</v>
      </c>
      <c r="L202" t="s">
        <v>845</v>
      </c>
      <c r="M202">
        <v>8</v>
      </c>
      <c r="N202">
        <v>3</v>
      </c>
      <c r="O202">
        <v>124.3707</v>
      </c>
      <c r="P202">
        <v>49.8598</v>
      </c>
      <c r="Q202">
        <v>42.682099999999998</v>
      </c>
      <c r="R202">
        <v>11.8827</v>
      </c>
      <c r="S202">
        <v>8.8975000000000009</v>
      </c>
      <c r="T202">
        <v>5.6246999999999998</v>
      </c>
      <c r="U202">
        <v>5.8651999999999997</v>
      </c>
      <c r="V202">
        <v>2.5697000000000001</v>
      </c>
      <c r="W202">
        <v>1.6760999999999999</v>
      </c>
      <c r="X202">
        <v>2.2443</v>
      </c>
      <c r="Y202">
        <v>0</v>
      </c>
      <c r="Z202">
        <v>23.011399999999998</v>
      </c>
      <c r="AA202" t="s">
        <v>285</v>
      </c>
      <c r="AB202">
        <v>2.4028999999999998</v>
      </c>
      <c r="AC202" t="s">
        <v>368</v>
      </c>
      <c r="AD202">
        <v>2.2978000000000001</v>
      </c>
      <c r="AE202" t="s">
        <v>855</v>
      </c>
      <c r="AF202">
        <v>1.7322</v>
      </c>
      <c r="AG202">
        <v>18.1266</v>
      </c>
      <c r="AH202">
        <v>303.24380000000002</v>
      </c>
      <c r="AI202">
        <v>12</v>
      </c>
      <c r="AJ202">
        <v>3</v>
      </c>
      <c r="AK202">
        <v>95</v>
      </c>
      <c r="AL202">
        <v>11</v>
      </c>
      <c r="AM202">
        <v>6</v>
      </c>
      <c r="AN202" t="s">
        <v>453</v>
      </c>
      <c r="AP202" t="str">
        <f t="shared" si="3"/>
        <v/>
      </c>
    </row>
    <row r="203" spans="1:42">
      <c r="A203" t="s">
        <v>856</v>
      </c>
      <c r="B203" s="4">
        <v>43400</v>
      </c>
      <c r="C203" s="1">
        <v>0.62847222222222221</v>
      </c>
      <c r="D203" t="s">
        <v>167</v>
      </c>
      <c r="E203" t="s">
        <v>281</v>
      </c>
      <c r="F203" t="s">
        <v>447</v>
      </c>
      <c r="G203">
        <v>24540</v>
      </c>
      <c r="H203" t="s">
        <v>282</v>
      </c>
      <c r="I203" t="s">
        <v>232</v>
      </c>
      <c r="J203" t="s">
        <v>233</v>
      </c>
      <c r="K203" t="s">
        <v>662</v>
      </c>
      <c r="L203" t="s">
        <v>845</v>
      </c>
      <c r="M203">
        <v>3</v>
      </c>
      <c r="N203">
        <v>4</v>
      </c>
      <c r="O203">
        <v>113.30800000000001</v>
      </c>
      <c r="P203">
        <v>60.276699999999998</v>
      </c>
      <c r="Q203">
        <v>47.339399999999998</v>
      </c>
      <c r="R203">
        <v>19.3688</v>
      </c>
      <c r="S203">
        <v>6.9195000000000002</v>
      </c>
      <c r="T203">
        <v>5.2885</v>
      </c>
      <c r="U203">
        <v>4.4828000000000001</v>
      </c>
      <c r="V203">
        <v>0</v>
      </c>
      <c r="W203">
        <v>0</v>
      </c>
      <c r="X203">
        <v>0</v>
      </c>
      <c r="Y203">
        <v>8.3074999999999992</v>
      </c>
      <c r="Z203">
        <v>17.487100000000002</v>
      </c>
      <c r="AA203" t="s">
        <v>333</v>
      </c>
      <c r="AB203">
        <v>0.90710000000000002</v>
      </c>
      <c r="AC203" t="s">
        <v>857</v>
      </c>
      <c r="AD203">
        <v>1.7213000000000001</v>
      </c>
      <c r="AE203" t="s">
        <v>858</v>
      </c>
      <c r="AF203">
        <v>1.61</v>
      </c>
      <c r="AG203">
        <v>1.5</v>
      </c>
      <c r="AH203">
        <v>288.51670000000001</v>
      </c>
      <c r="AI203">
        <v>8</v>
      </c>
      <c r="AJ203">
        <v>8</v>
      </c>
      <c r="AK203">
        <v>104</v>
      </c>
      <c r="AL203">
        <v>11</v>
      </c>
      <c r="AM203">
        <v>13</v>
      </c>
      <c r="AN203" t="s">
        <v>453</v>
      </c>
      <c r="AP203" t="str">
        <f t="shared" si="3"/>
        <v/>
      </c>
    </row>
    <row r="204" spans="1:42">
      <c r="A204" t="s">
        <v>859</v>
      </c>
      <c r="B204" s="4">
        <v>43400</v>
      </c>
      <c r="C204" s="1">
        <v>0.62847222222222221</v>
      </c>
      <c r="D204" t="s">
        <v>167</v>
      </c>
      <c r="E204" t="s">
        <v>281</v>
      </c>
      <c r="F204" t="s">
        <v>447</v>
      </c>
      <c r="G204">
        <v>24540</v>
      </c>
      <c r="H204" t="s">
        <v>282</v>
      </c>
      <c r="I204" t="s">
        <v>232</v>
      </c>
      <c r="J204" t="s">
        <v>233</v>
      </c>
      <c r="K204" t="s">
        <v>662</v>
      </c>
      <c r="L204" t="s">
        <v>845</v>
      </c>
      <c r="M204">
        <v>11</v>
      </c>
      <c r="N204">
        <v>3</v>
      </c>
      <c r="O204">
        <v>96.664000000000001</v>
      </c>
      <c r="P204">
        <v>48.348500000000001</v>
      </c>
      <c r="Q204">
        <v>37.771999999999998</v>
      </c>
      <c r="R204">
        <v>10.2743</v>
      </c>
      <c r="S204">
        <v>8.9539000000000009</v>
      </c>
      <c r="T204">
        <v>4.5644</v>
      </c>
      <c r="U204">
        <v>0</v>
      </c>
      <c r="V204">
        <v>0</v>
      </c>
      <c r="W204">
        <v>0</v>
      </c>
      <c r="X204">
        <v>0</v>
      </c>
      <c r="Y204">
        <v>11.1988</v>
      </c>
      <c r="Z204">
        <v>21.071400000000001</v>
      </c>
      <c r="AA204" t="s">
        <v>337</v>
      </c>
      <c r="AB204">
        <v>0.84670000000000001</v>
      </c>
      <c r="AC204" t="s">
        <v>724</v>
      </c>
      <c r="AD204">
        <v>1.7784</v>
      </c>
      <c r="AE204" t="s">
        <v>444</v>
      </c>
      <c r="AF204">
        <v>0.97470000000000001</v>
      </c>
      <c r="AG204">
        <v>28.698399999999999</v>
      </c>
      <c r="AH204">
        <v>271.1456</v>
      </c>
      <c r="AI204">
        <v>20</v>
      </c>
      <c r="AJ204">
        <v>2</v>
      </c>
      <c r="AK204">
        <v>88</v>
      </c>
      <c r="AL204">
        <v>11</v>
      </c>
      <c r="AM204">
        <v>52</v>
      </c>
      <c r="AN204" t="s">
        <v>453</v>
      </c>
      <c r="AP204" t="str">
        <f t="shared" si="3"/>
        <v/>
      </c>
    </row>
    <row r="205" spans="1:42">
      <c r="A205" t="s">
        <v>860</v>
      </c>
      <c r="B205" s="4">
        <v>43400</v>
      </c>
      <c r="C205" s="1">
        <v>0.62847222222222221</v>
      </c>
      <c r="D205" t="s">
        <v>167</v>
      </c>
      <c r="E205" t="s">
        <v>281</v>
      </c>
      <c r="F205" t="s">
        <v>447</v>
      </c>
      <c r="G205">
        <v>24540</v>
      </c>
      <c r="H205" t="s">
        <v>282</v>
      </c>
      <c r="I205" t="s">
        <v>232</v>
      </c>
      <c r="J205" t="s">
        <v>233</v>
      </c>
      <c r="K205" t="s">
        <v>662</v>
      </c>
      <c r="L205" t="s">
        <v>845</v>
      </c>
      <c r="M205">
        <v>10</v>
      </c>
      <c r="N205">
        <v>3</v>
      </c>
      <c r="O205">
        <v>63.777999999999999</v>
      </c>
      <c r="P205">
        <v>72.161900000000003</v>
      </c>
      <c r="Q205">
        <v>41.581600000000002</v>
      </c>
      <c r="R205">
        <v>12.3072</v>
      </c>
      <c r="S205">
        <v>8.3989999999999991</v>
      </c>
      <c r="T205">
        <v>5.7392000000000003</v>
      </c>
      <c r="U205">
        <v>2.7612000000000001</v>
      </c>
      <c r="V205">
        <v>1.6154999999999999</v>
      </c>
      <c r="W205">
        <v>1.7388999999999999</v>
      </c>
      <c r="X205">
        <v>1.1496</v>
      </c>
      <c r="Y205">
        <v>0</v>
      </c>
      <c r="Z205">
        <v>16.525700000000001</v>
      </c>
      <c r="AA205" t="s">
        <v>318</v>
      </c>
      <c r="AB205">
        <v>1.9289000000000001</v>
      </c>
      <c r="AC205" t="s">
        <v>861</v>
      </c>
      <c r="AD205">
        <v>1.0132000000000001</v>
      </c>
      <c r="AE205" t="s">
        <v>339</v>
      </c>
      <c r="AF205">
        <v>1.5368999999999999</v>
      </c>
      <c r="AG205">
        <v>13.969200000000001</v>
      </c>
      <c r="AH205">
        <v>246.20599999999999</v>
      </c>
      <c r="AI205">
        <v>12</v>
      </c>
      <c r="AJ205">
        <v>1</v>
      </c>
      <c r="AK205">
        <v>93</v>
      </c>
      <c r="AL205">
        <v>11</v>
      </c>
      <c r="AM205">
        <v>13</v>
      </c>
      <c r="AN205" t="s">
        <v>453</v>
      </c>
      <c r="AP205" t="str">
        <f t="shared" si="3"/>
        <v/>
      </c>
    </row>
    <row r="206" spans="1:42">
      <c r="A206" t="s">
        <v>862</v>
      </c>
      <c r="B206" s="4">
        <v>43400</v>
      </c>
      <c r="C206" s="1">
        <v>0.62847222222222221</v>
      </c>
      <c r="D206" t="s">
        <v>167</v>
      </c>
      <c r="E206" t="s">
        <v>281</v>
      </c>
      <c r="F206" t="s">
        <v>447</v>
      </c>
      <c r="G206">
        <v>24540</v>
      </c>
      <c r="H206" t="s">
        <v>282</v>
      </c>
      <c r="I206" t="s">
        <v>232</v>
      </c>
      <c r="J206" t="s">
        <v>233</v>
      </c>
      <c r="K206" t="s">
        <v>662</v>
      </c>
      <c r="L206" t="s">
        <v>845</v>
      </c>
      <c r="M206">
        <v>9</v>
      </c>
      <c r="N206">
        <v>3</v>
      </c>
      <c r="O206">
        <v>49.112400000000001</v>
      </c>
      <c r="P206">
        <v>61.1449</v>
      </c>
      <c r="Q206">
        <v>31.546600000000002</v>
      </c>
      <c r="R206">
        <v>11.367100000000001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21.4346</v>
      </c>
      <c r="Z206">
        <v>17.5943</v>
      </c>
      <c r="AA206" t="s">
        <v>293</v>
      </c>
      <c r="AB206">
        <v>1.1505000000000001</v>
      </c>
      <c r="AC206" t="s">
        <v>724</v>
      </c>
      <c r="AD206">
        <v>0.44519999999999998</v>
      </c>
      <c r="AE206" t="s">
        <v>863</v>
      </c>
      <c r="AF206">
        <v>1.7625</v>
      </c>
      <c r="AG206">
        <v>33.566400000000002</v>
      </c>
      <c r="AH206">
        <v>229.12450000000001</v>
      </c>
      <c r="AI206">
        <v>25</v>
      </c>
      <c r="AJ206">
        <v>5</v>
      </c>
      <c r="AK206">
        <v>83</v>
      </c>
      <c r="AL206">
        <v>11</v>
      </c>
      <c r="AM206">
        <v>82</v>
      </c>
      <c r="AN206" t="s">
        <v>453</v>
      </c>
      <c r="AP206" t="str">
        <f t="shared" si="3"/>
        <v/>
      </c>
    </row>
    <row r="207" spans="1:42">
      <c r="A207" t="s">
        <v>866</v>
      </c>
      <c r="B207" s="4">
        <v>43400</v>
      </c>
      <c r="C207" s="1">
        <v>0.63194444444444442</v>
      </c>
      <c r="D207" t="s">
        <v>172</v>
      </c>
      <c r="E207" t="s">
        <v>864</v>
      </c>
      <c r="F207" t="s">
        <v>562</v>
      </c>
      <c r="G207">
        <v>37140</v>
      </c>
      <c r="H207" t="s">
        <v>282</v>
      </c>
      <c r="I207" t="s">
        <v>346</v>
      </c>
      <c r="J207" t="s">
        <v>5</v>
      </c>
      <c r="K207" t="s">
        <v>347</v>
      </c>
      <c r="L207" t="s">
        <v>865</v>
      </c>
      <c r="M207">
        <v>2</v>
      </c>
      <c r="N207">
        <v>7</v>
      </c>
      <c r="O207">
        <v>165.3947</v>
      </c>
      <c r="P207">
        <v>77.772800000000004</v>
      </c>
      <c r="Q207">
        <v>33.639000000000003</v>
      </c>
      <c r="R207">
        <v>13.686</v>
      </c>
      <c r="S207">
        <v>8.2210000000000001</v>
      </c>
      <c r="T207">
        <v>4.8182999999999998</v>
      </c>
      <c r="U207">
        <v>4.4682000000000004</v>
      </c>
      <c r="V207">
        <v>2.0954000000000002</v>
      </c>
      <c r="W207">
        <v>2.4420999999999999</v>
      </c>
      <c r="X207">
        <v>2.0657000000000001</v>
      </c>
      <c r="Y207">
        <v>0</v>
      </c>
      <c r="Z207">
        <v>20.8843</v>
      </c>
      <c r="AA207" t="s">
        <v>867</v>
      </c>
      <c r="AB207">
        <v>2.9786999999999999</v>
      </c>
      <c r="AC207" t="s">
        <v>868</v>
      </c>
      <c r="AD207">
        <v>2.7406999999999999</v>
      </c>
      <c r="AE207" t="s">
        <v>869</v>
      </c>
      <c r="AF207">
        <v>1.2109000000000001</v>
      </c>
      <c r="AG207">
        <v>39.833300000000001</v>
      </c>
      <c r="AH207" s="23">
        <v>382.25099999999998</v>
      </c>
      <c r="AI207">
        <v>3.5</v>
      </c>
      <c r="AK207">
        <v>148</v>
      </c>
      <c r="AL207">
        <v>7</v>
      </c>
      <c r="AM207">
        <v>189</v>
      </c>
      <c r="AN207" t="s">
        <v>567</v>
      </c>
      <c r="AP207" t="str">
        <f t="shared" si="3"/>
        <v>Bold</v>
      </c>
    </row>
    <row r="208" spans="1:42">
      <c r="A208" t="s">
        <v>870</v>
      </c>
      <c r="B208" s="4">
        <v>43400</v>
      </c>
      <c r="C208" s="1">
        <v>0.63194444444444442</v>
      </c>
      <c r="D208" t="s">
        <v>172</v>
      </c>
      <c r="E208" t="s">
        <v>864</v>
      </c>
      <c r="F208" t="s">
        <v>562</v>
      </c>
      <c r="G208">
        <v>37140</v>
      </c>
      <c r="H208" t="s">
        <v>282</v>
      </c>
      <c r="I208" t="s">
        <v>346</v>
      </c>
      <c r="J208" t="s">
        <v>5</v>
      </c>
      <c r="K208" t="s">
        <v>347</v>
      </c>
      <c r="L208" t="s">
        <v>865</v>
      </c>
      <c r="M208">
        <v>1</v>
      </c>
      <c r="N208">
        <v>7</v>
      </c>
      <c r="O208">
        <v>105.47499999999999</v>
      </c>
      <c r="P208">
        <v>102.4512</v>
      </c>
      <c r="Q208">
        <v>47.251199999999997</v>
      </c>
      <c r="R208">
        <v>8.4517000000000007</v>
      </c>
      <c r="S208">
        <v>7.8331999999999997</v>
      </c>
      <c r="T208">
        <v>3.363</v>
      </c>
      <c r="U208">
        <v>3.3641999999999999</v>
      </c>
      <c r="V208">
        <v>3.5655999999999999</v>
      </c>
      <c r="W208">
        <v>1.915</v>
      </c>
      <c r="X208">
        <v>1.6361000000000001</v>
      </c>
      <c r="Y208">
        <v>0</v>
      </c>
      <c r="Z208">
        <v>25.0779</v>
      </c>
      <c r="AA208" t="s">
        <v>591</v>
      </c>
      <c r="AB208">
        <v>1.9481999999999999</v>
      </c>
      <c r="AC208" t="s">
        <v>871</v>
      </c>
      <c r="AD208">
        <v>4.7481</v>
      </c>
      <c r="AE208" t="s">
        <v>872</v>
      </c>
      <c r="AF208">
        <v>1.5902000000000001</v>
      </c>
      <c r="AG208">
        <v>35.391599999999997</v>
      </c>
      <c r="AH208">
        <v>354.06220000000002</v>
      </c>
      <c r="AI208">
        <v>8</v>
      </c>
      <c r="AK208">
        <v>149</v>
      </c>
      <c r="AL208">
        <v>7</v>
      </c>
      <c r="AM208">
        <v>20</v>
      </c>
      <c r="AN208" t="s">
        <v>567</v>
      </c>
      <c r="AP208" t="str">
        <f t="shared" si="3"/>
        <v/>
      </c>
    </row>
    <row r="209" spans="1:42">
      <c r="A209" t="s">
        <v>873</v>
      </c>
      <c r="B209" s="4">
        <v>43400</v>
      </c>
      <c r="C209" s="1">
        <v>0.63194444444444442</v>
      </c>
      <c r="D209" t="s">
        <v>172</v>
      </c>
      <c r="E209" t="s">
        <v>864</v>
      </c>
      <c r="F209" t="s">
        <v>562</v>
      </c>
      <c r="G209">
        <v>37140</v>
      </c>
      <c r="H209" t="s">
        <v>282</v>
      </c>
      <c r="I209" t="s">
        <v>346</v>
      </c>
      <c r="J209" t="s">
        <v>5</v>
      </c>
      <c r="K209" t="s">
        <v>347</v>
      </c>
      <c r="L209" t="s">
        <v>865</v>
      </c>
      <c r="M209">
        <v>3</v>
      </c>
      <c r="N209">
        <v>8</v>
      </c>
      <c r="O209">
        <v>89.156599999999997</v>
      </c>
      <c r="P209">
        <v>71.431700000000006</v>
      </c>
      <c r="Q209">
        <v>37.163800000000002</v>
      </c>
      <c r="R209">
        <v>8.0222999999999995</v>
      </c>
      <c r="S209">
        <v>13.743</v>
      </c>
      <c r="T209">
        <v>6.3989000000000003</v>
      </c>
      <c r="U209">
        <v>4.6692</v>
      </c>
      <c r="V209">
        <v>3.5684</v>
      </c>
      <c r="W209">
        <v>2.9319000000000002</v>
      </c>
      <c r="X209">
        <v>2.3108</v>
      </c>
      <c r="Y209">
        <v>0</v>
      </c>
      <c r="Z209">
        <v>25.2836</v>
      </c>
      <c r="AA209" t="s">
        <v>599</v>
      </c>
      <c r="AB209">
        <v>3.4277000000000002</v>
      </c>
      <c r="AC209" t="s">
        <v>611</v>
      </c>
      <c r="AD209">
        <v>5.2286000000000001</v>
      </c>
      <c r="AE209" t="s">
        <v>874</v>
      </c>
      <c r="AF209">
        <v>1.8199000000000001</v>
      </c>
      <c r="AG209">
        <v>29.535900000000002</v>
      </c>
      <c r="AH209">
        <v>304.69220000000001</v>
      </c>
      <c r="AI209">
        <v>4.5</v>
      </c>
      <c r="AK209">
        <v>146</v>
      </c>
      <c r="AL209">
        <v>7</v>
      </c>
      <c r="AM209">
        <v>198</v>
      </c>
      <c r="AN209" t="s">
        <v>567</v>
      </c>
      <c r="AP209" t="str">
        <f t="shared" si="3"/>
        <v/>
      </c>
    </row>
    <row r="210" spans="1:42">
      <c r="A210" t="s">
        <v>875</v>
      </c>
      <c r="B210" s="4">
        <v>43400</v>
      </c>
      <c r="C210" s="1">
        <v>0.63194444444444442</v>
      </c>
      <c r="D210" t="s">
        <v>172</v>
      </c>
      <c r="E210" t="s">
        <v>864</v>
      </c>
      <c r="F210" t="s">
        <v>562</v>
      </c>
      <c r="G210">
        <v>37140</v>
      </c>
      <c r="H210" t="s">
        <v>282</v>
      </c>
      <c r="I210" t="s">
        <v>346</v>
      </c>
      <c r="J210" t="s">
        <v>5</v>
      </c>
      <c r="K210" t="s">
        <v>347</v>
      </c>
      <c r="L210" t="s">
        <v>865</v>
      </c>
      <c r="M210">
        <v>7</v>
      </c>
      <c r="N210">
        <v>6</v>
      </c>
      <c r="O210">
        <v>114</v>
      </c>
      <c r="P210">
        <v>75.004000000000005</v>
      </c>
      <c r="Q210">
        <v>33.943899999999999</v>
      </c>
      <c r="R210">
        <v>7.9603000000000002</v>
      </c>
      <c r="S210">
        <v>5.6356000000000002</v>
      </c>
      <c r="T210">
        <v>2.7987000000000002</v>
      </c>
      <c r="U210">
        <v>2.3730000000000002</v>
      </c>
      <c r="V210">
        <v>1.4089</v>
      </c>
      <c r="W210">
        <v>1.827</v>
      </c>
      <c r="X210">
        <v>1.1181000000000001</v>
      </c>
      <c r="Y210">
        <v>0</v>
      </c>
      <c r="Z210">
        <v>18.765000000000001</v>
      </c>
      <c r="AA210" t="s">
        <v>569</v>
      </c>
      <c r="AB210">
        <v>2.3504</v>
      </c>
      <c r="AC210" t="s">
        <v>596</v>
      </c>
      <c r="AD210">
        <v>2.9453999999999998</v>
      </c>
      <c r="AE210" t="s">
        <v>597</v>
      </c>
      <c r="AF210">
        <v>2.0350000000000001</v>
      </c>
      <c r="AG210">
        <v>32.129399999999997</v>
      </c>
      <c r="AH210">
        <v>304.29469999999998</v>
      </c>
      <c r="AI210">
        <v>6</v>
      </c>
      <c r="AK210">
        <v>123</v>
      </c>
      <c r="AL210">
        <v>7</v>
      </c>
      <c r="AM210">
        <v>19</v>
      </c>
      <c r="AN210" t="s">
        <v>567</v>
      </c>
      <c r="AP210" t="str">
        <f t="shared" si="3"/>
        <v/>
      </c>
    </row>
    <row r="211" spans="1:42">
      <c r="A211" t="s">
        <v>876</v>
      </c>
      <c r="B211" s="4">
        <v>43400</v>
      </c>
      <c r="C211" s="1">
        <v>0.63194444444444442</v>
      </c>
      <c r="D211" t="s">
        <v>172</v>
      </c>
      <c r="E211" t="s">
        <v>864</v>
      </c>
      <c r="F211" t="s">
        <v>562</v>
      </c>
      <c r="G211">
        <v>37140</v>
      </c>
      <c r="H211" t="s">
        <v>282</v>
      </c>
      <c r="I211" t="s">
        <v>346</v>
      </c>
      <c r="J211" t="s">
        <v>5</v>
      </c>
      <c r="K211" t="s">
        <v>347</v>
      </c>
      <c r="L211" t="s">
        <v>865</v>
      </c>
      <c r="M211">
        <v>4</v>
      </c>
      <c r="N211">
        <v>10</v>
      </c>
      <c r="O211">
        <v>101.3445</v>
      </c>
      <c r="P211">
        <v>75.463999999999999</v>
      </c>
      <c r="Q211">
        <v>29.64</v>
      </c>
      <c r="R211">
        <v>7.9733000000000001</v>
      </c>
      <c r="S211">
        <v>7.2412000000000001</v>
      </c>
      <c r="T211">
        <v>4.8987999999999996</v>
      </c>
      <c r="U211">
        <v>4.5838000000000001</v>
      </c>
      <c r="V211">
        <v>2.2521</v>
      </c>
      <c r="W211">
        <v>2.8557000000000001</v>
      </c>
      <c r="X211">
        <v>1.9459</v>
      </c>
      <c r="Y211">
        <v>0</v>
      </c>
      <c r="Z211">
        <v>16.927900000000001</v>
      </c>
      <c r="AA211" t="s">
        <v>877</v>
      </c>
      <c r="AB211">
        <v>2.6078999999999999</v>
      </c>
      <c r="AC211" t="s">
        <v>878</v>
      </c>
      <c r="AD211">
        <v>2.8321000000000001</v>
      </c>
      <c r="AE211" t="s">
        <v>380</v>
      </c>
      <c r="AF211">
        <v>1.5508999999999999</v>
      </c>
      <c r="AG211">
        <v>29.781199999999998</v>
      </c>
      <c r="AH211">
        <v>291.89929999999998</v>
      </c>
      <c r="AI211">
        <v>5</v>
      </c>
      <c r="AK211">
        <v>144</v>
      </c>
      <c r="AL211">
        <v>7</v>
      </c>
      <c r="AM211">
        <v>189</v>
      </c>
      <c r="AN211" t="s">
        <v>567</v>
      </c>
      <c r="AP211" t="str">
        <f t="shared" si="3"/>
        <v/>
      </c>
    </row>
    <row r="212" spans="1:42">
      <c r="A212" t="s">
        <v>879</v>
      </c>
      <c r="B212" s="4">
        <v>43400</v>
      </c>
      <c r="C212" s="1">
        <v>0.63194444444444442</v>
      </c>
      <c r="D212" t="s">
        <v>172</v>
      </c>
      <c r="E212" t="s">
        <v>864</v>
      </c>
      <c r="F212" t="s">
        <v>562</v>
      </c>
      <c r="G212">
        <v>37140</v>
      </c>
      <c r="H212" t="s">
        <v>282</v>
      </c>
      <c r="I212" t="s">
        <v>346</v>
      </c>
      <c r="J212" t="s">
        <v>5</v>
      </c>
      <c r="K212" t="s">
        <v>347</v>
      </c>
      <c r="L212" t="s">
        <v>865</v>
      </c>
      <c r="M212">
        <v>6</v>
      </c>
      <c r="N212">
        <v>6</v>
      </c>
      <c r="O212">
        <v>61.357500000000002</v>
      </c>
      <c r="P212">
        <v>52.028300000000002</v>
      </c>
      <c r="Q212">
        <v>33.048000000000002</v>
      </c>
      <c r="R212">
        <v>9.0198</v>
      </c>
      <c r="S212">
        <v>7.7199</v>
      </c>
      <c r="T212">
        <v>4.9010999999999996</v>
      </c>
      <c r="U212">
        <v>5.1494999999999997</v>
      </c>
      <c r="V212">
        <v>2.6040000000000001</v>
      </c>
      <c r="W212">
        <v>2.9811999999999999</v>
      </c>
      <c r="X212">
        <v>2.6789000000000001</v>
      </c>
      <c r="Y212">
        <v>0</v>
      </c>
      <c r="Z212">
        <v>21.7043</v>
      </c>
      <c r="AA212" t="s">
        <v>610</v>
      </c>
      <c r="AB212">
        <v>4.5701000000000001</v>
      </c>
      <c r="AC212" t="s">
        <v>611</v>
      </c>
      <c r="AD212">
        <v>4.7058</v>
      </c>
      <c r="AE212" t="s">
        <v>880</v>
      </c>
      <c r="AF212">
        <v>1</v>
      </c>
      <c r="AG212">
        <v>20.146699999999999</v>
      </c>
      <c r="AH212">
        <v>233.61510000000001</v>
      </c>
      <c r="AI212">
        <v>7</v>
      </c>
      <c r="AK212">
        <v>136</v>
      </c>
      <c r="AL212">
        <v>7</v>
      </c>
      <c r="AM212">
        <v>153</v>
      </c>
      <c r="AN212" t="s">
        <v>567</v>
      </c>
      <c r="AP212" t="str">
        <f t="shared" si="3"/>
        <v/>
      </c>
    </row>
    <row r="213" spans="1:42">
      <c r="A213" t="s">
        <v>881</v>
      </c>
      <c r="B213" s="4">
        <v>43400</v>
      </c>
      <c r="C213" s="1">
        <v>0.63194444444444442</v>
      </c>
      <c r="D213" t="s">
        <v>172</v>
      </c>
      <c r="E213" t="s">
        <v>864</v>
      </c>
      <c r="F213" t="s">
        <v>562</v>
      </c>
      <c r="G213">
        <v>37140</v>
      </c>
      <c r="H213" t="s">
        <v>282</v>
      </c>
      <c r="I213" t="s">
        <v>346</v>
      </c>
      <c r="J213" t="s">
        <v>5</v>
      </c>
      <c r="K213" t="s">
        <v>347</v>
      </c>
      <c r="L213" t="s">
        <v>865</v>
      </c>
      <c r="M213">
        <v>5</v>
      </c>
      <c r="N213">
        <v>9</v>
      </c>
      <c r="O213">
        <v>55.680500000000002</v>
      </c>
      <c r="P213">
        <v>59.947000000000003</v>
      </c>
      <c r="Q213">
        <v>18.345600000000001</v>
      </c>
      <c r="R213">
        <v>9.8634000000000004</v>
      </c>
      <c r="S213">
        <v>7.3541999999999996</v>
      </c>
      <c r="T213">
        <v>7.6208</v>
      </c>
      <c r="U213">
        <v>6.3170999999999999</v>
      </c>
      <c r="V213">
        <v>2.2593999999999999</v>
      </c>
      <c r="W213">
        <v>1.6988000000000001</v>
      </c>
      <c r="X213">
        <v>2.9990999999999999</v>
      </c>
      <c r="Y213">
        <v>0</v>
      </c>
      <c r="Z213">
        <v>16.2636</v>
      </c>
      <c r="AA213" t="s">
        <v>614</v>
      </c>
      <c r="AB213">
        <v>3.3687999999999998</v>
      </c>
      <c r="AC213" t="s">
        <v>574</v>
      </c>
      <c r="AD213">
        <v>3.9792000000000001</v>
      </c>
      <c r="AE213" t="s">
        <v>882</v>
      </c>
      <c r="AF213">
        <v>1.5616000000000001</v>
      </c>
      <c r="AG213">
        <v>34.394799999999996</v>
      </c>
      <c r="AH213">
        <v>231.65389999999999</v>
      </c>
      <c r="AI213">
        <v>4</v>
      </c>
      <c r="AK213">
        <v>138</v>
      </c>
      <c r="AL213">
        <v>7</v>
      </c>
      <c r="AM213">
        <v>189</v>
      </c>
      <c r="AN213" t="s">
        <v>567</v>
      </c>
      <c r="AP213" t="str">
        <f t="shared" si="3"/>
        <v/>
      </c>
    </row>
    <row r="214" spans="1:42">
      <c r="A214" t="s">
        <v>884</v>
      </c>
      <c r="B214" s="4">
        <v>43400</v>
      </c>
      <c r="C214" s="1">
        <v>0.63541666666666663</v>
      </c>
      <c r="D214" t="s">
        <v>224</v>
      </c>
      <c r="E214" t="s">
        <v>623</v>
      </c>
      <c r="G214">
        <v>7087</v>
      </c>
      <c r="H214" t="s">
        <v>345</v>
      </c>
      <c r="I214" t="s">
        <v>346</v>
      </c>
      <c r="J214" t="s">
        <v>5</v>
      </c>
      <c r="K214" t="s">
        <v>347</v>
      </c>
      <c r="L214" t="s">
        <v>883</v>
      </c>
      <c r="M214">
        <v>7</v>
      </c>
      <c r="N214">
        <v>9</v>
      </c>
      <c r="O214">
        <v>48.534700000000001</v>
      </c>
      <c r="P214">
        <v>69.152199999999993</v>
      </c>
      <c r="Q214">
        <v>34.0991</v>
      </c>
      <c r="R214">
        <v>4.9927000000000001</v>
      </c>
      <c r="S214">
        <v>3.9192999999999998</v>
      </c>
      <c r="T214">
        <v>2.7627999999999999</v>
      </c>
      <c r="U214">
        <v>1.984</v>
      </c>
      <c r="V214">
        <v>2.4388999999999998</v>
      </c>
      <c r="W214">
        <v>1.9776</v>
      </c>
      <c r="X214">
        <v>1.9343999999999999</v>
      </c>
      <c r="Y214">
        <v>0</v>
      </c>
      <c r="Z214">
        <v>10.492900000000001</v>
      </c>
      <c r="AA214" t="s">
        <v>392</v>
      </c>
      <c r="AB214">
        <v>1.7593000000000001</v>
      </c>
      <c r="AC214" t="s">
        <v>885</v>
      </c>
      <c r="AD214">
        <v>1.4554</v>
      </c>
      <c r="AE214" t="s">
        <v>630</v>
      </c>
      <c r="AF214">
        <v>1.2831999999999999</v>
      </c>
      <c r="AG214">
        <v>25.9251</v>
      </c>
      <c r="AH214" s="23">
        <v>212.7116</v>
      </c>
      <c r="AI214">
        <v>10</v>
      </c>
      <c r="AK214">
        <v>105</v>
      </c>
      <c r="AL214">
        <v>12</v>
      </c>
      <c r="AM214">
        <v>67</v>
      </c>
      <c r="AN214" t="s">
        <v>567</v>
      </c>
      <c r="AP214" t="str">
        <f t="shared" si="3"/>
        <v>Bold</v>
      </c>
    </row>
    <row r="215" spans="1:42">
      <c r="A215" t="s">
        <v>886</v>
      </c>
      <c r="B215" s="4">
        <v>43400</v>
      </c>
      <c r="C215" s="1">
        <v>0.63541666666666663</v>
      </c>
      <c r="D215" t="s">
        <v>224</v>
      </c>
      <c r="E215" t="s">
        <v>623</v>
      </c>
      <c r="G215">
        <v>7087</v>
      </c>
      <c r="H215" t="s">
        <v>345</v>
      </c>
      <c r="I215" t="s">
        <v>346</v>
      </c>
      <c r="J215" t="s">
        <v>5</v>
      </c>
      <c r="K215" t="s">
        <v>347</v>
      </c>
      <c r="L215" t="s">
        <v>883</v>
      </c>
      <c r="M215">
        <v>8</v>
      </c>
      <c r="N215">
        <v>10</v>
      </c>
      <c r="O215">
        <v>55.542000000000002</v>
      </c>
      <c r="P215">
        <v>56.149900000000002</v>
      </c>
      <c r="Q215">
        <v>26.0929</v>
      </c>
      <c r="R215">
        <v>16.172799999999999</v>
      </c>
      <c r="S215">
        <v>5.6459999999999999</v>
      </c>
      <c r="T215">
        <v>5.5118</v>
      </c>
      <c r="U215">
        <v>3.4016000000000002</v>
      </c>
      <c r="V215">
        <v>2.5299</v>
      </c>
      <c r="W215">
        <v>1.3951</v>
      </c>
      <c r="X215">
        <v>1.6634</v>
      </c>
      <c r="Y215">
        <v>0</v>
      </c>
      <c r="Z215">
        <v>18.257100000000001</v>
      </c>
      <c r="AA215" t="s">
        <v>628</v>
      </c>
      <c r="AB215">
        <v>1.4771000000000001</v>
      </c>
      <c r="AC215" t="s">
        <v>887</v>
      </c>
      <c r="AD215">
        <v>0.36680000000000001</v>
      </c>
      <c r="AE215" t="s">
        <v>372</v>
      </c>
      <c r="AF215">
        <v>0.79059999999999997</v>
      </c>
      <c r="AG215">
        <v>16.6265</v>
      </c>
      <c r="AH215">
        <v>211.62370000000001</v>
      </c>
      <c r="AI215">
        <v>12</v>
      </c>
      <c r="AK215">
        <v>103</v>
      </c>
      <c r="AL215">
        <v>12</v>
      </c>
      <c r="AM215">
        <v>14</v>
      </c>
      <c r="AN215" t="s">
        <v>567</v>
      </c>
      <c r="AP215" t="str">
        <f t="shared" si="3"/>
        <v/>
      </c>
    </row>
    <row r="216" spans="1:42">
      <c r="A216" t="s">
        <v>888</v>
      </c>
      <c r="B216" s="4">
        <v>43400</v>
      </c>
      <c r="C216" s="1">
        <v>0.63541666666666663</v>
      </c>
      <c r="D216" t="s">
        <v>224</v>
      </c>
      <c r="E216" t="s">
        <v>623</v>
      </c>
      <c r="G216">
        <v>7087</v>
      </c>
      <c r="H216" t="s">
        <v>345</v>
      </c>
      <c r="I216" t="s">
        <v>346</v>
      </c>
      <c r="J216" t="s">
        <v>5</v>
      </c>
      <c r="K216" t="s">
        <v>347</v>
      </c>
      <c r="L216" t="s">
        <v>883</v>
      </c>
      <c r="M216">
        <v>4</v>
      </c>
      <c r="N216">
        <v>8</v>
      </c>
      <c r="O216">
        <v>69.821399999999997</v>
      </c>
      <c r="P216">
        <v>52.060600000000001</v>
      </c>
      <c r="Q216">
        <v>16.325199999999999</v>
      </c>
      <c r="R216">
        <v>10.9236</v>
      </c>
      <c r="S216">
        <v>6.8468</v>
      </c>
      <c r="T216">
        <v>3.6732</v>
      </c>
      <c r="U216">
        <v>2.8035000000000001</v>
      </c>
      <c r="V216">
        <v>2.6076999999999999</v>
      </c>
      <c r="W216">
        <v>1.1927000000000001</v>
      </c>
      <c r="X216">
        <v>0.89770000000000005</v>
      </c>
      <c r="Y216">
        <v>0</v>
      </c>
      <c r="Z216">
        <v>7.3449999999999998</v>
      </c>
      <c r="AA216" t="s">
        <v>889</v>
      </c>
      <c r="AB216">
        <v>1.3536999999999999</v>
      </c>
      <c r="AC216" t="s">
        <v>393</v>
      </c>
      <c r="AD216">
        <v>1.5282</v>
      </c>
      <c r="AE216" t="s">
        <v>597</v>
      </c>
      <c r="AF216">
        <v>1.5986</v>
      </c>
      <c r="AG216">
        <v>29.763100000000001</v>
      </c>
      <c r="AH216">
        <v>208.74119999999999</v>
      </c>
      <c r="AI216">
        <v>8</v>
      </c>
      <c r="AK216">
        <v>112</v>
      </c>
      <c r="AL216">
        <v>12</v>
      </c>
      <c r="AM216">
        <v>160</v>
      </c>
      <c r="AN216" t="s">
        <v>567</v>
      </c>
      <c r="AP216" t="str">
        <f t="shared" si="3"/>
        <v/>
      </c>
    </row>
    <row r="217" spans="1:42">
      <c r="A217" t="s">
        <v>890</v>
      </c>
      <c r="B217" s="4">
        <v>43400</v>
      </c>
      <c r="C217" s="1">
        <v>0.63541666666666663</v>
      </c>
      <c r="D217" t="s">
        <v>224</v>
      </c>
      <c r="E217" t="s">
        <v>623</v>
      </c>
      <c r="G217">
        <v>7087</v>
      </c>
      <c r="H217" t="s">
        <v>345</v>
      </c>
      <c r="I217" t="s">
        <v>346</v>
      </c>
      <c r="J217" t="s">
        <v>5</v>
      </c>
      <c r="K217" t="s">
        <v>347</v>
      </c>
      <c r="L217" t="s">
        <v>883</v>
      </c>
      <c r="M217">
        <v>2</v>
      </c>
      <c r="N217">
        <v>10</v>
      </c>
      <c r="O217">
        <v>60.995199999999997</v>
      </c>
      <c r="P217">
        <v>54.597700000000003</v>
      </c>
      <c r="Q217">
        <v>31.0931</v>
      </c>
      <c r="R217">
        <v>9.6890000000000001</v>
      </c>
      <c r="S217">
        <v>5.3312999999999997</v>
      </c>
      <c r="T217">
        <v>5.0594000000000001</v>
      </c>
      <c r="U217">
        <v>4.5111999999999997</v>
      </c>
      <c r="V217">
        <v>1.4410000000000001</v>
      </c>
      <c r="W217">
        <v>1.5456000000000001</v>
      </c>
      <c r="X217">
        <v>1.006</v>
      </c>
      <c r="Y217">
        <v>0</v>
      </c>
      <c r="Z217">
        <v>12.5907</v>
      </c>
      <c r="AA217" t="s">
        <v>891</v>
      </c>
      <c r="AB217">
        <v>0.20019999999999999</v>
      </c>
      <c r="AC217" t="s">
        <v>397</v>
      </c>
      <c r="AD217">
        <v>0.11940000000000001</v>
      </c>
      <c r="AE217" t="s">
        <v>630</v>
      </c>
      <c r="AF217">
        <v>1.4491000000000001</v>
      </c>
      <c r="AG217">
        <v>12.555400000000001</v>
      </c>
      <c r="AH217">
        <v>202.18430000000001</v>
      </c>
      <c r="AI217">
        <v>5</v>
      </c>
      <c r="AK217">
        <v>113</v>
      </c>
      <c r="AL217">
        <v>12</v>
      </c>
      <c r="AM217">
        <v>15</v>
      </c>
      <c r="AN217" t="s">
        <v>567</v>
      </c>
      <c r="AP217" t="str">
        <f t="shared" si="3"/>
        <v/>
      </c>
    </row>
    <row r="218" spans="1:42">
      <c r="A218" t="s">
        <v>892</v>
      </c>
      <c r="B218" s="4">
        <v>43400</v>
      </c>
      <c r="C218" s="1">
        <v>0.63541666666666663</v>
      </c>
      <c r="D218" t="s">
        <v>224</v>
      </c>
      <c r="E218" t="s">
        <v>623</v>
      </c>
      <c r="G218">
        <v>7087</v>
      </c>
      <c r="H218" t="s">
        <v>345</v>
      </c>
      <c r="I218" t="s">
        <v>346</v>
      </c>
      <c r="J218" t="s">
        <v>5</v>
      </c>
      <c r="K218" t="s">
        <v>347</v>
      </c>
      <c r="L218" t="s">
        <v>883</v>
      </c>
      <c r="M218">
        <v>10</v>
      </c>
      <c r="N218">
        <v>11</v>
      </c>
      <c r="O218">
        <v>56.125</v>
      </c>
      <c r="P218">
        <v>37.1556</v>
      </c>
      <c r="Q218">
        <v>32.3994</v>
      </c>
      <c r="R218">
        <v>8.6905000000000001</v>
      </c>
      <c r="S218">
        <v>4.2622</v>
      </c>
      <c r="T218">
        <v>3.5099</v>
      </c>
      <c r="U218">
        <v>5.0438999999999998</v>
      </c>
      <c r="V218">
        <v>2.0691999999999999</v>
      </c>
      <c r="W218">
        <v>1.8687</v>
      </c>
      <c r="X218">
        <v>1.4876</v>
      </c>
      <c r="Y218">
        <v>0</v>
      </c>
      <c r="Z218">
        <v>16.520700000000001</v>
      </c>
      <c r="AA218" t="s">
        <v>771</v>
      </c>
      <c r="AB218">
        <v>0.54159999999999997</v>
      </c>
      <c r="AC218" t="s">
        <v>893</v>
      </c>
      <c r="AD218">
        <v>0.755</v>
      </c>
      <c r="AE218" t="s">
        <v>519</v>
      </c>
      <c r="AF218">
        <v>0.61919999999999997</v>
      </c>
      <c r="AG218">
        <v>25.827000000000002</v>
      </c>
      <c r="AH218">
        <v>196.87549999999999</v>
      </c>
      <c r="AI218">
        <v>12</v>
      </c>
      <c r="AK218">
        <v>101</v>
      </c>
      <c r="AL218">
        <v>12</v>
      </c>
      <c r="AM218">
        <v>26</v>
      </c>
      <c r="AN218" t="s">
        <v>567</v>
      </c>
      <c r="AP218" t="str">
        <f t="shared" si="3"/>
        <v/>
      </c>
    </row>
    <row r="219" spans="1:42">
      <c r="A219" t="s">
        <v>894</v>
      </c>
      <c r="B219" s="4">
        <v>43400</v>
      </c>
      <c r="C219" s="1">
        <v>0.63541666666666663</v>
      </c>
      <c r="D219" t="s">
        <v>224</v>
      </c>
      <c r="E219" t="s">
        <v>623</v>
      </c>
      <c r="G219">
        <v>7087</v>
      </c>
      <c r="H219" t="s">
        <v>345</v>
      </c>
      <c r="I219" t="s">
        <v>346</v>
      </c>
      <c r="J219" t="s">
        <v>5</v>
      </c>
      <c r="K219" t="s">
        <v>347</v>
      </c>
      <c r="L219" t="s">
        <v>883</v>
      </c>
      <c r="M219">
        <v>9</v>
      </c>
      <c r="N219">
        <v>9</v>
      </c>
      <c r="O219">
        <v>75.525000000000006</v>
      </c>
      <c r="P219">
        <v>52.1751</v>
      </c>
      <c r="Q219">
        <v>16.4161</v>
      </c>
      <c r="R219">
        <v>5.4259000000000004</v>
      </c>
      <c r="S219">
        <v>3.9765999999999999</v>
      </c>
      <c r="T219">
        <v>4.4749999999999996</v>
      </c>
      <c r="U219">
        <v>1.9157</v>
      </c>
      <c r="V219">
        <v>1.6636</v>
      </c>
      <c r="W219">
        <v>1.4274</v>
      </c>
      <c r="X219">
        <v>1.5516000000000001</v>
      </c>
      <c r="Y219">
        <v>0</v>
      </c>
      <c r="Z219">
        <v>12.256399999999999</v>
      </c>
      <c r="AA219" t="s">
        <v>382</v>
      </c>
      <c r="AB219">
        <v>3.3089</v>
      </c>
      <c r="AC219" t="s">
        <v>360</v>
      </c>
      <c r="AD219">
        <v>1.0027999999999999</v>
      </c>
      <c r="AE219" t="s">
        <v>630</v>
      </c>
      <c r="AF219">
        <v>1.2831999999999999</v>
      </c>
      <c r="AG219">
        <v>13.8111</v>
      </c>
      <c r="AH219">
        <v>196.21430000000001</v>
      </c>
      <c r="AI219">
        <v>3.33</v>
      </c>
      <c r="AK219">
        <v>103</v>
      </c>
      <c r="AL219">
        <v>12</v>
      </c>
      <c r="AM219">
        <v>10</v>
      </c>
      <c r="AN219" t="s">
        <v>567</v>
      </c>
      <c r="AP219" t="str">
        <f t="shared" si="3"/>
        <v/>
      </c>
    </row>
    <row r="220" spans="1:42">
      <c r="A220" t="s">
        <v>895</v>
      </c>
      <c r="B220" s="4">
        <v>43400</v>
      </c>
      <c r="C220" s="1">
        <v>0.63541666666666663</v>
      </c>
      <c r="D220" t="s">
        <v>224</v>
      </c>
      <c r="E220" t="s">
        <v>623</v>
      </c>
      <c r="G220">
        <v>7087</v>
      </c>
      <c r="H220" t="s">
        <v>345</v>
      </c>
      <c r="I220" t="s">
        <v>346</v>
      </c>
      <c r="J220" t="s">
        <v>5</v>
      </c>
      <c r="K220" t="s">
        <v>347</v>
      </c>
      <c r="L220" t="s">
        <v>883</v>
      </c>
      <c r="M220">
        <v>1</v>
      </c>
      <c r="N220">
        <v>9</v>
      </c>
      <c r="O220">
        <v>66.736999999999995</v>
      </c>
      <c r="P220">
        <v>41.729199999999999</v>
      </c>
      <c r="Q220">
        <v>12.7691</v>
      </c>
      <c r="R220">
        <v>12.054</v>
      </c>
      <c r="S220">
        <v>6.1590999999999996</v>
      </c>
      <c r="T220">
        <v>5.3106999999999998</v>
      </c>
      <c r="U220">
        <v>2.1612</v>
      </c>
      <c r="V220">
        <v>1.448</v>
      </c>
      <c r="W220">
        <v>1.8747</v>
      </c>
      <c r="X220">
        <v>1.3157000000000001</v>
      </c>
      <c r="Y220">
        <v>0</v>
      </c>
      <c r="Z220">
        <v>16.1907</v>
      </c>
      <c r="AA220" t="s">
        <v>641</v>
      </c>
      <c r="AB220">
        <v>0.36420000000000002</v>
      </c>
      <c r="AC220" t="s">
        <v>896</v>
      </c>
      <c r="AD220">
        <v>0.67269999999999996</v>
      </c>
      <c r="AE220" t="s">
        <v>608</v>
      </c>
      <c r="AF220">
        <v>0.3085</v>
      </c>
      <c r="AG220">
        <v>19.157399999999999</v>
      </c>
      <c r="AH220">
        <v>188.25210000000001</v>
      </c>
      <c r="AI220">
        <v>7</v>
      </c>
      <c r="AK220">
        <v>114</v>
      </c>
      <c r="AL220">
        <v>12</v>
      </c>
      <c r="AM220">
        <v>190</v>
      </c>
      <c r="AN220" t="s">
        <v>567</v>
      </c>
      <c r="AP220" t="str">
        <f t="shared" si="3"/>
        <v/>
      </c>
    </row>
    <row r="221" spans="1:42">
      <c r="A221" t="s">
        <v>897</v>
      </c>
      <c r="B221" s="4">
        <v>43400</v>
      </c>
      <c r="C221" s="1">
        <v>0.63541666666666663</v>
      </c>
      <c r="D221" t="s">
        <v>224</v>
      </c>
      <c r="E221" t="s">
        <v>623</v>
      </c>
      <c r="G221">
        <v>7087</v>
      </c>
      <c r="H221" t="s">
        <v>345</v>
      </c>
      <c r="I221" t="s">
        <v>346</v>
      </c>
      <c r="J221" t="s">
        <v>5</v>
      </c>
      <c r="K221" t="s">
        <v>347</v>
      </c>
      <c r="L221" t="s">
        <v>883</v>
      </c>
      <c r="M221">
        <v>11</v>
      </c>
      <c r="N221">
        <v>7</v>
      </c>
      <c r="O221">
        <v>61.659199999999998</v>
      </c>
      <c r="P221">
        <v>45.337299999999999</v>
      </c>
      <c r="Q221">
        <v>25.6448</v>
      </c>
      <c r="R221">
        <v>7.1784999999999997</v>
      </c>
      <c r="S221">
        <v>3.7814999999999999</v>
      </c>
      <c r="T221">
        <v>3.653</v>
      </c>
      <c r="U221">
        <v>1.8884000000000001</v>
      </c>
      <c r="V221">
        <v>1.2639</v>
      </c>
      <c r="W221">
        <v>1.373</v>
      </c>
      <c r="X221">
        <v>1.0904</v>
      </c>
      <c r="Y221">
        <v>0</v>
      </c>
      <c r="Z221">
        <v>17.062899999999999</v>
      </c>
      <c r="AA221" t="s">
        <v>385</v>
      </c>
      <c r="AB221">
        <v>0.79</v>
      </c>
      <c r="AC221" t="s">
        <v>386</v>
      </c>
      <c r="AD221">
        <v>0.16500000000000001</v>
      </c>
      <c r="AE221" t="s">
        <v>585</v>
      </c>
      <c r="AF221">
        <v>1.4076</v>
      </c>
      <c r="AG221">
        <v>15.4933</v>
      </c>
      <c r="AH221">
        <v>187.78880000000001</v>
      </c>
      <c r="AI221">
        <v>8</v>
      </c>
      <c r="AK221">
        <v>92</v>
      </c>
      <c r="AL221">
        <v>12</v>
      </c>
      <c r="AM221">
        <v>122</v>
      </c>
      <c r="AN221" t="s">
        <v>567</v>
      </c>
      <c r="AP221" t="str">
        <f t="shared" si="3"/>
        <v/>
      </c>
    </row>
    <row r="222" spans="1:42">
      <c r="A222" t="s">
        <v>898</v>
      </c>
      <c r="B222" s="4">
        <v>43400</v>
      </c>
      <c r="C222" s="1">
        <v>0.63541666666666663</v>
      </c>
      <c r="D222" t="s">
        <v>224</v>
      </c>
      <c r="E222" t="s">
        <v>623</v>
      </c>
      <c r="G222">
        <v>7087</v>
      </c>
      <c r="H222" t="s">
        <v>345</v>
      </c>
      <c r="I222" t="s">
        <v>346</v>
      </c>
      <c r="J222" t="s">
        <v>5</v>
      </c>
      <c r="K222" t="s">
        <v>347</v>
      </c>
      <c r="L222" t="s">
        <v>883</v>
      </c>
      <c r="M222">
        <v>12</v>
      </c>
      <c r="N222">
        <v>11</v>
      </c>
      <c r="O222">
        <v>40.492800000000003</v>
      </c>
      <c r="P222">
        <v>65.1387</v>
      </c>
      <c r="Q222">
        <v>17.909300000000002</v>
      </c>
      <c r="R222">
        <v>8.2398000000000007</v>
      </c>
      <c r="S222">
        <v>4.6035000000000004</v>
      </c>
      <c r="T222">
        <v>3.5268000000000002</v>
      </c>
      <c r="U222">
        <v>2.8492000000000002</v>
      </c>
      <c r="V222">
        <v>1.6817</v>
      </c>
      <c r="W222">
        <v>0.87819999999999998</v>
      </c>
      <c r="X222">
        <v>1.1615</v>
      </c>
      <c r="Y222">
        <v>0</v>
      </c>
      <c r="Z222">
        <v>15.75</v>
      </c>
      <c r="AA222" t="s">
        <v>899</v>
      </c>
      <c r="AB222">
        <v>8.8800000000000004E-2</v>
      </c>
      <c r="AC222" t="s">
        <v>900</v>
      </c>
      <c r="AD222">
        <v>0.63129999999999997</v>
      </c>
      <c r="AE222" t="s">
        <v>372</v>
      </c>
      <c r="AF222">
        <v>0.54069999999999996</v>
      </c>
      <c r="AG222">
        <v>21.342400000000001</v>
      </c>
      <c r="AH222">
        <v>184.83459999999999</v>
      </c>
      <c r="AI222">
        <v>20</v>
      </c>
      <c r="AK222">
        <v>89</v>
      </c>
      <c r="AL222">
        <v>12</v>
      </c>
      <c r="AM222">
        <v>19</v>
      </c>
      <c r="AN222" t="s">
        <v>567</v>
      </c>
      <c r="AP222" t="str">
        <f t="shared" si="3"/>
        <v/>
      </c>
    </row>
    <row r="223" spans="1:42">
      <c r="A223" t="s">
        <v>901</v>
      </c>
      <c r="B223" s="4">
        <v>43400</v>
      </c>
      <c r="C223" s="1">
        <v>0.63541666666666663</v>
      </c>
      <c r="D223" t="s">
        <v>224</v>
      </c>
      <c r="E223" t="s">
        <v>623</v>
      </c>
      <c r="G223">
        <v>7087</v>
      </c>
      <c r="H223" t="s">
        <v>345</v>
      </c>
      <c r="I223" t="s">
        <v>346</v>
      </c>
      <c r="J223" t="s">
        <v>5</v>
      </c>
      <c r="K223" t="s">
        <v>347</v>
      </c>
      <c r="L223" t="s">
        <v>883</v>
      </c>
      <c r="M223">
        <v>3</v>
      </c>
      <c r="N223">
        <v>6</v>
      </c>
      <c r="O223">
        <v>65.7</v>
      </c>
      <c r="P223">
        <v>38.525599999999997</v>
      </c>
      <c r="Q223">
        <v>20.4956</v>
      </c>
      <c r="R223">
        <v>8.1275999999999993</v>
      </c>
      <c r="S223">
        <v>3.5800999999999998</v>
      </c>
      <c r="T223">
        <v>2.5047999999999999</v>
      </c>
      <c r="U223">
        <v>2.2164999999999999</v>
      </c>
      <c r="V223">
        <v>1.4323999999999999</v>
      </c>
      <c r="W223">
        <v>2.2187000000000001</v>
      </c>
      <c r="X223">
        <v>1.2241</v>
      </c>
      <c r="Y223">
        <v>0</v>
      </c>
      <c r="Z223">
        <v>11.0021</v>
      </c>
      <c r="AA223" t="s">
        <v>902</v>
      </c>
      <c r="AB223">
        <v>0.60319999999999996</v>
      </c>
      <c r="AC223" t="s">
        <v>632</v>
      </c>
      <c r="AD223">
        <v>0.65269999999999995</v>
      </c>
      <c r="AE223" t="s">
        <v>277</v>
      </c>
      <c r="AF223">
        <v>1.5787</v>
      </c>
      <c r="AG223">
        <v>21.6938</v>
      </c>
      <c r="AH223">
        <v>181.55600000000001</v>
      </c>
      <c r="AI223">
        <v>25</v>
      </c>
      <c r="AK223">
        <v>112</v>
      </c>
      <c r="AL223">
        <v>12</v>
      </c>
      <c r="AM223">
        <v>26</v>
      </c>
      <c r="AN223" t="s">
        <v>567</v>
      </c>
      <c r="AP223" t="str">
        <f t="shared" si="3"/>
        <v/>
      </c>
    </row>
    <row r="224" spans="1:42">
      <c r="A224" t="s">
        <v>903</v>
      </c>
      <c r="B224" s="4">
        <v>43400</v>
      </c>
      <c r="C224" s="1">
        <v>0.63541666666666663</v>
      </c>
      <c r="D224" t="s">
        <v>224</v>
      </c>
      <c r="E224" t="s">
        <v>623</v>
      </c>
      <c r="G224">
        <v>7087</v>
      </c>
      <c r="H224" t="s">
        <v>345</v>
      </c>
      <c r="I224" t="s">
        <v>346</v>
      </c>
      <c r="J224" t="s">
        <v>5</v>
      </c>
      <c r="K224" t="s">
        <v>347</v>
      </c>
      <c r="L224" t="s">
        <v>883</v>
      </c>
      <c r="M224">
        <v>6</v>
      </c>
      <c r="N224">
        <v>9</v>
      </c>
      <c r="O224">
        <v>58.753900000000002</v>
      </c>
      <c r="P224">
        <v>43.789700000000003</v>
      </c>
      <c r="Q224">
        <v>24.904699999999998</v>
      </c>
      <c r="R224">
        <v>8.6786999999999992</v>
      </c>
      <c r="S224">
        <v>6.4225000000000003</v>
      </c>
      <c r="T224">
        <v>4.8422000000000001</v>
      </c>
      <c r="U224">
        <v>2.7440000000000002</v>
      </c>
      <c r="V224">
        <v>2.3855</v>
      </c>
      <c r="W224">
        <v>1.4271</v>
      </c>
      <c r="X224">
        <v>1.1003000000000001</v>
      </c>
      <c r="Y224">
        <v>0</v>
      </c>
      <c r="Z224">
        <v>14.2707</v>
      </c>
      <c r="AA224" t="s">
        <v>904</v>
      </c>
      <c r="AB224">
        <v>0.25059999999999999</v>
      </c>
      <c r="AC224" t="s">
        <v>905</v>
      </c>
      <c r="AD224">
        <v>1.3485</v>
      </c>
      <c r="AE224" t="s">
        <v>513</v>
      </c>
      <c r="AF224">
        <v>1.736</v>
      </c>
      <c r="AG224">
        <v>5.1204000000000001</v>
      </c>
      <c r="AH224">
        <v>177.7747</v>
      </c>
      <c r="AI224">
        <v>12</v>
      </c>
      <c r="AK224">
        <v>105</v>
      </c>
      <c r="AL224">
        <v>12</v>
      </c>
      <c r="AM224">
        <v>18</v>
      </c>
      <c r="AN224" t="s">
        <v>567</v>
      </c>
      <c r="AP224" t="str">
        <f t="shared" si="3"/>
        <v/>
      </c>
    </row>
    <row r="225" spans="1:42">
      <c r="A225" t="s">
        <v>906</v>
      </c>
      <c r="B225" s="4">
        <v>43400</v>
      </c>
      <c r="C225" s="1">
        <v>0.63541666666666663</v>
      </c>
      <c r="D225" t="s">
        <v>224</v>
      </c>
      <c r="E225" t="s">
        <v>623</v>
      </c>
      <c r="G225">
        <v>7087</v>
      </c>
      <c r="H225" t="s">
        <v>345</v>
      </c>
      <c r="I225" t="s">
        <v>346</v>
      </c>
      <c r="J225" t="s">
        <v>5</v>
      </c>
      <c r="K225" t="s">
        <v>347</v>
      </c>
      <c r="L225" t="s">
        <v>883</v>
      </c>
      <c r="M225">
        <v>5</v>
      </c>
      <c r="N225">
        <v>10</v>
      </c>
      <c r="O225">
        <v>44.860500000000002</v>
      </c>
      <c r="P225">
        <v>45.523600000000002</v>
      </c>
      <c r="Q225">
        <v>27.904</v>
      </c>
      <c r="R225">
        <v>8.5297999999999998</v>
      </c>
      <c r="S225">
        <v>6.923</v>
      </c>
      <c r="T225">
        <v>4.7417999999999996</v>
      </c>
      <c r="U225">
        <v>2.0876000000000001</v>
      </c>
      <c r="V225">
        <v>0.80689999999999995</v>
      </c>
      <c r="W225">
        <v>1.0812999999999999</v>
      </c>
      <c r="X225">
        <v>1.1021000000000001</v>
      </c>
      <c r="Y225">
        <v>0</v>
      </c>
      <c r="Z225">
        <v>8.8986000000000001</v>
      </c>
      <c r="AA225" t="s">
        <v>367</v>
      </c>
      <c r="AB225">
        <v>1.7587999999999999</v>
      </c>
      <c r="AC225" t="s">
        <v>887</v>
      </c>
      <c r="AD225">
        <v>0.66679999999999995</v>
      </c>
      <c r="AE225" t="s">
        <v>882</v>
      </c>
      <c r="AF225">
        <v>1.2738</v>
      </c>
      <c r="AG225">
        <v>11</v>
      </c>
      <c r="AH225">
        <v>167.15860000000001</v>
      </c>
      <c r="AI225">
        <v>10</v>
      </c>
      <c r="AK225">
        <v>110</v>
      </c>
      <c r="AL225">
        <v>12</v>
      </c>
      <c r="AM225">
        <v>299</v>
      </c>
      <c r="AN225" t="s">
        <v>567</v>
      </c>
      <c r="AP225" t="str">
        <f t="shared" si="3"/>
        <v/>
      </c>
    </row>
    <row r="226" spans="1:42">
      <c r="A226" t="s">
        <v>908</v>
      </c>
      <c r="B226" s="4">
        <v>43400</v>
      </c>
      <c r="C226" s="1">
        <v>0.63888888888888895</v>
      </c>
      <c r="D226" t="s">
        <v>188</v>
      </c>
      <c r="E226" t="s">
        <v>229</v>
      </c>
      <c r="F226" t="s">
        <v>230</v>
      </c>
      <c r="G226">
        <v>5434</v>
      </c>
      <c r="H226" t="s">
        <v>231</v>
      </c>
      <c r="I226" t="s">
        <v>232</v>
      </c>
      <c r="J226" t="s">
        <v>233</v>
      </c>
      <c r="K226" t="s">
        <v>234</v>
      </c>
      <c r="L226" t="s">
        <v>907</v>
      </c>
      <c r="M226">
        <v>7</v>
      </c>
      <c r="N226">
        <v>2</v>
      </c>
      <c r="O226">
        <v>80.719399999999993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122.77419999999999</v>
      </c>
      <c r="Z226">
        <v>7.1429</v>
      </c>
      <c r="AA226" t="s">
        <v>237</v>
      </c>
      <c r="AB226">
        <v>2.7221000000000002</v>
      </c>
      <c r="AC226" t="s">
        <v>238</v>
      </c>
      <c r="AD226">
        <v>3.3868</v>
      </c>
      <c r="AE226" t="s">
        <v>909</v>
      </c>
      <c r="AF226">
        <v>1.7806</v>
      </c>
      <c r="AG226">
        <v>20</v>
      </c>
      <c r="AH226" s="23">
        <v>238.52600000000001</v>
      </c>
      <c r="AI226">
        <v>2.25</v>
      </c>
      <c r="AJ226">
        <v>11</v>
      </c>
      <c r="AK226">
        <v>0</v>
      </c>
      <c r="AL226">
        <v>11</v>
      </c>
      <c r="AM226">
        <v>23</v>
      </c>
      <c r="AN226" t="s">
        <v>240</v>
      </c>
      <c r="AP226" t="str">
        <f t="shared" si="3"/>
        <v>Bold</v>
      </c>
    </row>
    <row r="227" spans="1:42">
      <c r="A227" t="s">
        <v>910</v>
      </c>
      <c r="B227" s="4">
        <v>43400</v>
      </c>
      <c r="C227" s="1">
        <v>0.63888888888888895</v>
      </c>
      <c r="D227" t="s">
        <v>188</v>
      </c>
      <c r="E227" t="s">
        <v>229</v>
      </c>
      <c r="F227" t="s">
        <v>230</v>
      </c>
      <c r="G227">
        <v>5434</v>
      </c>
      <c r="H227" t="s">
        <v>231</v>
      </c>
      <c r="I227" t="s">
        <v>232</v>
      </c>
      <c r="J227" t="s">
        <v>233</v>
      </c>
      <c r="K227" t="s">
        <v>234</v>
      </c>
      <c r="L227" t="s">
        <v>907</v>
      </c>
      <c r="M227">
        <v>4</v>
      </c>
      <c r="N227">
        <v>2</v>
      </c>
      <c r="O227">
        <v>48.276400000000002</v>
      </c>
      <c r="P227">
        <v>42.400799999999997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40.561599999999999</v>
      </c>
      <c r="Z227">
        <v>16.392900000000001</v>
      </c>
      <c r="AA227" t="s">
        <v>436</v>
      </c>
      <c r="AB227">
        <v>0.9466</v>
      </c>
      <c r="AC227" t="s">
        <v>754</v>
      </c>
      <c r="AD227">
        <v>1.1951000000000001</v>
      </c>
      <c r="AE227" t="s">
        <v>911</v>
      </c>
      <c r="AF227">
        <v>1.4901</v>
      </c>
      <c r="AG227">
        <v>0</v>
      </c>
      <c r="AH227">
        <v>151.26349999999999</v>
      </c>
      <c r="AI227">
        <v>25</v>
      </c>
      <c r="AJ227">
        <v>6</v>
      </c>
      <c r="AK227">
        <v>0</v>
      </c>
      <c r="AL227">
        <v>11</v>
      </c>
      <c r="AM227">
        <v>9</v>
      </c>
      <c r="AN227" t="s">
        <v>240</v>
      </c>
      <c r="AP227" t="str">
        <f t="shared" si="3"/>
        <v/>
      </c>
    </row>
    <row r="228" spans="1:42">
      <c r="A228" t="s">
        <v>912</v>
      </c>
      <c r="B228" s="4">
        <v>43400</v>
      </c>
      <c r="C228" s="1">
        <v>0.63888888888888895</v>
      </c>
      <c r="D228" t="s">
        <v>188</v>
      </c>
      <c r="E228" t="s">
        <v>229</v>
      </c>
      <c r="F228" t="s">
        <v>230</v>
      </c>
      <c r="G228">
        <v>5434</v>
      </c>
      <c r="H228" t="s">
        <v>231</v>
      </c>
      <c r="I228" t="s">
        <v>232</v>
      </c>
      <c r="J228" t="s">
        <v>233</v>
      </c>
      <c r="K228" t="s">
        <v>234</v>
      </c>
      <c r="L228" t="s">
        <v>907</v>
      </c>
      <c r="M228">
        <v>11</v>
      </c>
      <c r="N228">
        <v>2</v>
      </c>
      <c r="O228">
        <v>46.934699999999999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71.387600000000006</v>
      </c>
      <c r="Z228">
        <v>12.957100000000001</v>
      </c>
      <c r="AA228" t="s">
        <v>417</v>
      </c>
      <c r="AB228">
        <v>1.7827</v>
      </c>
      <c r="AC228" t="s">
        <v>407</v>
      </c>
      <c r="AD228">
        <v>1.4249000000000001</v>
      </c>
      <c r="AE228" t="s">
        <v>778</v>
      </c>
      <c r="AF228">
        <v>1.0894999999999999</v>
      </c>
      <c r="AG228">
        <v>0</v>
      </c>
      <c r="AH228">
        <v>135.57650000000001</v>
      </c>
      <c r="AI228">
        <v>25</v>
      </c>
      <c r="AJ228">
        <v>8</v>
      </c>
      <c r="AK228">
        <v>0</v>
      </c>
      <c r="AL228">
        <v>11</v>
      </c>
      <c r="AM228">
        <v>28</v>
      </c>
      <c r="AN228" t="s">
        <v>240</v>
      </c>
      <c r="AP228" t="str">
        <f t="shared" si="3"/>
        <v/>
      </c>
    </row>
    <row r="229" spans="1:42">
      <c r="A229" t="s">
        <v>913</v>
      </c>
      <c r="B229" s="4">
        <v>43400</v>
      </c>
      <c r="C229" s="1">
        <v>0.63888888888888895</v>
      </c>
      <c r="D229" t="s">
        <v>188</v>
      </c>
      <c r="E229" t="s">
        <v>229</v>
      </c>
      <c r="F229" t="s">
        <v>230</v>
      </c>
      <c r="G229">
        <v>5434</v>
      </c>
      <c r="H229" t="s">
        <v>231</v>
      </c>
      <c r="I229" t="s">
        <v>232</v>
      </c>
      <c r="J229" t="s">
        <v>233</v>
      </c>
      <c r="K229" t="s">
        <v>234</v>
      </c>
      <c r="L229" t="s">
        <v>907</v>
      </c>
      <c r="M229">
        <v>1</v>
      </c>
      <c r="N229">
        <v>2</v>
      </c>
      <c r="O229">
        <v>44.968200000000003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68.396699999999996</v>
      </c>
      <c r="Z229">
        <v>13.322900000000001</v>
      </c>
      <c r="AA229" t="s">
        <v>242</v>
      </c>
      <c r="AB229">
        <v>2.0451000000000001</v>
      </c>
      <c r="AC229" t="s">
        <v>243</v>
      </c>
      <c r="AD229">
        <v>1.0536000000000001</v>
      </c>
      <c r="AE229" t="s">
        <v>914</v>
      </c>
      <c r="AF229">
        <v>1.7406999999999999</v>
      </c>
      <c r="AG229">
        <v>0</v>
      </c>
      <c r="AH229">
        <v>131.52719999999999</v>
      </c>
      <c r="AI229">
        <v>25</v>
      </c>
      <c r="AJ229">
        <v>9</v>
      </c>
      <c r="AK229">
        <v>0</v>
      </c>
      <c r="AL229">
        <v>11</v>
      </c>
      <c r="AM229">
        <v>10</v>
      </c>
      <c r="AN229" t="s">
        <v>240</v>
      </c>
      <c r="AP229" t="str">
        <f t="shared" si="3"/>
        <v/>
      </c>
    </row>
    <row r="230" spans="1:42">
      <c r="A230" t="s">
        <v>915</v>
      </c>
      <c r="B230" s="4">
        <v>43400</v>
      </c>
      <c r="C230" s="1">
        <v>0.63888888888888895</v>
      </c>
      <c r="D230" t="s">
        <v>188</v>
      </c>
      <c r="E230" t="s">
        <v>229</v>
      </c>
      <c r="F230" t="s">
        <v>230</v>
      </c>
      <c r="G230">
        <v>5434</v>
      </c>
      <c r="H230" t="s">
        <v>231</v>
      </c>
      <c r="I230" t="s">
        <v>232</v>
      </c>
      <c r="J230" t="s">
        <v>233</v>
      </c>
      <c r="K230" t="s">
        <v>234</v>
      </c>
      <c r="L230" t="s">
        <v>907</v>
      </c>
      <c r="M230">
        <v>5</v>
      </c>
      <c r="N230">
        <v>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262</v>
      </c>
      <c r="AB230">
        <v>2.7259000000000002</v>
      </c>
      <c r="AC230" t="s">
        <v>263</v>
      </c>
      <c r="AD230">
        <v>3.0436000000000001</v>
      </c>
      <c r="AE230" t="s">
        <v>331</v>
      </c>
      <c r="AF230">
        <v>1.9374</v>
      </c>
      <c r="AG230">
        <v>0</v>
      </c>
      <c r="AH230">
        <v>7.7069000000000001</v>
      </c>
      <c r="AI230">
        <v>3.5</v>
      </c>
      <c r="AJ230">
        <v>2</v>
      </c>
      <c r="AK230">
        <v>0</v>
      </c>
      <c r="AL230">
        <v>11</v>
      </c>
      <c r="AN230" t="s">
        <v>240</v>
      </c>
      <c r="AP230" t="str">
        <f t="shared" si="3"/>
        <v/>
      </c>
    </row>
    <row r="231" spans="1:42">
      <c r="A231" t="s">
        <v>916</v>
      </c>
      <c r="B231" s="4">
        <v>43400</v>
      </c>
      <c r="C231" s="1">
        <v>0.63888888888888895</v>
      </c>
      <c r="D231" t="s">
        <v>188</v>
      </c>
      <c r="E231" t="s">
        <v>229</v>
      </c>
      <c r="F231" t="s">
        <v>230</v>
      </c>
      <c r="G231">
        <v>5434</v>
      </c>
      <c r="H231" t="s">
        <v>231</v>
      </c>
      <c r="I231" t="s">
        <v>232</v>
      </c>
      <c r="J231" t="s">
        <v>233</v>
      </c>
      <c r="K231" t="s">
        <v>234</v>
      </c>
      <c r="L231" t="s">
        <v>907</v>
      </c>
      <c r="M231">
        <v>8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671</v>
      </c>
      <c r="AB231">
        <v>1.8627</v>
      </c>
      <c r="AC231" t="s">
        <v>269</v>
      </c>
      <c r="AD231">
        <v>1.7621</v>
      </c>
      <c r="AE231" t="s">
        <v>917</v>
      </c>
      <c r="AF231">
        <v>1.9972000000000001</v>
      </c>
      <c r="AG231">
        <v>0</v>
      </c>
      <c r="AH231">
        <v>5.6219999999999999</v>
      </c>
      <c r="AI231">
        <v>16</v>
      </c>
      <c r="AJ231">
        <v>5</v>
      </c>
      <c r="AK231">
        <v>0</v>
      </c>
      <c r="AL231">
        <v>11</v>
      </c>
      <c r="AN231" t="s">
        <v>240</v>
      </c>
      <c r="AP231" t="str">
        <f t="shared" si="3"/>
        <v/>
      </c>
    </row>
    <row r="232" spans="1:42">
      <c r="A232" t="s">
        <v>918</v>
      </c>
      <c r="B232" s="4">
        <v>43400</v>
      </c>
      <c r="C232" s="1">
        <v>0.63888888888888895</v>
      </c>
      <c r="D232" t="s">
        <v>188</v>
      </c>
      <c r="E232" t="s">
        <v>229</v>
      </c>
      <c r="F232" t="s">
        <v>230</v>
      </c>
      <c r="G232">
        <v>5434</v>
      </c>
      <c r="H232" t="s">
        <v>231</v>
      </c>
      <c r="I232" t="s">
        <v>232</v>
      </c>
      <c r="J232" t="s">
        <v>233</v>
      </c>
      <c r="K232" t="s">
        <v>234</v>
      </c>
      <c r="L232" t="s">
        <v>907</v>
      </c>
      <c r="M232">
        <v>9</v>
      </c>
      <c r="N232">
        <v>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258</v>
      </c>
      <c r="AB232">
        <v>1.8973</v>
      </c>
      <c r="AC232" t="s">
        <v>247</v>
      </c>
      <c r="AD232">
        <v>1.3674999999999999</v>
      </c>
      <c r="AE232" t="s">
        <v>917</v>
      </c>
      <c r="AF232">
        <v>1.9972000000000001</v>
      </c>
      <c r="AG232">
        <v>0</v>
      </c>
      <c r="AH232">
        <v>5.2619999999999996</v>
      </c>
      <c r="AI232">
        <v>16</v>
      </c>
      <c r="AJ232">
        <v>4</v>
      </c>
      <c r="AK232">
        <v>0</v>
      </c>
      <c r="AL232">
        <v>11</v>
      </c>
      <c r="AN232" t="s">
        <v>240</v>
      </c>
      <c r="AP232" t="str">
        <f t="shared" si="3"/>
        <v/>
      </c>
    </row>
    <row r="233" spans="1:42">
      <c r="A233" t="s">
        <v>919</v>
      </c>
      <c r="B233" s="4">
        <v>43400</v>
      </c>
      <c r="C233" s="1">
        <v>0.63888888888888895</v>
      </c>
      <c r="D233" t="s">
        <v>188</v>
      </c>
      <c r="E233" t="s">
        <v>229</v>
      </c>
      <c r="F233" t="s">
        <v>230</v>
      </c>
      <c r="G233">
        <v>5434</v>
      </c>
      <c r="H233" t="s">
        <v>231</v>
      </c>
      <c r="I233" t="s">
        <v>232</v>
      </c>
      <c r="J233" t="s">
        <v>233</v>
      </c>
      <c r="K233" t="s">
        <v>234</v>
      </c>
      <c r="L233" t="s">
        <v>907</v>
      </c>
      <c r="M233">
        <v>10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920</v>
      </c>
      <c r="AB233">
        <v>2.1412</v>
      </c>
      <c r="AC233" t="s">
        <v>921</v>
      </c>
      <c r="AD233">
        <v>1.2141999999999999</v>
      </c>
      <c r="AE233" t="s">
        <v>252</v>
      </c>
      <c r="AF233">
        <v>1.5424</v>
      </c>
      <c r="AG233">
        <v>0</v>
      </c>
      <c r="AH233">
        <v>4.8978000000000002</v>
      </c>
      <c r="AI233">
        <v>5.5</v>
      </c>
      <c r="AJ233">
        <v>3</v>
      </c>
      <c r="AK233">
        <v>0</v>
      </c>
      <c r="AL233">
        <v>11</v>
      </c>
      <c r="AN233" t="s">
        <v>240</v>
      </c>
      <c r="AP233" t="str">
        <f t="shared" si="3"/>
        <v/>
      </c>
    </row>
    <row r="234" spans="1:42">
      <c r="A234" t="s">
        <v>922</v>
      </c>
      <c r="B234" s="4">
        <v>43400</v>
      </c>
      <c r="C234" s="1">
        <v>0.63888888888888895</v>
      </c>
      <c r="D234" t="s">
        <v>188</v>
      </c>
      <c r="E234" t="s">
        <v>229</v>
      </c>
      <c r="F234" t="s">
        <v>230</v>
      </c>
      <c r="G234">
        <v>5434</v>
      </c>
      <c r="H234" t="s">
        <v>231</v>
      </c>
      <c r="I234" t="s">
        <v>232</v>
      </c>
      <c r="J234" t="s">
        <v>233</v>
      </c>
      <c r="K234" t="s">
        <v>234</v>
      </c>
      <c r="L234" t="s">
        <v>907</v>
      </c>
      <c r="M234">
        <v>2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442</v>
      </c>
      <c r="AB234">
        <v>1.6671</v>
      </c>
      <c r="AC234" t="s">
        <v>443</v>
      </c>
      <c r="AD234">
        <v>1.5782</v>
      </c>
      <c r="AE234" t="s">
        <v>462</v>
      </c>
      <c r="AF234">
        <v>1.6094999999999999</v>
      </c>
      <c r="AG234">
        <v>0</v>
      </c>
      <c r="AH234">
        <v>4.8548</v>
      </c>
      <c r="AI234">
        <v>10</v>
      </c>
      <c r="AJ234">
        <v>10</v>
      </c>
      <c r="AK234">
        <v>0</v>
      </c>
      <c r="AL234">
        <v>11</v>
      </c>
      <c r="AN234" t="s">
        <v>240</v>
      </c>
      <c r="AP234" t="str">
        <f t="shared" si="3"/>
        <v/>
      </c>
    </row>
    <row r="235" spans="1:42">
      <c r="A235" t="s">
        <v>923</v>
      </c>
      <c r="B235" s="4">
        <v>43400</v>
      </c>
      <c r="C235" s="1">
        <v>0.63888888888888895</v>
      </c>
      <c r="D235" t="s">
        <v>188</v>
      </c>
      <c r="E235" t="s">
        <v>229</v>
      </c>
      <c r="F235" t="s">
        <v>230</v>
      </c>
      <c r="G235">
        <v>5434</v>
      </c>
      <c r="H235" t="s">
        <v>231</v>
      </c>
      <c r="I235" t="s">
        <v>232</v>
      </c>
      <c r="J235" t="s">
        <v>233</v>
      </c>
      <c r="K235" t="s">
        <v>234</v>
      </c>
      <c r="L235" t="s">
        <v>907</v>
      </c>
      <c r="M235">
        <v>3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272</v>
      </c>
      <c r="AB235">
        <v>1.3498000000000001</v>
      </c>
      <c r="AC235" t="s">
        <v>251</v>
      </c>
      <c r="AD235">
        <v>1.4897</v>
      </c>
      <c r="AE235" t="s">
        <v>252</v>
      </c>
      <c r="AF235">
        <v>1.5424</v>
      </c>
      <c r="AG235">
        <v>0</v>
      </c>
      <c r="AH235">
        <v>4.3818999999999999</v>
      </c>
      <c r="AI235">
        <v>8</v>
      </c>
      <c r="AJ235">
        <v>7</v>
      </c>
      <c r="AK235">
        <v>0</v>
      </c>
      <c r="AL235">
        <v>11</v>
      </c>
      <c r="AN235" t="s">
        <v>240</v>
      </c>
      <c r="AP235" t="str">
        <f t="shared" si="3"/>
        <v/>
      </c>
    </row>
    <row r="236" spans="1:42">
      <c r="A236" t="s">
        <v>924</v>
      </c>
      <c r="B236" s="4">
        <v>43400</v>
      </c>
      <c r="C236" s="1">
        <v>0.63888888888888895</v>
      </c>
      <c r="D236" t="s">
        <v>188</v>
      </c>
      <c r="E236" t="s">
        <v>229</v>
      </c>
      <c r="F236" t="s">
        <v>230</v>
      </c>
      <c r="G236">
        <v>5434</v>
      </c>
      <c r="H236" t="s">
        <v>231</v>
      </c>
      <c r="I236" t="s">
        <v>232</v>
      </c>
      <c r="J236" t="s">
        <v>233</v>
      </c>
      <c r="K236" t="s">
        <v>234</v>
      </c>
      <c r="L236" t="s">
        <v>907</v>
      </c>
      <c r="M236">
        <v>6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246</v>
      </c>
      <c r="AB236">
        <v>0.56730000000000003</v>
      </c>
      <c r="AC236" t="s">
        <v>280</v>
      </c>
      <c r="AD236">
        <v>0.57369999999999999</v>
      </c>
      <c r="AE236" t="s">
        <v>248</v>
      </c>
      <c r="AF236">
        <v>1.6818</v>
      </c>
      <c r="AG236">
        <v>0</v>
      </c>
      <c r="AH236">
        <v>2.8228</v>
      </c>
      <c r="AI236">
        <v>8</v>
      </c>
      <c r="AJ236">
        <v>1</v>
      </c>
      <c r="AK236">
        <v>0</v>
      </c>
      <c r="AL236">
        <v>11</v>
      </c>
      <c r="AN236" t="s">
        <v>240</v>
      </c>
      <c r="AP236" t="str">
        <f t="shared" si="3"/>
        <v/>
      </c>
    </row>
    <row r="237" spans="1:42">
      <c r="A237" t="s">
        <v>927</v>
      </c>
      <c r="B237" s="4">
        <v>43400</v>
      </c>
      <c r="C237" s="1">
        <v>0.64236111111111105</v>
      </c>
      <c r="D237" t="s">
        <v>163</v>
      </c>
      <c r="E237" t="s">
        <v>925</v>
      </c>
      <c r="F237" t="s">
        <v>562</v>
      </c>
      <c r="G237">
        <v>28012</v>
      </c>
      <c r="H237" t="s">
        <v>231</v>
      </c>
      <c r="I237" t="s">
        <v>232</v>
      </c>
      <c r="J237" t="s">
        <v>5</v>
      </c>
      <c r="K237" t="s">
        <v>662</v>
      </c>
      <c r="L237" t="s">
        <v>926</v>
      </c>
      <c r="M237">
        <v>1</v>
      </c>
      <c r="N237">
        <v>5</v>
      </c>
      <c r="O237">
        <v>101.59059999999999</v>
      </c>
      <c r="P237">
        <v>101.29600000000001</v>
      </c>
      <c r="Q237">
        <v>45.962800000000001</v>
      </c>
      <c r="R237">
        <v>16.445399999999999</v>
      </c>
      <c r="S237">
        <v>10.9011</v>
      </c>
      <c r="T237">
        <v>5.7401999999999997</v>
      </c>
      <c r="U237">
        <v>4.6322000000000001</v>
      </c>
      <c r="V237">
        <v>2.8113999999999999</v>
      </c>
      <c r="W237">
        <v>1.5873999999999999</v>
      </c>
      <c r="X237">
        <v>2.3313999999999999</v>
      </c>
      <c r="Y237">
        <v>0</v>
      </c>
      <c r="Z237">
        <v>22.542899999999999</v>
      </c>
      <c r="AA237" t="s">
        <v>928</v>
      </c>
      <c r="AB237">
        <v>2.1528</v>
      </c>
      <c r="AC237" t="s">
        <v>929</v>
      </c>
      <c r="AD237">
        <v>2.6162000000000001</v>
      </c>
      <c r="AE237" t="s">
        <v>930</v>
      </c>
      <c r="AF237">
        <v>1.3788</v>
      </c>
      <c r="AG237">
        <v>31.246700000000001</v>
      </c>
      <c r="AH237" s="23">
        <v>353.23610000000002</v>
      </c>
      <c r="AI237">
        <v>8</v>
      </c>
      <c r="AJ237">
        <v>17</v>
      </c>
      <c r="AK237">
        <v>104</v>
      </c>
      <c r="AL237">
        <v>22</v>
      </c>
      <c r="AM237">
        <v>12</v>
      </c>
      <c r="AN237" t="s">
        <v>5</v>
      </c>
      <c r="AP237" t="str">
        <f t="shared" si="3"/>
        <v>Bold</v>
      </c>
    </row>
    <row r="238" spans="1:42">
      <c r="A238" t="s">
        <v>931</v>
      </c>
      <c r="B238" s="4">
        <v>43400</v>
      </c>
      <c r="C238" s="1">
        <v>0.64236111111111105</v>
      </c>
      <c r="D238" t="s">
        <v>163</v>
      </c>
      <c r="E238" t="s">
        <v>925</v>
      </c>
      <c r="F238" t="s">
        <v>562</v>
      </c>
      <c r="G238">
        <v>28012</v>
      </c>
      <c r="H238" t="s">
        <v>231</v>
      </c>
      <c r="I238" t="s">
        <v>232</v>
      </c>
      <c r="J238" t="s">
        <v>5</v>
      </c>
      <c r="K238" t="s">
        <v>662</v>
      </c>
      <c r="L238" t="s">
        <v>926</v>
      </c>
      <c r="M238">
        <v>5</v>
      </c>
      <c r="N238">
        <v>7</v>
      </c>
      <c r="O238">
        <v>134.1</v>
      </c>
      <c r="P238">
        <v>51.232900000000001</v>
      </c>
      <c r="Q238">
        <v>37.3431</v>
      </c>
      <c r="R238">
        <v>12.9269</v>
      </c>
      <c r="S238">
        <v>6.1359000000000004</v>
      </c>
      <c r="T238">
        <v>6.9494999999999996</v>
      </c>
      <c r="U238">
        <v>5.4499000000000004</v>
      </c>
      <c r="V238">
        <v>4.1734999999999998</v>
      </c>
      <c r="W238">
        <v>3.4257</v>
      </c>
      <c r="X238">
        <v>2.6124000000000001</v>
      </c>
      <c r="Y238">
        <v>0</v>
      </c>
      <c r="Z238">
        <v>24.0307</v>
      </c>
      <c r="AA238" t="s">
        <v>932</v>
      </c>
      <c r="AB238">
        <v>3.4817999999999998</v>
      </c>
      <c r="AC238" t="s">
        <v>933</v>
      </c>
      <c r="AD238">
        <v>2.9990999999999999</v>
      </c>
      <c r="AE238" t="s">
        <v>343</v>
      </c>
      <c r="AF238">
        <v>2.0078999999999998</v>
      </c>
      <c r="AG238">
        <v>49.923999999999999</v>
      </c>
      <c r="AH238">
        <v>346.79329999999999</v>
      </c>
      <c r="AI238">
        <v>8</v>
      </c>
      <c r="AJ238">
        <v>14</v>
      </c>
      <c r="AK238">
        <v>96</v>
      </c>
      <c r="AL238">
        <v>22</v>
      </c>
      <c r="AM238">
        <v>7</v>
      </c>
      <c r="AN238" t="s">
        <v>5</v>
      </c>
      <c r="AP238" t="str">
        <f t="shared" si="3"/>
        <v/>
      </c>
    </row>
    <row r="239" spans="1:42">
      <c r="A239" t="s">
        <v>934</v>
      </c>
      <c r="B239" s="4">
        <v>43400</v>
      </c>
      <c r="C239" s="1">
        <v>0.64236111111111105</v>
      </c>
      <c r="D239" t="s">
        <v>163</v>
      </c>
      <c r="E239" t="s">
        <v>925</v>
      </c>
      <c r="F239" t="s">
        <v>562</v>
      </c>
      <c r="G239">
        <v>28012</v>
      </c>
      <c r="H239" t="s">
        <v>231</v>
      </c>
      <c r="I239" t="s">
        <v>232</v>
      </c>
      <c r="J239" t="s">
        <v>5</v>
      </c>
      <c r="K239" t="s">
        <v>662</v>
      </c>
      <c r="L239" t="s">
        <v>926</v>
      </c>
      <c r="M239">
        <v>7</v>
      </c>
      <c r="N239">
        <v>3</v>
      </c>
      <c r="O239">
        <v>105.9</v>
      </c>
      <c r="P239">
        <v>96.96</v>
      </c>
      <c r="Q239">
        <v>42.686399999999999</v>
      </c>
      <c r="R239">
        <v>9.9415999999999993</v>
      </c>
      <c r="S239">
        <v>5.6048</v>
      </c>
      <c r="T239">
        <v>5.0822000000000003</v>
      </c>
      <c r="U239">
        <v>4.5773999999999999</v>
      </c>
      <c r="V239">
        <v>2.3715000000000002</v>
      </c>
      <c r="W239">
        <v>2.1922000000000001</v>
      </c>
      <c r="X239">
        <v>2.0366</v>
      </c>
      <c r="Y239">
        <v>0</v>
      </c>
      <c r="Z239">
        <v>21.4621</v>
      </c>
      <c r="AA239" t="s">
        <v>935</v>
      </c>
      <c r="AB239">
        <v>2.9664999999999999</v>
      </c>
      <c r="AC239" t="s">
        <v>825</v>
      </c>
      <c r="AD239">
        <v>1.9841</v>
      </c>
      <c r="AE239" t="s">
        <v>936</v>
      </c>
      <c r="AF239">
        <v>0.91190000000000004</v>
      </c>
      <c r="AG239">
        <v>30.0015</v>
      </c>
      <c r="AH239">
        <v>334.67899999999997</v>
      </c>
      <c r="AI239">
        <v>7.5</v>
      </c>
      <c r="AJ239">
        <v>11</v>
      </c>
      <c r="AK239">
        <v>95</v>
      </c>
      <c r="AL239">
        <v>22</v>
      </c>
      <c r="AM239">
        <v>15</v>
      </c>
      <c r="AN239" t="s">
        <v>5</v>
      </c>
      <c r="AP239" t="str">
        <f t="shared" si="3"/>
        <v/>
      </c>
    </row>
    <row r="240" spans="1:42">
      <c r="A240" t="s">
        <v>937</v>
      </c>
      <c r="B240" s="4">
        <v>43400</v>
      </c>
      <c r="C240" s="1">
        <v>0.64236111111111105</v>
      </c>
      <c r="D240" t="s">
        <v>163</v>
      </c>
      <c r="E240" t="s">
        <v>925</v>
      </c>
      <c r="F240" t="s">
        <v>562</v>
      </c>
      <c r="G240">
        <v>28012</v>
      </c>
      <c r="H240" t="s">
        <v>231</v>
      </c>
      <c r="I240" t="s">
        <v>232</v>
      </c>
      <c r="J240" t="s">
        <v>5</v>
      </c>
      <c r="K240" t="s">
        <v>662</v>
      </c>
      <c r="L240" t="s">
        <v>926</v>
      </c>
      <c r="M240">
        <v>2</v>
      </c>
      <c r="N240">
        <v>4</v>
      </c>
      <c r="O240">
        <v>115.92</v>
      </c>
      <c r="P240">
        <v>97.92</v>
      </c>
      <c r="Q240">
        <v>25.76</v>
      </c>
      <c r="R240">
        <v>9.8346999999999998</v>
      </c>
      <c r="S240">
        <v>6.9558</v>
      </c>
      <c r="T240">
        <v>6.9508000000000001</v>
      </c>
      <c r="U240">
        <v>5.5609999999999999</v>
      </c>
      <c r="V240">
        <v>3.5823</v>
      </c>
      <c r="W240">
        <v>3.6442999999999999</v>
      </c>
      <c r="X240">
        <v>2.5876000000000001</v>
      </c>
      <c r="Y240">
        <v>0</v>
      </c>
      <c r="Z240">
        <v>23.400700000000001</v>
      </c>
      <c r="AA240" t="s">
        <v>464</v>
      </c>
      <c r="AB240">
        <v>1.2124999999999999</v>
      </c>
      <c r="AC240" t="s">
        <v>711</v>
      </c>
      <c r="AD240">
        <v>1.9693000000000001</v>
      </c>
      <c r="AE240" t="s">
        <v>421</v>
      </c>
      <c r="AF240">
        <v>2.9775999999999998</v>
      </c>
      <c r="AG240">
        <v>19.827999999999999</v>
      </c>
      <c r="AH240">
        <v>328.10449999999997</v>
      </c>
      <c r="AI240">
        <v>14</v>
      </c>
      <c r="AJ240">
        <v>1</v>
      </c>
      <c r="AK240">
        <v>98</v>
      </c>
      <c r="AL240">
        <v>22</v>
      </c>
      <c r="AM240">
        <v>7</v>
      </c>
      <c r="AN240" t="s">
        <v>5</v>
      </c>
      <c r="AP240" t="str">
        <f t="shared" si="3"/>
        <v/>
      </c>
    </row>
    <row r="241" spans="1:42">
      <c r="A241" t="s">
        <v>938</v>
      </c>
      <c r="B241" s="4">
        <v>43400</v>
      </c>
      <c r="C241" s="1">
        <v>0.64236111111111105</v>
      </c>
      <c r="D241" t="s">
        <v>163</v>
      </c>
      <c r="E241" t="s">
        <v>925</v>
      </c>
      <c r="F241" t="s">
        <v>562</v>
      </c>
      <c r="G241">
        <v>28012</v>
      </c>
      <c r="H241" t="s">
        <v>231</v>
      </c>
      <c r="I241" t="s">
        <v>232</v>
      </c>
      <c r="J241" t="s">
        <v>5</v>
      </c>
      <c r="K241" t="s">
        <v>662</v>
      </c>
      <c r="L241" t="s">
        <v>926</v>
      </c>
      <c r="M241">
        <v>4</v>
      </c>
      <c r="N241">
        <v>4</v>
      </c>
      <c r="O241">
        <v>72.12</v>
      </c>
      <c r="P241">
        <v>107.92</v>
      </c>
      <c r="Q241">
        <v>43.711799999999997</v>
      </c>
      <c r="R241">
        <v>16.953099999999999</v>
      </c>
      <c r="S241">
        <v>10.4872</v>
      </c>
      <c r="T241">
        <v>9.1408000000000005</v>
      </c>
      <c r="U241">
        <v>3.3767</v>
      </c>
      <c r="V241">
        <v>2.6343999999999999</v>
      </c>
      <c r="W241">
        <v>1.8738999999999999</v>
      </c>
      <c r="X241">
        <v>2.3879999999999999</v>
      </c>
      <c r="Y241">
        <v>0</v>
      </c>
      <c r="Z241">
        <v>22.517900000000001</v>
      </c>
      <c r="AA241" t="s">
        <v>939</v>
      </c>
      <c r="AB241">
        <v>0.73470000000000002</v>
      </c>
      <c r="AC241" t="s">
        <v>825</v>
      </c>
      <c r="AD241">
        <v>1.6032999999999999</v>
      </c>
      <c r="AE241" t="s">
        <v>940</v>
      </c>
      <c r="AF241">
        <v>1.5683</v>
      </c>
      <c r="AG241">
        <v>25.6021</v>
      </c>
      <c r="AH241">
        <v>322.63220000000001</v>
      </c>
      <c r="AI241">
        <v>10</v>
      </c>
      <c r="AJ241">
        <v>5</v>
      </c>
      <c r="AK241">
        <v>98</v>
      </c>
      <c r="AL241">
        <v>22</v>
      </c>
      <c r="AM241">
        <v>7</v>
      </c>
      <c r="AN241" t="s">
        <v>5</v>
      </c>
      <c r="AP241" t="str">
        <f t="shared" si="3"/>
        <v/>
      </c>
    </row>
    <row r="242" spans="1:42">
      <c r="A242" t="s">
        <v>941</v>
      </c>
      <c r="B242" s="4">
        <v>43400</v>
      </c>
      <c r="C242" s="1">
        <v>0.64236111111111105</v>
      </c>
      <c r="D242" t="s">
        <v>163</v>
      </c>
      <c r="E242" t="s">
        <v>925</v>
      </c>
      <c r="F242" t="s">
        <v>562</v>
      </c>
      <c r="G242">
        <v>28012</v>
      </c>
      <c r="H242" t="s">
        <v>231</v>
      </c>
      <c r="I242" t="s">
        <v>232</v>
      </c>
      <c r="J242" t="s">
        <v>5</v>
      </c>
      <c r="K242" t="s">
        <v>662</v>
      </c>
      <c r="L242" t="s">
        <v>926</v>
      </c>
      <c r="M242">
        <v>3</v>
      </c>
      <c r="N242">
        <v>8</v>
      </c>
      <c r="O242">
        <v>86.991799999999998</v>
      </c>
      <c r="P242">
        <v>92.367999999999995</v>
      </c>
      <c r="Q242">
        <v>38.8812</v>
      </c>
      <c r="R242">
        <v>8.6382999999999992</v>
      </c>
      <c r="S242">
        <v>10.8353</v>
      </c>
      <c r="T242">
        <v>5.7259000000000002</v>
      </c>
      <c r="U242">
        <v>5.8324999999999996</v>
      </c>
      <c r="V242">
        <v>3.0348000000000002</v>
      </c>
      <c r="W242">
        <v>3.4169</v>
      </c>
      <c r="X242">
        <v>3.3254999999999999</v>
      </c>
      <c r="Y242">
        <v>0</v>
      </c>
      <c r="Z242">
        <v>23.254999999999999</v>
      </c>
      <c r="AA242" t="s">
        <v>473</v>
      </c>
      <c r="AB242">
        <v>1.3452999999999999</v>
      </c>
      <c r="AC242" t="s">
        <v>929</v>
      </c>
      <c r="AD242">
        <v>1.7305999999999999</v>
      </c>
      <c r="AE242" t="s">
        <v>942</v>
      </c>
      <c r="AF242">
        <v>0.80210000000000004</v>
      </c>
      <c r="AG242">
        <v>14.4224</v>
      </c>
      <c r="AH242">
        <v>300.60559999999998</v>
      </c>
      <c r="AI242">
        <v>20</v>
      </c>
      <c r="AJ242">
        <v>3</v>
      </c>
      <c r="AK242">
        <v>98</v>
      </c>
      <c r="AL242">
        <v>22</v>
      </c>
      <c r="AM242">
        <v>12</v>
      </c>
      <c r="AN242" t="s">
        <v>5</v>
      </c>
      <c r="AP242" t="str">
        <f t="shared" si="3"/>
        <v/>
      </c>
    </row>
    <row r="243" spans="1:42">
      <c r="A243" t="s">
        <v>943</v>
      </c>
      <c r="B243" s="4">
        <v>43400</v>
      </c>
      <c r="C243" s="1">
        <v>0.64236111111111105</v>
      </c>
      <c r="D243" t="s">
        <v>163</v>
      </c>
      <c r="E243" t="s">
        <v>925</v>
      </c>
      <c r="F243" t="s">
        <v>562</v>
      </c>
      <c r="G243">
        <v>28012</v>
      </c>
      <c r="H243" t="s">
        <v>231</v>
      </c>
      <c r="I243" t="s">
        <v>232</v>
      </c>
      <c r="J243" t="s">
        <v>5</v>
      </c>
      <c r="K243" t="s">
        <v>662</v>
      </c>
      <c r="L243" t="s">
        <v>926</v>
      </c>
      <c r="M243">
        <v>13</v>
      </c>
      <c r="N243">
        <v>4</v>
      </c>
      <c r="O243">
        <v>83.6</v>
      </c>
      <c r="P243">
        <v>87.036000000000001</v>
      </c>
      <c r="Q243">
        <v>27.067499999999999</v>
      </c>
      <c r="R243">
        <v>15.559100000000001</v>
      </c>
      <c r="S243">
        <v>8.1212999999999997</v>
      </c>
      <c r="T243">
        <v>8.6671999999999993</v>
      </c>
      <c r="U243">
        <v>4.5990000000000002</v>
      </c>
      <c r="V243">
        <v>2.0476000000000001</v>
      </c>
      <c r="W243">
        <v>2.3831000000000002</v>
      </c>
      <c r="X243">
        <v>1.8522000000000001</v>
      </c>
      <c r="Y243">
        <v>0</v>
      </c>
      <c r="Z243">
        <v>22.44</v>
      </c>
      <c r="AA243" t="s">
        <v>457</v>
      </c>
      <c r="AB243">
        <v>2.1587999999999998</v>
      </c>
      <c r="AC243" t="s">
        <v>944</v>
      </c>
      <c r="AD243">
        <v>1.5367999999999999</v>
      </c>
      <c r="AE243" t="s">
        <v>343</v>
      </c>
      <c r="AF243">
        <v>1.8531</v>
      </c>
      <c r="AG243">
        <v>23.1632</v>
      </c>
      <c r="AH243">
        <v>292.0849</v>
      </c>
      <c r="AI243">
        <v>20</v>
      </c>
      <c r="AJ243">
        <v>20</v>
      </c>
      <c r="AK243">
        <v>90</v>
      </c>
      <c r="AL243">
        <v>22</v>
      </c>
      <c r="AM243">
        <v>7</v>
      </c>
      <c r="AN243" t="s">
        <v>5</v>
      </c>
      <c r="AP243" t="str">
        <f t="shared" si="3"/>
        <v/>
      </c>
    </row>
    <row r="244" spans="1:42">
      <c r="A244" t="s">
        <v>945</v>
      </c>
      <c r="B244" s="4">
        <v>43400</v>
      </c>
      <c r="C244" s="1">
        <v>0.64236111111111105</v>
      </c>
      <c r="D244" t="s">
        <v>163</v>
      </c>
      <c r="E244" t="s">
        <v>925</v>
      </c>
      <c r="F244" t="s">
        <v>562</v>
      </c>
      <c r="G244">
        <v>28012</v>
      </c>
      <c r="H244" t="s">
        <v>231</v>
      </c>
      <c r="I244" t="s">
        <v>232</v>
      </c>
      <c r="J244" t="s">
        <v>5</v>
      </c>
      <c r="K244" t="s">
        <v>662</v>
      </c>
      <c r="L244" t="s">
        <v>926</v>
      </c>
      <c r="M244">
        <v>11</v>
      </c>
      <c r="N244">
        <v>3</v>
      </c>
      <c r="O244">
        <v>66.58</v>
      </c>
      <c r="P244">
        <v>85.772499999999994</v>
      </c>
      <c r="Q244">
        <v>42.872399999999999</v>
      </c>
      <c r="R244">
        <v>10.379899999999999</v>
      </c>
      <c r="S244">
        <v>9.2669999999999995</v>
      </c>
      <c r="T244">
        <v>5.6256000000000004</v>
      </c>
      <c r="U244">
        <v>5.9610000000000003</v>
      </c>
      <c r="V244">
        <v>3.32</v>
      </c>
      <c r="W244">
        <v>1.9463999999999999</v>
      </c>
      <c r="X244">
        <v>1.8664000000000001</v>
      </c>
      <c r="Y244">
        <v>0</v>
      </c>
      <c r="Z244">
        <v>22.676400000000001</v>
      </c>
      <c r="AA244" t="s">
        <v>830</v>
      </c>
      <c r="AB244">
        <v>2.2382</v>
      </c>
      <c r="AC244" t="s">
        <v>946</v>
      </c>
      <c r="AD244">
        <v>2.3243</v>
      </c>
      <c r="AE244" t="s">
        <v>947</v>
      </c>
      <c r="AF244">
        <v>1.913</v>
      </c>
      <c r="AG244">
        <v>28.5565</v>
      </c>
      <c r="AH244">
        <v>291.2996</v>
      </c>
      <c r="AI244">
        <v>14</v>
      </c>
      <c r="AJ244">
        <v>6</v>
      </c>
      <c r="AK244">
        <v>92</v>
      </c>
      <c r="AL244">
        <v>22</v>
      </c>
      <c r="AM244">
        <v>22</v>
      </c>
      <c r="AN244" t="s">
        <v>5</v>
      </c>
      <c r="AP244" t="str">
        <f t="shared" si="3"/>
        <v/>
      </c>
    </row>
    <row r="245" spans="1:42">
      <c r="A245" t="s">
        <v>948</v>
      </c>
      <c r="B245" s="4">
        <v>43400</v>
      </c>
      <c r="C245" s="1">
        <v>0.64236111111111105</v>
      </c>
      <c r="D245" t="s">
        <v>163</v>
      </c>
      <c r="E245" t="s">
        <v>925</v>
      </c>
      <c r="F245" t="s">
        <v>562</v>
      </c>
      <c r="G245">
        <v>28012</v>
      </c>
      <c r="H245" t="s">
        <v>231</v>
      </c>
      <c r="I245" t="s">
        <v>232</v>
      </c>
      <c r="J245" t="s">
        <v>5</v>
      </c>
      <c r="K245" t="s">
        <v>662</v>
      </c>
      <c r="L245" t="s">
        <v>926</v>
      </c>
      <c r="M245">
        <v>12</v>
      </c>
      <c r="N245">
        <v>4</v>
      </c>
      <c r="O245">
        <v>63.16</v>
      </c>
      <c r="P245">
        <v>90.903999999999996</v>
      </c>
      <c r="Q245">
        <v>43.712000000000003</v>
      </c>
      <c r="R245">
        <v>14.6774</v>
      </c>
      <c r="S245">
        <v>11.186500000000001</v>
      </c>
      <c r="T245">
        <v>7.1310000000000002</v>
      </c>
      <c r="U245">
        <v>4.7727000000000004</v>
      </c>
      <c r="V245">
        <v>2.6419999999999999</v>
      </c>
      <c r="W245">
        <v>2.3010000000000002</v>
      </c>
      <c r="X245">
        <v>2.3123</v>
      </c>
      <c r="Y245">
        <v>0</v>
      </c>
      <c r="Z245">
        <v>19.156400000000001</v>
      </c>
      <c r="AA245" t="s">
        <v>949</v>
      </c>
      <c r="AB245">
        <v>2.1991999999999998</v>
      </c>
      <c r="AC245" t="s">
        <v>825</v>
      </c>
      <c r="AD245">
        <v>1.6032999999999999</v>
      </c>
      <c r="AE245" t="s">
        <v>412</v>
      </c>
      <c r="AF245">
        <v>2.4176000000000002</v>
      </c>
      <c r="AG245">
        <v>23.0365</v>
      </c>
      <c r="AH245">
        <v>291.21190000000001</v>
      </c>
      <c r="AI245">
        <v>14</v>
      </c>
      <c r="AJ245">
        <v>2</v>
      </c>
      <c r="AK245">
        <v>91</v>
      </c>
      <c r="AL245">
        <v>22</v>
      </c>
      <c r="AM245">
        <v>15</v>
      </c>
      <c r="AN245" t="s">
        <v>5</v>
      </c>
      <c r="AP245" t="str">
        <f t="shared" si="3"/>
        <v/>
      </c>
    </row>
    <row r="246" spans="1:42">
      <c r="A246" t="s">
        <v>950</v>
      </c>
      <c r="B246" s="4">
        <v>43400</v>
      </c>
      <c r="C246" s="1">
        <v>0.64236111111111105</v>
      </c>
      <c r="D246" t="s">
        <v>163</v>
      </c>
      <c r="E246" t="s">
        <v>925</v>
      </c>
      <c r="F246" t="s">
        <v>562</v>
      </c>
      <c r="G246">
        <v>28012</v>
      </c>
      <c r="H246" t="s">
        <v>231</v>
      </c>
      <c r="I246" t="s">
        <v>232</v>
      </c>
      <c r="J246" t="s">
        <v>5</v>
      </c>
      <c r="K246" t="s">
        <v>662</v>
      </c>
      <c r="L246" t="s">
        <v>926</v>
      </c>
      <c r="M246">
        <v>19</v>
      </c>
      <c r="N246">
        <v>4</v>
      </c>
      <c r="O246">
        <v>120.5</v>
      </c>
      <c r="P246">
        <v>53.805900000000001</v>
      </c>
      <c r="Q246">
        <v>23.811299999999999</v>
      </c>
      <c r="R246">
        <v>7.9001999999999999</v>
      </c>
      <c r="S246">
        <v>8.3214000000000006</v>
      </c>
      <c r="T246">
        <v>6.6315</v>
      </c>
      <c r="U246">
        <v>3.4201000000000001</v>
      </c>
      <c r="V246">
        <v>2.4058000000000002</v>
      </c>
      <c r="W246">
        <v>1.649</v>
      </c>
      <c r="X246">
        <v>2.3418999999999999</v>
      </c>
      <c r="Y246">
        <v>0</v>
      </c>
      <c r="Z246">
        <v>21.954999999999998</v>
      </c>
      <c r="AA246" t="s">
        <v>951</v>
      </c>
      <c r="AB246">
        <v>2.1183000000000001</v>
      </c>
      <c r="AC246" t="s">
        <v>952</v>
      </c>
      <c r="AD246">
        <v>1.6395999999999999</v>
      </c>
      <c r="AE246" t="s">
        <v>732</v>
      </c>
      <c r="AF246">
        <v>2.0430999999999999</v>
      </c>
      <c r="AG246">
        <v>30.264900000000001</v>
      </c>
      <c r="AH246">
        <v>288.80799999999999</v>
      </c>
      <c r="AI246">
        <v>10</v>
      </c>
      <c r="AJ246">
        <v>16</v>
      </c>
      <c r="AK246">
        <v>86</v>
      </c>
      <c r="AL246">
        <v>22</v>
      </c>
      <c r="AM246">
        <v>21</v>
      </c>
      <c r="AN246" t="s">
        <v>5</v>
      </c>
      <c r="AP246" t="str">
        <f t="shared" si="3"/>
        <v/>
      </c>
    </row>
    <row r="247" spans="1:42">
      <c r="A247" t="s">
        <v>953</v>
      </c>
      <c r="B247" s="4">
        <v>43400</v>
      </c>
      <c r="C247" s="1">
        <v>0.64236111111111105</v>
      </c>
      <c r="D247" t="s">
        <v>163</v>
      </c>
      <c r="E247" t="s">
        <v>925</v>
      </c>
      <c r="F247" t="s">
        <v>562</v>
      </c>
      <c r="G247">
        <v>28012</v>
      </c>
      <c r="H247" t="s">
        <v>231</v>
      </c>
      <c r="I247" t="s">
        <v>232</v>
      </c>
      <c r="J247" t="s">
        <v>5</v>
      </c>
      <c r="K247" t="s">
        <v>662</v>
      </c>
      <c r="L247" t="s">
        <v>926</v>
      </c>
      <c r="M247">
        <v>18</v>
      </c>
      <c r="N247">
        <v>9</v>
      </c>
      <c r="O247">
        <v>103.02</v>
      </c>
      <c r="P247">
        <v>73.087999999999994</v>
      </c>
      <c r="Q247">
        <v>29.808</v>
      </c>
      <c r="R247">
        <v>9.2205999999999992</v>
      </c>
      <c r="S247">
        <v>8.7139000000000006</v>
      </c>
      <c r="T247">
        <v>4.8966000000000003</v>
      </c>
      <c r="U247">
        <v>5.5495000000000001</v>
      </c>
      <c r="V247">
        <v>2.726</v>
      </c>
      <c r="W247">
        <v>2.0990000000000002</v>
      </c>
      <c r="X247">
        <v>2.9822000000000002</v>
      </c>
      <c r="Y247">
        <v>0</v>
      </c>
      <c r="Z247">
        <v>23.482099999999999</v>
      </c>
      <c r="AA247" t="s">
        <v>655</v>
      </c>
      <c r="AB247">
        <v>1.3917999999999999</v>
      </c>
      <c r="AC247" t="s">
        <v>954</v>
      </c>
      <c r="AD247">
        <v>0.87829999999999997</v>
      </c>
      <c r="AE247" t="s">
        <v>955</v>
      </c>
      <c r="AF247">
        <v>1.0907</v>
      </c>
      <c r="AG247">
        <v>14.926600000000001</v>
      </c>
      <c r="AH247">
        <v>283.87329999999997</v>
      </c>
      <c r="AI247">
        <v>16</v>
      </c>
      <c r="AJ247">
        <v>13</v>
      </c>
      <c r="AK247">
        <v>86</v>
      </c>
      <c r="AL247">
        <v>22</v>
      </c>
      <c r="AM247">
        <v>7</v>
      </c>
      <c r="AN247" t="s">
        <v>5</v>
      </c>
      <c r="AP247" t="str">
        <f t="shared" si="3"/>
        <v/>
      </c>
    </row>
    <row r="248" spans="1:42">
      <c r="A248" t="s">
        <v>956</v>
      </c>
      <c r="B248" s="4">
        <v>43400</v>
      </c>
      <c r="C248" s="1">
        <v>0.64236111111111105</v>
      </c>
      <c r="D248" t="s">
        <v>163</v>
      </c>
      <c r="E248" t="s">
        <v>925</v>
      </c>
      <c r="F248" t="s">
        <v>562</v>
      </c>
      <c r="G248">
        <v>28012</v>
      </c>
      <c r="H248" t="s">
        <v>231</v>
      </c>
      <c r="I248" t="s">
        <v>232</v>
      </c>
      <c r="J248" t="s">
        <v>5</v>
      </c>
      <c r="K248" t="s">
        <v>662</v>
      </c>
      <c r="L248" t="s">
        <v>926</v>
      </c>
      <c r="M248">
        <v>21</v>
      </c>
      <c r="N248">
        <v>5</v>
      </c>
      <c r="O248">
        <v>93.8</v>
      </c>
      <c r="P248">
        <v>77.944000000000003</v>
      </c>
      <c r="Q248">
        <v>29.724</v>
      </c>
      <c r="R248">
        <v>9.6674000000000007</v>
      </c>
      <c r="S248">
        <v>10.7948</v>
      </c>
      <c r="T248">
        <v>6.6631999999999998</v>
      </c>
      <c r="U248">
        <v>3.4397000000000002</v>
      </c>
      <c r="V248">
        <v>3.8157000000000001</v>
      </c>
      <c r="W248">
        <v>1.7946</v>
      </c>
      <c r="X248">
        <v>1.7915000000000001</v>
      </c>
      <c r="Y248">
        <v>0</v>
      </c>
      <c r="Z248">
        <v>23.0243</v>
      </c>
      <c r="AA248" t="s">
        <v>806</v>
      </c>
      <c r="AB248">
        <v>0.94069999999999998</v>
      </c>
      <c r="AC248" t="s">
        <v>711</v>
      </c>
      <c r="AD248">
        <v>1.8773</v>
      </c>
      <c r="AE248" t="s">
        <v>957</v>
      </c>
      <c r="AF248">
        <v>0.76719999999999999</v>
      </c>
      <c r="AG248">
        <v>17.474799999999998</v>
      </c>
      <c r="AH248">
        <v>283.51929999999999</v>
      </c>
      <c r="AI248">
        <v>16</v>
      </c>
      <c r="AJ248">
        <v>4</v>
      </c>
      <c r="AK248">
        <v>83</v>
      </c>
      <c r="AL248">
        <v>22</v>
      </c>
      <c r="AM248">
        <v>7</v>
      </c>
      <c r="AN248" t="s">
        <v>5</v>
      </c>
      <c r="AP248" t="str">
        <f t="shared" si="3"/>
        <v/>
      </c>
    </row>
    <row r="249" spans="1:42">
      <c r="A249" t="s">
        <v>958</v>
      </c>
      <c r="B249" s="4">
        <v>43400</v>
      </c>
      <c r="C249" s="1">
        <v>0.64236111111111105</v>
      </c>
      <c r="D249" t="s">
        <v>163</v>
      </c>
      <c r="E249" t="s">
        <v>925</v>
      </c>
      <c r="F249" t="s">
        <v>562</v>
      </c>
      <c r="G249">
        <v>28012</v>
      </c>
      <c r="H249" t="s">
        <v>231</v>
      </c>
      <c r="I249" t="s">
        <v>232</v>
      </c>
      <c r="J249" t="s">
        <v>5</v>
      </c>
      <c r="K249" t="s">
        <v>662</v>
      </c>
      <c r="L249" t="s">
        <v>926</v>
      </c>
      <c r="M249">
        <v>8</v>
      </c>
      <c r="N249">
        <v>4</v>
      </c>
      <c r="O249">
        <v>69.895499999999998</v>
      </c>
      <c r="P249">
        <v>99.689300000000003</v>
      </c>
      <c r="Q249">
        <v>40.605600000000003</v>
      </c>
      <c r="R249">
        <v>7.8036000000000003</v>
      </c>
      <c r="S249">
        <v>8.9794999999999998</v>
      </c>
      <c r="T249">
        <v>5.4802999999999997</v>
      </c>
      <c r="U249">
        <v>4.1429</v>
      </c>
      <c r="V249">
        <v>1.8892</v>
      </c>
      <c r="W249">
        <v>1.9953000000000001</v>
      </c>
      <c r="X249">
        <v>2.5630000000000002</v>
      </c>
      <c r="Y249">
        <v>0</v>
      </c>
      <c r="Z249">
        <v>19.512899999999998</v>
      </c>
      <c r="AA249" t="s">
        <v>959</v>
      </c>
      <c r="AB249">
        <v>1.9691000000000001</v>
      </c>
      <c r="AC249" t="s">
        <v>804</v>
      </c>
      <c r="AD249">
        <v>1.1595</v>
      </c>
      <c r="AE249" t="s">
        <v>412</v>
      </c>
      <c r="AF249">
        <v>2.4176000000000002</v>
      </c>
      <c r="AG249">
        <v>14.2302</v>
      </c>
      <c r="AH249">
        <v>282.33350000000002</v>
      </c>
      <c r="AI249">
        <v>20</v>
      </c>
      <c r="AJ249">
        <v>7</v>
      </c>
      <c r="AK249">
        <v>95</v>
      </c>
      <c r="AL249">
        <v>22</v>
      </c>
      <c r="AM249">
        <v>21</v>
      </c>
      <c r="AN249" t="s">
        <v>5</v>
      </c>
      <c r="AP249" t="str">
        <f t="shared" si="3"/>
        <v/>
      </c>
    </row>
    <row r="250" spans="1:42">
      <c r="A250" t="s">
        <v>960</v>
      </c>
      <c r="B250" s="4">
        <v>43400</v>
      </c>
      <c r="C250" s="1">
        <v>0.64236111111111105</v>
      </c>
      <c r="D250" t="s">
        <v>163</v>
      </c>
      <c r="E250" t="s">
        <v>925</v>
      </c>
      <c r="F250" t="s">
        <v>562</v>
      </c>
      <c r="G250">
        <v>28012</v>
      </c>
      <c r="H250" t="s">
        <v>231</v>
      </c>
      <c r="I250" t="s">
        <v>232</v>
      </c>
      <c r="J250" t="s">
        <v>5</v>
      </c>
      <c r="K250" t="s">
        <v>662</v>
      </c>
      <c r="L250" t="s">
        <v>926</v>
      </c>
      <c r="M250">
        <v>17</v>
      </c>
      <c r="N250">
        <v>5</v>
      </c>
      <c r="O250">
        <v>59.975000000000001</v>
      </c>
      <c r="P250">
        <v>89.928600000000003</v>
      </c>
      <c r="Q250">
        <v>50.989600000000003</v>
      </c>
      <c r="R250">
        <v>15.8628</v>
      </c>
      <c r="S250">
        <v>4.3413000000000004</v>
      </c>
      <c r="T250">
        <v>5.2336</v>
      </c>
      <c r="U250">
        <v>4.0570000000000004</v>
      </c>
      <c r="V250">
        <v>3.0968</v>
      </c>
      <c r="W250">
        <v>2.4670999999999998</v>
      </c>
      <c r="X250">
        <v>2.0032000000000001</v>
      </c>
      <c r="Y250">
        <v>0</v>
      </c>
      <c r="Z250">
        <v>20.456399999999999</v>
      </c>
      <c r="AA250" t="s">
        <v>961</v>
      </c>
      <c r="AB250">
        <v>0.46279999999999999</v>
      </c>
      <c r="AC250" t="s">
        <v>962</v>
      </c>
      <c r="AD250">
        <v>2.0131999999999999</v>
      </c>
      <c r="AE250" t="s">
        <v>942</v>
      </c>
      <c r="AF250">
        <v>1.0199</v>
      </c>
      <c r="AG250">
        <v>19.899000000000001</v>
      </c>
      <c r="AH250">
        <v>281.80630000000002</v>
      </c>
      <c r="AI250">
        <v>20</v>
      </c>
      <c r="AJ250">
        <v>10</v>
      </c>
      <c r="AK250">
        <v>88</v>
      </c>
      <c r="AL250">
        <v>22</v>
      </c>
      <c r="AM250">
        <v>8</v>
      </c>
      <c r="AN250" t="s">
        <v>5</v>
      </c>
      <c r="AP250" t="str">
        <f t="shared" si="3"/>
        <v/>
      </c>
    </row>
    <row r="251" spans="1:42">
      <c r="A251" t="s">
        <v>963</v>
      </c>
      <c r="B251" s="4">
        <v>43400</v>
      </c>
      <c r="C251" s="1">
        <v>0.64236111111111105</v>
      </c>
      <c r="D251" t="s">
        <v>163</v>
      </c>
      <c r="E251" t="s">
        <v>925</v>
      </c>
      <c r="F251" t="s">
        <v>562</v>
      </c>
      <c r="G251">
        <v>28012</v>
      </c>
      <c r="H251" t="s">
        <v>231</v>
      </c>
      <c r="I251" t="s">
        <v>232</v>
      </c>
      <c r="J251" t="s">
        <v>5</v>
      </c>
      <c r="K251" t="s">
        <v>662</v>
      </c>
      <c r="L251" t="s">
        <v>926</v>
      </c>
      <c r="M251">
        <v>15</v>
      </c>
      <c r="N251">
        <v>6</v>
      </c>
      <c r="O251">
        <v>94.1</v>
      </c>
      <c r="P251">
        <v>70.406700000000001</v>
      </c>
      <c r="Q251">
        <v>36.4437</v>
      </c>
      <c r="R251">
        <v>13.765599999999999</v>
      </c>
      <c r="S251">
        <v>9.5114999999999998</v>
      </c>
      <c r="T251">
        <v>6.9324000000000003</v>
      </c>
      <c r="U251">
        <v>2.3803000000000001</v>
      </c>
      <c r="V251">
        <v>2.1092</v>
      </c>
      <c r="W251">
        <v>1.1431</v>
      </c>
      <c r="X251">
        <v>1.1023000000000001</v>
      </c>
      <c r="Y251">
        <v>0</v>
      </c>
      <c r="Z251">
        <v>16.2193</v>
      </c>
      <c r="AA251" t="s">
        <v>964</v>
      </c>
      <c r="AB251">
        <v>2.2713999999999999</v>
      </c>
      <c r="AC251" t="s">
        <v>962</v>
      </c>
      <c r="AD251">
        <v>2.3559999999999999</v>
      </c>
      <c r="AE251" t="s">
        <v>965</v>
      </c>
      <c r="AF251">
        <v>1.216</v>
      </c>
      <c r="AG251">
        <v>20.886199999999999</v>
      </c>
      <c r="AH251">
        <v>280.84370000000001</v>
      </c>
      <c r="AI251">
        <v>16</v>
      </c>
      <c r="AJ251">
        <v>12</v>
      </c>
      <c r="AK251">
        <v>90</v>
      </c>
      <c r="AL251">
        <v>22</v>
      </c>
      <c r="AM251">
        <v>4</v>
      </c>
      <c r="AN251" t="s">
        <v>5</v>
      </c>
      <c r="AP251" t="str">
        <f t="shared" si="3"/>
        <v/>
      </c>
    </row>
    <row r="252" spans="1:42">
      <c r="A252" t="s">
        <v>966</v>
      </c>
      <c r="B252" s="4">
        <v>43400</v>
      </c>
      <c r="C252" s="1">
        <v>0.64236111111111105</v>
      </c>
      <c r="D252" t="s">
        <v>163</v>
      </c>
      <c r="E252" t="s">
        <v>925</v>
      </c>
      <c r="F252" t="s">
        <v>562</v>
      </c>
      <c r="G252">
        <v>28012</v>
      </c>
      <c r="H252" t="s">
        <v>231</v>
      </c>
      <c r="I252" t="s">
        <v>232</v>
      </c>
      <c r="J252" t="s">
        <v>5</v>
      </c>
      <c r="K252" t="s">
        <v>662</v>
      </c>
      <c r="L252" t="s">
        <v>926</v>
      </c>
      <c r="M252">
        <v>22</v>
      </c>
      <c r="N252">
        <v>5</v>
      </c>
      <c r="O252">
        <v>64.72</v>
      </c>
      <c r="P252">
        <v>78.424000000000007</v>
      </c>
      <c r="Q252">
        <v>41.124000000000002</v>
      </c>
      <c r="R252">
        <v>11.818099999999999</v>
      </c>
      <c r="S252">
        <v>9.6456</v>
      </c>
      <c r="T252">
        <v>7.7389000000000001</v>
      </c>
      <c r="U252">
        <v>4.2427999999999999</v>
      </c>
      <c r="V252">
        <v>3.6278000000000001</v>
      </c>
      <c r="W252">
        <v>1.7505999999999999</v>
      </c>
      <c r="X252">
        <v>2.0945999999999998</v>
      </c>
      <c r="Y252">
        <v>0</v>
      </c>
      <c r="Z252">
        <v>22.368600000000001</v>
      </c>
      <c r="AA252" t="s">
        <v>800</v>
      </c>
      <c r="AB252">
        <v>0.54359999999999997</v>
      </c>
      <c r="AC252" t="s">
        <v>711</v>
      </c>
      <c r="AD252">
        <v>1.6273</v>
      </c>
      <c r="AE252" t="s">
        <v>967</v>
      </c>
      <c r="AF252">
        <v>1.8895</v>
      </c>
      <c r="AG252">
        <v>26.755600000000001</v>
      </c>
      <c r="AH252">
        <v>278.37099999999998</v>
      </c>
      <c r="AI252">
        <v>20</v>
      </c>
      <c r="AJ252">
        <v>8</v>
      </c>
      <c r="AK252">
        <v>83</v>
      </c>
      <c r="AL252">
        <v>22</v>
      </c>
      <c r="AM252">
        <v>7</v>
      </c>
      <c r="AN252" t="s">
        <v>5</v>
      </c>
      <c r="AP252" t="str">
        <f t="shared" si="3"/>
        <v/>
      </c>
    </row>
    <row r="253" spans="1:42">
      <c r="A253" t="s">
        <v>968</v>
      </c>
      <c r="B253" s="4">
        <v>43400</v>
      </c>
      <c r="C253" s="1">
        <v>0.64236111111111105</v>
      </c>
      <c r="D253" t="s">
        <v>163</v>
      </c>
      <c r="E253" t="s">
        <v>925</v>
      </c>
      <c r="F253" t="s">
        <v>562</v>
      </c>
      <c r="G253">
        <v>28012</v>
      </c>
      <c r="H253" t="s">
        <v>231</v>
      </c>
      <c r="I253" t="s">
        <v>232</v>
      </c>
      <c r="J253" t="s">
        <v>5</v>
      </c>
      <c r="K253" t="s">
        <v>662</v>
      </c>
      <c r="L253" t="s">
        <v>926</v>
      </c>
      <c r="M253">
        <v>10</v>
      </c>
      <c r="N253">
        <v>3</v>
      </c>
      <c r="O253">
        <v>80.11</v>
      </c>
      <c r="P253">
        <v>71.891999999999996</v>
      </c>
      <c r="Q253">
        <v>27.9986</v>
      </c>
      <c r="R253">
        <v>17.28</v>
      </c>
      <c r="S253">
        <v>11.243600000000001</v>
      </c>
      <c r="T253">
        <v>7.4307999999999996</v>
      </c>
      <c r="U253">
        <v>2.855</v>
      </c>
      <c r="V253">
        <v>2.0472999999999999</v>
      </c>
      <c r="W253">
        <v>1.744</v>
      </c>
      <c r="X253">
        <v>1.5229999999999999</v>
      </c>
      <c r="Y253">
        <v>0</v>
      </c>
      <c r="Z253">
        <v>21.1357</v>
      </c>
      <c r="AA253" t="s">
        <v>817</v>
      </c>
      <c r="AB253">
        <v>3.0112000000000001</v>
      </c>
      <c r="AC253" t="s">
        <v>969</v>
      </c>
      <c r="AD253">
        <v>2.8329</v>
      </c>
      <c r="AE253" t="s">
        <v>427</v>
      </c>
      <c r="AF253">
        <v>1.5512999999999999</v>
      </c>
      <c r="AG253">
        <v>25.173400000000001</v>
      </c>
      <c r="AH253">
        <v>277.8288</v>
      </c>
      <c r="AI253">
        <v>20</v>
      </c>
      <c r="AJ253">
        <v>18</v>
      </c>
      <c r="AK253">
        <v>92</v>
      </c>
      <c r="AL253">
        <v>22</v>
      </c>
      <c r="AM253">
        <v>14</v>
      </c>
      <c r="AN253" t="s">
        <v>5</v>
      </c>
      <c r="AP253" t="str">
        <f t="shared" si="3"/>
        <v/>
      </c>
    </row>
    <row r="254" spans="1:42">
      <c r="A254" t="s">
        <v>970</v>
      </c>
      <c r="B254" s="4">
        <v>43400</v>
      </c>
      <c r="C254" s="1">
        <v>0.64236111111111105</v>
      </c>
      <c r="D254" t="s">
        <v>163</v>
      </c>
      <c r="E254" t="s">
        <v>925</v>
      </c>
      <c r="F254" t="s">
        <v>562</v>
      </c>
      <c r="G254">
        <v>28012</v>
      </c>
      <c r="H254" t="s">
        <v>231</v>
      </c>
      <c r="I254" t="s">
        <v>232</v>
      </c>
      <c r="J254" t="s">
        <v>5</v>
      </c>
      <c r="K254" t="s">
        <v>662</v>
      </c>
      <c r="L254" t="s">
        <v>926</v>
      </c>
      <c r="M254">
        <v>16</v>
      </c>
      <c r="N254">
        <v>4</v>
      </c>
      <c r="O254">
        <v>76.034999999999997</v>
      </c>
      <c r="P254">
        <v>86.8</v>
      </c>
      <c r="Q254">
        <v>32.671999999999997</v>
      </c>
      <c r="R254">
        <v>9.1316000000000006</v>
      </c>
      <c r="S254">
        <v>6.9074999999999998</v>
      </c>
      <c r="T254">
        <v>4.8524000000000003</v>
      </c>
      <c r="U254">
        <v>3.5567000000000002</v>
      </c>
      <c r="V254">
        <v>2.4626999999999999</v>
      </c>
      <c r="W254">
        <v>1.9144000000000001</v>
      </c>
      <c r="X254">
        <v>2.5649999999999999</v>
      </c>
      <c r="Y254">
        <v>0</v>
      </c>
      <c r="Z254">
        <v>22.140699999999999</v>
      </c>
      <c r="AA254" t="s">
        <v>971</v>
      </c>
      <c r="AB254">
        <v>0.65910000000000002</v>
      </c>
      <c r="AC254" t="s">
        <v>972</v>
      </c>
      <c r="AD254">
        <v>1.9483999999999999</v>
      </c>
      <c r="AE254" t="s">
        <v>940</v>
      </c>
      <c r="AF254">
        <v>1.5683</v>
      </c>
      <c r="AG254">
        <v>22.555800000000001</v>
      </c>
      <c r="AH254">
        <v>275.76960000000003</v>
      </c>
      <c r="AI254">
        <v>16</v>
      </c>
      <c r="AJ254">
        <v>9</v>
      </c>
      <c r="AK254">
        <v>89</v>
      </c>
      <c r="AL254">
        <v>22</v>
      </c>
      <c r="AM254">
        <v>12</v>
      </c>
      <c r="AN254" t="s">
        <v>5</v>
      </c>
      <c r="AP254" t="str">
        <f t="shared" si="3"/>
        <v/>
      </c>
    </row>
    <row r="255" spans="1:42">
      <c r="A255" t="s">
        <v>973</v>
      </c>
      <c r="B255" s="4">
        <v>43400</v>
      </c>
      <c r="C255" s="1">
        <v>0.64236111111111105</v>
      </c>
      <c r="D255" t="s">
        <v>163</v>
      </c>
      <c r="E255" t="s">
        <v>925</v>
      </c>
      <c r="F255" t="s">
        <v>562</v>
      </c>
      <c r="G255">
        <v>28012</v>
      </c>
      <c r="H255" t="s">
        <v>231</v>
      </c>
      <c r="I255" t="s">
        <v>232</v>
      </c>
      <c r="J255" t="s">
        <v>5</v>
      </c>
      <c r="K255" t="s">
        <v>662</v>
      </c>
      <c r="L255" t="s">
        <v>926</v>
      </c>
      <c r="M255">
        <v>20</v>
      </c>
      <c r="N255">
        <v>3</v>
      </c>
      <c r="O255">
        <v>88.77</v>
      </c>
      <c r="P255">
        <v>72.992000000000004</v>
      </c>
      <c r="Q255">
        <v>28.6036</v>
      </c>
      <c r="R255">
        <v>13.622999999999999</v>
      </c>
      <c r="S255">
        <v>9.5570000000000004</v>
      </c>
      <c r="T255">
        <v>3.7909000000000002</v>
      </c>
      <c r="U255">
        <v>3.649</v>
      </c>
      <c r="V255">
        <v>3.2248000000000001</v>
      </c>
      <c r="W255">
        <v>1.3986000000000001</v>
      </c>
      <c r="X255">
        <v>1.6395999999999999</v>
      </c>
      <c r="Y255">
        <v>0</v>
      </c>
      <c r="Z255">
        <v>20.492899999999999</v>
      </c>
      <c r="AA255" t="s">
        <v>455</v>
      </c>
      <c r="AB255">
        <v>0.88549999999999995</v>
      </c>
      <c r="AC255" t="s">
        <v>443</v>
      </c>
      <c r="AD255">
        <v>2.4146000000000001</v>
      </c>
      <c r="AE255" t="s">
        <v>427</v>
      </c>
      <c r="AF255">
        <v>1.5512999999999999</v>
      </c>
      <c r="AG255">
        <v>22.498100000000001</v>
      </c>
      <c r="AH255">
        <v>275.09100000000001</v>
      </c>
      <c r="AI255">
        <v>20</v>
      </c>
      <c r="AJ255">
        <v>15</v>
      </c>
      <c r="AK255">
        <v>84</v>
      </c>
      <c r="AL255">
        <v>22</v>
      </c>
      <c r="AM255">
        <v>13</v>
      </c>
      <c r="AN255" t="s">
        <v>5</v>
      </c>
      <c r="AP255" t="str">
        <f t="shared" si="3"/>
        <v/>
      </c>
    </row>
    <row r="256" spans="1:42">
      <c r="A256" t="s">
        <v>974</v>
      </c>
      <c r="B256" s="4">
        <v>43400</v>
      </c>
      <c r="C256" s="1">
        <v>0.64236111111111105</v>
      </c>
      <c r="D256" t="s">
        <v>163</v>
      </c>
      <c r="E256" t="s">
        <v>925</v>
      </c>
      <c r="F256" t="s">
        <v>562</v>
      </c>
      <c r="G256">
        <v>28012</v>
      </c>
      <c r="H256" t="s">
        <v>231</v>
      </c>
      <c r="I256" t="s">
        <v>232</v>
      </c>
      <c r="J256" t="s">
        <v>5</v>
      </c>
      <c r="K256" t="s">
        <v>662</v>
      </c>
      <c r="L256" t="s">
        <v>926</v>
      </c>
      <c r="M256">
        <v>14</v>
      </c>
      <c r="N256">
        <v>5</v>
      </c>
      <c r="O256">
        <v>80.819999999999993</v>
      </c>
      <c r="P256">
        <v>68.539500000000004</v>
      </c>
      <c r="Q256">
        <v>27.6</v>
      </c>
      <c r="R256">
        <v>9.6113999999999997</v>
      </c>
      <c r="S256">
        <v>6.3597999999999999</v>
      </c>
      <c r="T256">
        <v>5.9889000000000001</v>
      </c>
      <c r="U256">
        <v>4.3517000000000001</v>
      </c>
      <c r="V256">
        <v>3.1032000000000002</v>
      </c>
      <c r="W256">
        <v>2.3331</v>
      </c>
      <c r="X256">
        <v>2.7709999999999999</v>
      </c>
      <c r="Y256">
        <v>0</v>
      </c>
      <c r="Z256">
        <v>20.232900000000001</v>
      </c>
      <c r="AA256" t="s">
        <v>479</v>
      </c>
      <c r="AB256">
        <v>2.6739999999999999</v>
      </c>
      <c r="AC256" t="s">
        <v>975</v>
      </c>
      <c r="AD256">
        <v>1.6924999999999999</v>
      </c>
      <c r="AE256" t="s">
        <v>947</v>
      </c>
      <c r="AF256">
        <v>1.9846999999999999</v>
      </c>
      <c r="AG256">
        <v>19.7317</v>
      </c>
      <c r="AH256">
        <v>257.7944</v>
      </c>
      <c r="AI256">
        <v>33</v>
      </c>
      <c r="AJ256">
        <v>22</v>
      </c>
      <c r="AK256">
        <v>90</v>
      </c>
      <c r="AL256">
        <v>22</v>
      </c>
      <c r="AM256">
        <v>15</v>
      </c>
      <c r="AN256" t="s">
        <v>5</v>
      </c>
      <c r="AP256" t="str">
        <f t="shared" si="3"/>
        <v/>
      </c>
    </row>
    <row r="257" spans="1:42">
      <c r="A257" t="s">
        <v>976</v>
      </c>
      <c r="B257" s="4">
        <v>43400</v>
      </c>
      <c r="C257" s="1">
        <v>0.64236111111111105</v>
      </c>
      <c r="D257" t="s">
        <v>163</v>
      </c>
      <c r="E257" t="s">
        <v>925</v>
      </c>
      <c r="F257" t="s">
        <v>562</v>
      </c>
      <c r="G257">
        <v>28012</v>
      </c>
      <c r="H257" t="s">
        <v>231</v>
      </c>
      <c r="I257" t="s">
        <v>232</v>
      </c>
      <c r="J257" t="s">
        <v>5</v>
      </c>
      <c r="K257" t="s">
        <v>662</v>
      </c>
      <c r="L257" t="s">
        <v>926</v>
      </c>
      <c r="M257">
        <v>9</v>
      </c>
      <c r="N257">
        <v>5</v>
      </c>
      <c r="O257">
        <v>80.872299999999996</v>
      </c>
      <c r="P257">
        <v>72.8322</v>
      </c>
      <c r="Q257">
        <v>21.630700000000001</v>
      </c>
      <c r="R257">
        <v>12.0985</v>
      </c>
      <c r="S257">
        <v>6.9240000000000004</v>
      </c>
      <c r="T257">
        <v>4.6569000000000003</v>
      </c>
      <c r="U257">
        <v>3.0274000000000001</v>
      </c>
      <c r="V257">
        <v>1.6666000000000001</v>
      </c>
      <c r="W257">
        <v>2.1859000000000002</v>
      </c>
      <c r="X257">
        <v>2.2942999999999998</v>
      </c>
      <c r="Y257">
        <v>0</v>
      </c>
      <c r="Z257">
        <v>23.390699999999999</v>
      </c>
      <c r="AA257" t="s">
        <v>467</v>
      </c>
      <c r="AB257">
        <v>3.5707</v>
      </c>
      <c r="AC257" t="s">
        <v>954</v>
      </c>
      <c r="AD257">
        <v>0.63590000000000002</v>
      </c>
      <c r="AE257" t="s">
        <v>930</v>
      </c>
      <c r="AF257">
        <v>1.3788</v>
      </c>
      <c r="AG257">
        <v>18.6873</v>
      </c>
      <c r="AH257">
        <v>255.85230000000001</v>
      </c>
      <c r="AI257">
        <v>14</v>
      </c>
      <c r="AJ257">
        <v>21</v>
      </c>
      <c r="AK257">
        <v>94</v>
      </c>
      <c r="AL257">
        <v>22</v>
      </c>
      <c r="AM257">
        <v>12</v>
      </c>
      <c r="AN257" t="s">
        <v>5</v>
      </c>
      <c r="AP257" t="str">
        <f t="shared" si="3"/>
        <v/>
      </c>
    </row>
    <row r="258" spans="1:42">
      <c r="A258" t="s">
        <v>977</v>
      </c>
      <c r="B258" s="4">
        <v>43400</v>
      </c>
      <c r="C258" s="1">
        <v>0.64236111111111105</v>
      </c>
      <c r="D258" t="s">
        <v>163</v>
      </c>
      <c r="E258" t="s">
        <v>925</v>
      </c>
      <c r="F258" t="s">
        <v>562</v>
      </c>
      <c r="G258">
        <v>28012</v>
      </c>
      <c r="H258" t="s">
        <v>231</v>
      </c>
      <c r="I258" t="s">
        <v>232</v>
      </c>
      <c r="J258" t="s">
        <v>5</v>
      </c>
      <c r="K258" t="s">
        <v>662</v>
      </c>
      <c r="L258" t="s">
        <v>926</v>
      </c>
      <c r="M258">
        <v>6</v>
      </c>
      <c r="N258">
        <v>7</v>
      </c>
      <c r="O258">
        <v>82.846999999999994</v>
      </c>
      <c r="P258">
        <v>51.704799999999999</v>
      </c>
      <c r="Q258">
        <v>26.109400000000001</v>
      </c>
      <c r="R258">
        <v>11.718500000000001</v>
      </c>
      <c r="S258">
        <v>7.4737999999999998</v>
      </c>
      <c r="T258">
        <v>4.6604999999999999</v>
      </c>
      <c r="U258">
        <v>5.1093000000000002</v>
      </c>
      <c r="V258">
        <v>1.9742</v>
      </c>
      <c r="W258">
        <v>1.7023999999999999</v>
      </c>
      <c r="X258">
        <v>2.2953000000000001</v>
      </c>
      <c r="Y258">
        <v>0</v>
      </c>
      <c r="Z258">
        <v>23.815000000000001</v>
      </c>
      <c r="AA258" t="s">
        <v>978</v>
      </c>
      <c r="AB258">
        <v>0.61339999999999995</v>
      </c>
      <c r="AC258" t="s">
        <v>944</v>
      </c>
      <c r="AD258">
        <v>1.6339999999999999</v>
      </c>
      <c r="AE258" t="s">
        <v>979</v>
      </c>
      <c r="AF258">
        <v>0</v>
      </c>
      <c r="AG258">
        <v>17.3964</v>
      </c>
      <c r="AH258">
        <v>239.054</v>
      </c>
      <c r="AI258">
        <v>16</v>
      </c>
      <c r="AJ258">
        <v>19</v>
      </c>
      <c r="AK258">
        <v>96</v>
      </c>
      <c r="AL258">
        <v>22</v>
      </c>
      <c r="AM258">
        <v>38</v>
      </c>
      <c r="AN258" t="s">
        <v>5</v>
      </c>
      <c r="AP258" t="str">
        <f t="shared" ref="AP258:AP321" si="4">IF(AND(D258&lt;&gt;D257,C258&lt;&gt;C257),"Bold","")</f>
        <v/>
      </c>
    </row>
    <row r="259" spans="1:42">
      <c r="A259" t="s">
        <v>981</v>
      </c>
      <c r="B259" s="4">
        <v>43400</v>
      </c>
      <c r="C259" s="1">
        <v>0.64930555555555558</v>
      </c>
      <c r="D259" t="s">
        <v>171</v>
      </c>
      <c r="E259" t="s">
        <v>344</v>
      </c>
      <c r="F259" t="s">
        <v>230</v>
      </c>
      <c r="G259">
        <v>4289</v>
      </c>
      <c r="H259" t="s">
        <v>282</v>
      </c>
      <c r="I259" t="s">
        <v>346</v>
      </c>
      <c r="J259" t="s">
        <v>5</v>
      </c>
      <c r="K259" t="s">
        <v>662</v>
      </c>
      <c r="L259" t="s">
        <v>980</v>
      </c>
      <c r="M259">
        <v>6</v>
      </c>
      <c r="N259">
        <v>6</v>
      </c>
      <c r="O259">
        <v>117.15300000000001</v>
      </c>
      <c r="P259">
        <v>79.581599999999995</v>
      </c>
      <c r="Q259">
        <v>17.9254</v>
      </c>
      <c r="R259">
        <v>11.012499999999999</v>
      </c>
      <c r="S259">
        <v>4.3472</v>
      </c>
      <c r="T259">
        <v>4.0970000000000004</v>
      </c>
      <c r="U259">
        <v>3.4739</v>
      </c>
      <c r="V259">
        <v>1.6472</v>
      </c>
      <c r="W259">
        <v>1.2905</v>
      </c>
      <c r="X259">
        <v>1.7334000000000001</v>
      </c>
      <c r="Y259">
        <v>0</v>
      </c>
      <c r="Z259">
        <v>20.844999999999999</v>
      </c>
      <c r="AA259" t="s">
        <v>699</v>
      </c>
      <c r="AB259">
        <v>2.4138000000000002</v>
      </c>
      <c r="AC259" t="s">
        <v>982</v>
      </c>
      <c r="AD259">
        <v>3.3803999999999998</v>
      </c>
      <c r="AE259" t="s">
        <v>571</v>
      </c>
      <c r="AF259">
        <v>2.3147000000000002</v>
      </c>
      <c r="AG259">
        <v>18.1312</v>
      </c>
      <c r="AH259" s="23">
        <v>289.3467</v>
      </c>
      <c r="AI259">
        <v>5</v>
      </c>
      <c r="AK259">
        <v>111</v>
      </c>
      <c r="AL259">
        <v>14</v>
      </c>
      <c r="AM259">
        <v>6</v>
      </c>
      <c r="AN259" t="s">
        <v>983</v>
      </c>
      <c r="AP259" t="str">
        <f t="shared" si="4"/>
        <v>Bold</v>
      </c>
    </row>
    <row r="260" spans="1:42">
      <c r="A260" t="s">
        <v>984</v>
      </c>
      <c r="B260" s="4">
        <v>43400</v>
      </c>
      <c r="C260" s="1">
        <v>0.64930555555555558</v>
      </c>
      <c r="D260" t="s">
        <v>171</v>
      </c>
      <c r="E260" t="s">
        <v>344</v>
      </c>
      <c r="F260" t="s">
        <v>230</v>
      </c>
      <c r="G260">
        <v>4289</v>
      </c>
      <c r="H260" t="s">
        <v>282</v>
      </c>
      <c r="I260" t="s">
        <v>346</v>
      </c>
      <c r="J260" t="s">
        <v>5</v>
      </c>
      <c r="K260" t="s">
        <v>662</v>
      </c>
      <c r="L260" t="s">
        <v>980</v>
      </c>
      <c r="M260">
        <v>7</v>
      </c>
      <c r="N260">
        <v>7</v>
      </c>
      <c r="O260">
        <v>107.358</v>
      </c>
      <c r="P260">
        <v>47.427599999999998</v>
      </c>
      <c r="Q260">
        <v>31.4617</v>
      </c>
      <c r="R260">
        <v>6.9593999999999996</v>
      </c>
      <c r="S260">
        <v>4.4939999999999998</v>
      </c>
      <c r="T260">
        <v>7.0815999999999999</v>
      </c>
      <c r="U260">
        <v>3.3984000000000001</v>
      </c>
      <c r="V260">
        <v>2.8161</v>
      </c>
      <c r="W260">
        <v>1.7621</v>
      </c>
      <c r="X260">
        <v>1.3677999999999999</v>
      </c>
      <c r="Y260">
        <v>0</v>
      </c>
      <c r="Z260">
        <v>21.592099999999999</v>
      </c>
      <c r="AA260" t="s">
        <v>702</v>
      </c>
      <c r="AB260">
        <v>1.8255999999999999</v>
      </c>
      <c r="AC260" t="s">
        <v>985</v>
      </c>
      <c r="AD260">
        <v>1.1234999999999999</v>
      </c>
      <c r="AE260" t="s">
        <v>297</v>
      </c>
      <c r="AF260">
        <v>2.0512000000000001</v>
      </c>
      <c r="AG260">
        <v>27.701499999999999</v>
      </c>
      <c r="AH260">
        <v>268.42070000000001</v>
      </c>
      <c r="AI260">
        <v>8</v>
      </c>
      <c r="AK260">
        <v>108</v>
      </c>
      <c r="AL260">
        <v>14</v>
      </c>
      <c r="AM260">
        <v>20</v>
      </c>
      <c r="AN260" t="s">
        <v>983</v>
      </c>
      <c r="AP260" t="str">
        <f t="shared" si="4"/>
        <v/>
      </c>
    </row>
    <row r="261" spans="1:42">
      <c r="A261" t="s">
        <v>986</v>
      </c>
      <c r="B261" s="4">
        <v>43400</v>
      </c>
      <c r="C261" s="1">
        <v>0.64930555555555558</v>
      </c>
      <c r="D261" t="s">
        <v>171</v>
      </c>
      <c r="E261" t="s">
        <v>344</v>
      </c>
      <c r="F261" t="s">
        <v>230</v>
      </c>
      <c r="G261">
        <v>4289</v>
      </c>
      <c r="H261" t="s">
        <v>282</v>
      </c>
      <c r="I261" t="s">
        <v>346</v>
      </c>
      <c r="J261" t="s">
        <v>5</v>
      </c>
      <c r="K261" t="s">
        <v>662</v>
      </c>
      <c r="L261" t="s">
        <v>980</v>
      </c>
      <c r="M261">
        <v>1</v>
      </c>
      <c r="N261">
        <v>5</v>
      </c>
      <c r="O261">
        <v>109.1861</v>
      </c>
      <c r="P261">
        <v>55.339500000000001</v>
      </c>
      <c r="Q261">
        <v>31.9969</v>
      </c>
      <c r="R261">
        <v>12.1996</v>
      </c>
      <c r="S261">
        <v>2.3746999999999998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15.700200000000001</v>
      </c>
      <c r="Z261">
        <v>3.4375</v>
      </c>
      <c r="AA261" t="s">
        <v>483</v>
      </c>
      <c r="AB261">
        <v>3.2347999999999999</v>
      </c>
      <c r="AC261" t="s">
        <v>836</v>
      </c>
      <c r="AD261">
        <v>1.6463000000000001</v>
      </c>
      <c r="AE261" t="s">
        <v>987</v>
      </c>
      <c r="AF261">
        <v>2.4266999999999999</v>
      </c>
      <c r="AG261">
        <v>25.516500000000001</v>
      </c>
      <c r="AH261">
        <v>263.05880000000002</v>
      </c>
      <c r="AI261">
        <v>4</v>
      </c>
      <c r="AK261">
        <v>115</v>
      </c>
      <c r="AL261">
        <v>14</v>
      </c>
      <c r="AM261">
        <v>24</v>
      </c>
      <c r="AN261" t="s">
        <v>983</v>
      </c>
      <c r="AP261" t="str">
        <f t="shared" si="4"/>
        <v/>
      </c>
    </row>
    <row r="262" spans="1:42">
      <c r="A262" t="s">
        <v>988</v>
      </c>
      <c r="B262" s="4">
        <v>43400</v>
      </c>
      <c r="C262" s="1">
        <v>0.64930555555555558</v>
      </c>
      <c r="D262" t="s">
        <v>171</v>
      </c>
      <c r="E262" t="s">
        <v>344</v>
      </c>
      <c r="F262" t="s">
        <v>230</v>
      </c>
      <c r="G262">
        <v>4289</v>
      </c>
      <c r="H262" t="s">
        <v>282</v>
      </c>
      <c r="I262" t="s">
        <v>346</v>
      </c>
      <c r="J262" t="s">
        <v>5</v>
      </c>
      <c r="K262" t="s">
        <v>662</v>
      </c>
      <c r="L262" t="s">
        <v>980</v>
      </c>
      <c r="M262">
        <v>9</v>
      </c>
      <c r="N262">
        <v>10</v>
      </c>
      <c r="O262">
        <v>56.561900000000001</v>
      </c>
      <c r="P262">
        <v>78.744600000000005</v>
      </c>
      <c r="Q262">
        <v>29.863399999999999</v>
      </c>
      <c r="R262">
        <v>7.2529000000000003</v>
      </c>
      <c r="S262">
        <v>3.4502999999999999</v>
      </c>
      <c r="T262">
        <v>4.5896999999999997</v>
      </c>
      <c r="U262">
        <v>5.0730000000000004</v>
      </c>
      <c r="V262">
        <v>1.5815999999999999</v>
      </c>
      <c r="W262">
        <v>1.1412</v>
      </c>
      <c r="X262">
        <v>2.1690999999999998</v>
      </c>
      <c r="Y262">
        <v>0</v>
      </c>
      <c r="Z262">
        <v>19.855</v>
      </c>
      <c r="AA262" t="s">
        <v>518</v>
      </c>
      <c r="AB262">
        <v>2.3096999999999999</v>
      </c>
      <c r="AC262" t="s">
        <v>484</v>
      </c>
      <c r="AD262">
        <v>2.8708999999999998</v>
      </c>
      <c r="AE262" t="s">
        <v>989</v>
      </c>
      <c r="AF262">
        <v>1.7007000000000001</v>
      </c>
      <c r="AG262">
        <v>24.127800000000001</v>
      </c>
      <c r="AH262">
        <v>241.2919</v>
      </c>
      <c r="AI262">
        <v>10</v>
      </c>
      <c r="AK262">
        <v>107</v>
      </c>
      <c r="AL262">
        <v>14</v>
      </c>
      <c r="AM262">
        <v>20</v>
      </c>
      <c r="AN262" t="s">
        <v>983</v>
      </c>
      <c r="AP262" t="str">
        <f t="shared" si="4"/>
        <v/>
      </c>
    </row>
    <row r="263" spans="1:42">
      <c r="A263" t="s">
        <v>990</v>
      </c>
      <c r="B263" s="4">
        <v>43400</v>
      </c>
      <c r="C263" s="1">
        <v>0.64930555555555558</v>
      </c>
      <c r="D263" t="s">
        <v>171</v>
      </c>
      <c r="E263" t="s">
        <v>344</v>
      </c>
      <c r="F263" t="s">
        <v>230</v>
      </c>
      <c r="G263">
        <v>4289</v>
      </c>
      <c r="H263" t="s">
        <v>282</v>
      </c>
      <c r="I263" t="s">
        <v>346</v>
      </c>
      <c r="J263" t="s">
        <v>5</v>
      </c>
      <c r="K263" t="s">
        <v>662</v>
      </c>
      <c r="L263" t="s">
        <v>980</v>
      </c>
      <c r="M263">
        <v>3</v>
      </c>
      <c r="N263">
        <v>5</v>
      </c>
      <c r="O263">
        <v>71.626099999999994</v>
      </c>
      <c r="P263">
        <v>61.2879</v>
      </c>
      <c r="Q263">
        <v>33.640099999999997</v>
      </c>
      <c r="R263">
        <v>10.862</v>
      </c>
      <c r="S263">
        <v>8.7538999999999998</v>
      </c>
      <c r="T263">
        <v>4.3109999999999999</v>
      </c>
      <c r="U263">
        <v>2.3294000000000001</v>
      </c>
      <c r="V263">
        <v>1.6963999999999999</v>
      </c>
      <c r="W263">
        <v>1.4315</v>
      </c>
      <c r="X263">
        <v>1.2842</v>
      </c>
      <c r="Y263">
        <v>0</v>
      </c>
      <c r="Z263">
        <v>20.4864</v>
      </c>
      <c r="AA263" t="s">
        <v>991</v>
      </c>
      <c r="AB263">
        <v>1.0749</v>
      </c>
      <c r="AC263" t="s">
        <v>711</v>
      </c>
      <c r="AD263">
        <v>1.6168</v>
      </c>
      <c r="AE263" t="s">
        <v>992</v>
      </c>
      <c r="AF263">
        <v>0.86170000000000002</v>
      </c>
      <c r="AG263">
        <v>14.8032</v>
      </c>
      <c r="AH263">
        <v>236.06549999999999</v>
      </c>
      <c r="AI263">
        <v>10</v>
      </c>
      <c r="AK263">
        <v>112</v>
      </c>
      <c r="AL263">
        <v>14</v>
      </c>
      <c r="AM263">
        <v>14</v>
      </c>
      <c r="AN263" t="s">
        <v>983</v>
      </c>
      <c r="AP263" t="str">
        <f t="shared" si="4"/>
        <v/>
      </c>
    </row>
    <row r="264" spans="1:42">
      <c r="A264" t="s">
        <v>993</v>
      </c>
      <c r="B264" s="4">
        <v>43400</v>
      </c>
      <c r="C264" s="1">
        <v>0.64930555555555558</v>
      </c>
      <c r="D264" t="s">
        <v>171</v>
      </c>
      <c r="E264" t="s">
        <v>344</v>
      </c>
      <c r="F264" t="s">
        <v>230</v>
      </c>
      <c r="G264">
        <v>4289</v>
      </c>
      <c r="H264" t="s">
        <v>282</v>
      </c>
      <c r="I264" t="s">
        <v>346</v>
      </c>
      <c r="J264" t="s">
        <v>5</v>
      </c>
      <c r="K264" t="s">
        <v>662</v>
      </c>
      <c r="L264" t="s">
        <v>980</v>
      </c>
      <c r="M264">
        <v>10</v>
      </c>
      <c r="N264">
        <v>6</v>
      </c>
      <c r="O264">
        <v>63.324399999999997</v>
      </c>
      <c r="P264">
        <v>49.612499999999997</v>
      </c>
      <c r="Q264">
        <v>23.991499999999998</v>
      </c>
      <c r="R264">
        <v>12.6953</v>
      </c>
      <c r="S264">
        <v>5.7302999999999997</v>
      </c>
      <c r="T264">
        <v>3.7831999999999999</v>
      </c>
      <c r="U264">
        <v>3.3693</v>
      </c>
      <c r="V264">
        <v>0</v>
      </c>
      <c r="W264">
        <v>0</v>
      </c>
      <c r="X264">
        <v>0</v>
      </c>
      <c r="Y264">
        <v>5.5376000000000003</v>
      </c>
      <c r="Z264">
        <v>17.947900000000001</v>
      </c>
      <c r="AA264" t="s">
        <v>487</v>
      </c>
      <c r="AB264">
        <v>2.125</v>
      </c>
      <c r="AC264" t="s">
        <v>484</v>
      </c>
      <c r="AD264">
        <v>3.1248999999999998</v>
      </c>
      <c r="AE264" t="s">
        <v>994</v>
      </c>
      <c r="AF264">
        <v>1.6930000000000001</v>
      </c>
      <c r="AG264">
        <v>12.694699999999999</v>
      </c>
      <c r="AH264">
        <v>205.62950000000001</v>
      </c>
      <c r="AI264">
        <v>6</v>
      </c>
      <c r="AK264">
        <v>103</v>
      </c>
      <c r="AL264">
        <v>14</v>
      </c>
      <c r="AM264">
        <v>30</v>
      </c>
      <c r="AN264" t="s">
        <v>983</v>
      </c>
      <c r="AP264" t="str">
        <f t="shared" si="4"/>
        <v/>
      </c>
    </row>
    <row r="265" spans="1:42">
      <c r="A265" t="s">
        <v>995</v>
      </c>
      <c r="B265" s="4">
        <v>43400</v>
      </c>
      <c r="C265" s="1">
        <v>0.64930555555555558</v>
      </c>
      <c r="D265" t="s">
        <v>171</v>
      </c>
      <c r="E265" t="s">
        <v>344</v>
      </c>
      <c r="F265" t="s">
        <v>230</v>
      </c>
      <c r="G265">
        <v>4289</v>
      </c>
      <c r="H265" t="s">
        <v>282</v>
      </c>
      <c r="I265" t="s">
        <v>346</v>
      </c>
      <c r="J265" t="s">
        <v>5</v>
      </c>
      <c r="K265" t="s">
        <v>662</v>
      </c>
      <c r="L265" t="s">
        <v>980</v>
      </c>
      <c r="M265">
        <v>13</v>
      </c>
      <c r="N265">
        <v>6</v>
      </c>
      <c r="O265">
        <v>66.2239</v>
      </c>
      <c r="P265">
        <v>44.438600000000001</v>
      </c>
      <c r="Q265">
        <v>22.470600000000001</v>
      </c>
      <c r="R265">
        <v>7.1877000000000004</v>
      </c>
      <c r="S265">
        <v>9.0267999999999997</v>
      </c>
      <c r="T265">
        <v>4.62</v>
      </c>
      <c r="U265">
        <v>2.1147</v>
      </c>
      <c r="V265">
        <v>0.75580000000000003</v>
      </c>
      <c r="W265">
        <v>1.4662999999999999</v>
      </c>
      <c r="X265">
        <v>0.71120000000000005</v>
      </c>
      <c r="Y265">
        <v>0</v>
      </c>
      <c r="Z265">
        <v>17.597899999999999</v>
      </c>
      <c r="AA265" t="s">
        <v>503</v>
      </c>
      <c r="AB265">
        <v>0.66910000000000003</v>
      </c>
      <c r="AC265" t="s">
        <v>996</v>
      </c>
      <c r="AD265">
        <v>0.47960000000000003</v>
      </c>
      <c r="AE265" t="s">
        <v>997</v>
      </c>
      <c r="AF265">
        <v>1.6229</v>
      </c>
      <c r="AG265">
        <v>23.333600000000001</v>
      </c>
      <c r="AH265">
        <v>202.71870000000001</v>
      </c>
      <c r="AI265">
        <v>20</v>
      </c>
      <c r="AK265">
        <v>94</v>
      </c>
      <c r="AL265">
        <v>14</v>
      </c>
      <c r="AM265">
        <v>20</v>
      </c>
      <c r="AN265" t="s">
        <v>983</v>
      </c>
      <c r="AP265" t="str">
        <f t="shared" si="4"/>
        <v/>
      </c>
    </row>
    <row r="266" spans="1:42">
      <c r="A266" t="s">
        <v>998</v>
      </c>
      <c r="B266" s="4">
        <v>43400</v>
      </c>
      <c r="C266" s="1">
        <v>0.64930555555555558</v>
      </c>
      <c r="D266" t="s">
        <v>171</v>
      </c>
      <c r="E266" t="s">
        <v>344</v>
      </c>
      <c r="F266" t="s">
        <v>230</v>
      </c>
      <c r="G266">
        <v>4289</v>
      </c>
      <c r="H266" t="s">
        <v>282</v>
      </c>
      <c r="I266" t="s">
        <v>346</v>
      </c>
      <c r="J266" t="s">
        <v>5</v>
      </c>
      <c r="K266" t="s">
        <v>662</v>
      </c>
      <c r="L266" t="s">
        <v>980</v>
      </c>
      <c r="M266">
        <v>4</v>
      </c>
      <c r="N266">
        <v>7</v>
      </c>
      <c r="O266">
        <v>46.302599999999998</v>
      </c>
      <c r="P266">
        <v>62.150199999999998</v>
      </c>
      <c r="Q266">
        <v>18.4434</v>
      </c>
      <c r="R266">
        <v>13.894600000000001</v>
      </c>
      <c r="S266">
        <v>5.7363999999999997</v>
      </c>
      <c r="T266">
        <v>3.5653000000000001</v>
      </c>
      <c r="U266">
        <v>2.8727999999999998</v>
      </c>
      <c r="V266">
        <v>2.3058000000000001</v>
      </c>
      <c r="W266">
        <v>1.0172000000000001</v>
      </c>
      <c r="X266">
        <v>1.4509000000000001</v>
      </c>
      <c r="Y266">
        <v>0</v>
      </c>
      <c r="Z266">
        <v>17.535699999999999</v>
      </c>
      <c r="AA266" t="s">
        <v>495</v>
      </c>
      <c r="AB266">
        <v>2.0851000000000002</v>
      </c>
      <c r="AC266" t="s">
        <v>496</v>
      </c>
      <c r="AD266">
        <v>1.1849000000000001</v>
      </c>
      <c r="AE266" t="s">
        <v>999</v>
      </c>
      <c r="AF266">
        <v>1.897</v>
      </c>
      <c r="AG266">
        <v>18.916799999999999</v>
      </c>
      <c r="AH266">
        <v>199.3587</v>
      </c>
      <c r="AI266">
        <v>25</v>
      </c>
      <c r="AK266">
        <v>112</v>
      </c>
      <c r="AL266">
        <v>14</v>
      </c>
      <c r="AM266">
        <v>30</v>
      </c>
      <c r="AN266" t="s">
        <v>983</v>
      </c>
      <c r="AP266" t="str">
        <f t="shared" si="4"/>
        <v/>
      </c>
    </row>
    <row r="267" spans="1:42">
      <c r="A267" t="s">
        <v>1000</v>
      </c>
      <c r="B267" s="4">
        <v>43400</v>
      </c>
      <c r="C267" s="1">
        <v>0.64930555555555558</v>
      </c>
      <c r="D267" t="s">
        <v>171</v>
      </c>
      <c r="E267" t="s">
        <v>344</v>
      </c>
      <c r="F267" t="s">
        <v>230</v>
      </c>
      <c r="G267">
        <v>4289</v>
      </c>
      <c r="H267" t="s">
        <v>282</v>
      </c>
      <c r="I267" t="s">
        <v>346</v>
      </c>
      <c r="J267" t="s">
        <v>5</v>
      </c>
      <c r="K267" t="s">
        <v>662</v>
      </c>
      <c r="L267" t="s">
        <v>980</v>
      </c>
      <c r="M267">
        <v>11</v>
      </c>
      <c r="N267">
        <v>5</v>
      </c>
      <c r="O267">
        <v>55.1004</v>
      </c>
      <c r="P267">
        <v>63.805799999999998</v>
      </c>
      <c r="Q267">
        <v>28.4817</v>
      </c>
      <c r="R267">
        <v>8.7088000000000001</v>
      </c>
      <c r="S267">
        <v>4.6916000000000002</v>
      </c>
      <c r="T267">
        <v>3.1101000000000001</v>
      </c>
      <c r="U267">
        <v>2.4523999999999999</v>
      </c>
      <c r="V267">
        <v>1.3549</v>
      </c>
      <c r="W267">
        <v>0</v>
      </c>
      <c r="X267">
        <v>0</v>
      </c>
      <c r="Y267">
        <v>2.8664999999999998</v>
      </c>
      <c r="Z267">
        <v>11.777100000000001</v>
      </c>
      <c r="AA267" t="s">
        <v>1001</v>
      </c>
      <c r="AB267">
        <v>0.50639999999999996</v>
      </c>
      <c r="AC267" t="s">
        <v>1002</v>
      </c>
      <c r="AD267">
        <v>0.1827</v>
      </c>
      <c r="AE267" t="s">
        <v>401</v>
      </c>
      <c r="AF267">
        <v>1.9685999999999999</v>
      </c>
      <c r="AG267">
        <v>12.85</v>
      </c>
      <c r="AH267">
        <v>197.857</v>
      </c>
      <c r="AI267">
        <v>16</v>
      </c>
      <c r="AK267">
        <v>103</v>
      </c>
      <c r="AL267">
        <v>14</v>
      </c>
      <c r="AM267">
        <v>85</v>
      </c>
      <c r="AN267" t="s">
        <v>983</v>
      </c>
      <c r="AP267" t="str">
        <f t="shared" si="4"/>
        <v/>
      </c>
    </row>
    <row r="268" spans="1:42">
      <c r="A268" t="s">
        <v>1003</v>
      </c>
      <c r="B268" s="4">
        <v>43400</v>
      </c>
      <c r="C268" s="1">
        <v>0.64930555555555558</v>
      </c>
      <c r="D268" t="s">
        <v>171</v>
      </c>
      <c r="E268" t="s">
        <v>344</v>
      </c>
      <c r="F268" t="s">
        <v>230</v>
      </c>
      <c r="G268">
        <v>4289</v>
      </c>
      <c r="H268" t="s">
        <v>282</v>
      </c>
      <c r="I268" t="s">
        <v>346</v>
      </c>
      <c r="J268" t="s">
        <v>5</v>
      </c>
      <c r="K268" t="s">
        <v>662</v>
      </c>
      <c r="L268" t="s">
        <v>980</v>
      </c>
      <c r="M268">
        <v>12</v>
      </c>
      <c r="N268">
        <v>6</v>
      </c>
      <c r="O268">
        <v>70.423900000000003</v>
      </c>
      <c r="P268">
        <v>35.722099999999998</v>
      </c>
      <c r="Q268">
        <v>18.842199999999998</v>
      </c>
      <c r="R268">
        <v>8.2112999999999996</v>
      </c>
      <c r="S268">
        <v>5.3925999999999998</v>
      </c>
      <c r="T268">
        <v>2.5308000000000002</v>
      </c>
      <c r="U268">
        <v>3.2139000000000002</v>
      </c>
      <c r="V268">
        <v>2.4214000000000002</v>
      </c>
      <c r="W268">
        <v>1.609</v>
      </c>
      <c r="X268">
        <v>1.4225000000000001</v>
      </c>
      <c r="Y268">
        <v>0</v>
      </c>
      <c r="Z268">
        <v>12.257099999999999</v>
      </c>
      <c r="AA268" t="s">
        <v>491</v>
      </c>
      <c r="AB268">
        <v>0.39610000000000001</v>
      </c>
      <c r="AC268" t="s">
        <v>1004</v>
      </c>
      <c r="AD268">
        <v>0</v>
      </c>
      <c r="AE268" t="s">
        <v>1005</v>
      </c>
      <c r="AF268">
        <v>2.1528</v>
      </c>
      <c r="AG268">
        <v>21.674700000000001</v>
      </c>
      <c r="AH268">
        <v>186.2704</v>
      </c>
      <c r="AI268">
        <v>25</v>
      </c>
      <c r="AK268">
        <v>102</v>
      </c>
      <c r="AL268">
        <v>14</v>
      </c>
      <c r="AM268">
        <v>20</v>
      </c>
      <c r="AN268" t="s">
        <v>983</v>
      </c>
      <c r="AP268" t="str">
        <f t="shared" si="4"/>
        <v/>
      </c>
    </row>
    <row r="269" spans="1:42">
      <c r="A269" t="s">
        <v>1006</v>
      </c>
      <c r="B269" s="4">
        <v>43400</v>
      </c>
      <c r="C269" s="1">
        <v>0.64930555555555558</v>
      </c>
      <c r="D269" t="s">
        <v>171</v>
      </c>
      <c r="E269" t="s">
        <v>344</v>
      </c>
      <c r="F269" t="s">
        <v>230</v>
      </c>
      <c r="G269">
        <v>4289</v>
      </c>
      <c r="H269" t="s">
        <v>282</v>
      </c>
      <c r="I269" t="s">
        <v>346</v>
      </c>
      <c r="J269" t="s">
        <v>5</v>
      </c>
      <c r="K269" t="s">
        <v>662</v>
      </c>
      <c r="L269" t="s">
        <v>980</v>
      </c>
      <c r="M269">
        <v>8</v>
      </c>
      <c r="N269">
        <v>6</v>
      </c>
      <c r="O269">
        <v>50.632300000000001</v>
      </c>
      <c r="P269">
        <v>54.3812</v>
      </c>
      <c r="Q269">
        <v>21.4907</v>
      </c>
      <c r="R269">
        <v>6.1490999999999998</v>
      </c>
      <c r="S269">
        <v>3.3643999999999998</v>
      </c>
      <c r="T269">
        <v>1.8318000000000001</v>
      </c>
      <c r="U269">
        <v>0</v>
      </c>
      <c r="V269">
        <v>0</v>
      </c>
      <c r="W269">
        <v>0</v>
      </c>
      <c r="X269">
        <v>0</v>
      </c>
      <c r="Y269">
        <v>6.4768999999999997</v>
      </c>
      <c r="Z269">
        <v>16.040700000000001</v>
      </c>
      <c r="AA269" t="s">
        <v>511</v>
      </c>
      <c r="AB269">
        <v>2.4079000000000002</v>
      </c>
      <c r="AC269" t="s">
        <v>512</v>
      </c>
      <c r="AD269">
        <v>1.4171</v>
      </c>
      <c r="AE269" t="s">
        <v>1007</v>
      </c>
      <c r="AF269">
        <v>1.1081000000000001</v>
      </c>
      <c r="AG269">
        <v>10.4</v>
      </c>
      <c r="AH269">
        <v>175.7002</v>
      </c>
      <c r="AI269">
        <v>10</v>
      </c>
      <c r="AK269">
        <v>107</v>
      </c>
      <c r="AL269">
        <v>14</v>
      </c>
      <c r="AM269">
        <v>187</v>
      </c>
      <c r="AN269" t="s">
        <v>983</v>
      </c>
      <c r="AP269" t="str">
        <f t="shared" si="4"/>
        <v/>
      </c>
    </row>
    <row r="270" spans="1:42">
      <c r="A270" t="s">
        <v>1008</v>
      </c>
      <c r="B270" s="4">
        <v>43400</v>
      </c>
      <c r="C270" s="1">
        <v>0.64930555555555558</v>
      </c>
      <c r="D270" t="s">
        <v>171</v>
      </c>
      <c r="E270" t="s">
        <v>344</v>
      </c>
      <c r="F270" t="s">
        <v>230</v>
      </c>
      <c r="G270">
        <v>4289</v>
      </c>
      <c r="H270" t="s">
        <v>282</v>
      </c>
      <c r="I270" t="s">
        <v>346</v>
      </c>
      <c r="J270" t="s">
        <v>5</v>
      </c>
      <c r="K270" t="s">
        <v>662</v>
      </c>
      <c r="L270" t="s">
        <v>980</v>
      </c>
      <c r="M270">
        <v>14</v>
      </c>
      <c r="N270">
        <v>6</v>
      </c>
      <c r="O270">
        <v>31.925999999999998</v>
      </c>
      <c r="P270">
        <v>49.683999999999997</v>
      </c>
      <c r="Q270">
        <v>26.866499999999998</v>
      </c>
      <c r="R270">
        <v>5.4635999999999996</v>
      </c>
      <c r="S270">
        <v>4.1455000000000002</v>
      </c>
      <c r="T270">
        <v>4.5061</v>
      </c>
      <c r="U270">
        <v>2.8742000000000001</v>
      </c>
      <c r="V270">
        <v>1.0669999999999999</v>
      </c>
      <c r="W270">
        <v>1.339</v>
      </c>
      <c r="X270">
        <v>1.0640000000000001</v>
      </c>
      <c r="Y270">
        <v>0</v>
      </c>
      <c r="Z270">
        <v>16.835699999999999</v>
      </c>
      <c r="AA270" t="s">
        <v>515</v>
      </c>
      <c r="AB270">
        <v>0.32750000000000001</v>
      </c>
      <c r="AC270" t="s">
        <v>985</v>
      </c>
      <c r="AD270">
        <v>1.1003000000000001</v>
      </c>
      <c r="AE270" t="s">
        <v>1009</v>
      </c>
      <c r="AF270">
        <v>0.32169999999999999</v>
      </c>
      <c r="AG270">
        <v>19.7163</v>
      </c>
      <c r="AH270">
        <v>167.23759999999999</v>
      </c>
      <c r="AI270">
        <v>10</v>
      </c>
      <c r="AK270">
        <v>89</v>
      </c>
      <c r="AL270">
        <v>14</v>
      </c>
      <c r="AM270">
        <v>16</v>
      </c>
      <c r="AN270" t="s">
        <v>983</v>
      </c>
      <c r="AP270" t="str">
        <f t="shared" si="4"/>
        <v/>
      </c>
    </row>
    <row r="271" spans="1:42">
      <c r="A271" t="s">
        <v>1010</v>
      </c>
      <c r="B271" s="4">
        <v>43400</v>
      </c>
      <c r="C271" s="1">
        <v>0.64930555555555558</v>
      </c>
      <c r="D271" t="s">
        <v>171</v>
      </c>
      <c r="E271" t="s">
        <v>344</v>
      </c>
      <c r="F271" t="s">
        <v>230</v>
      </c>
      <c r="G271">
        <v>4289</v>
      </c>
      <c r="H271" t="s">
        <v>282</v>
      </c>
      <c r="I271" t="s">
        <v>346</v>
      </c>
      <c r="J271" t="s">
        <v>5</v>
      </c>
      <c r="K271" t="s">
        <v>662</v>
      </c>
      <c r="L271" t="s">
        <v>980</v>
      </c>
      <c r="M271">
        <v>2</v>
      </c>
      <c r="N271">
        <v>6</v>
      </c>
      <c r="O271">
        <v>51.931800000000003</v>
      </c>
      <c r="P271">
        <v>25.478400000000001</v>
      </c>
      <c r="Q271">
        <v>19.464400000000001</v>
      </c>
      <c r="R271">
        <v>5.6154999999999999</v>
      </c>
      <c r="S271">
        <v>4.7035999999999998</v>
      </c>
      <c r="T271">
        <v>4.5697999999999999</v>
      </c>
      <c r="U271">
        <v>2.3323999999999998</v>
      </c>
      <c r="V271">
        <v>0</v>
      </c>
      <c r="W271">
        <v>0</v>
      </c>
      <c r="X271">
        <v>0</v>
      </c>
      <c r="Y271">
        <v>4.0231000000000003</v>
      </c>
      <c r="Z271">
        <v>11.9171</v>
      </c>
      <c r="AA271" t="s">
        <v>1011</v>
      </c>
      <c r="AB271">
        <v>2.9030999999999998</v>
      </c>
      <c r="AC271" t="s">
        <v>804</v>
      </c>
      <c r="AD271">
        <v>2.1802999999999999</v>
      </c>
      <c r="AE271" t="s">
        <v>1012</v>
      </c>
      <c r="AF271">
        <v>2.0929000000000002</v>
      </c>
      <c r="AG271">
        <v>26.742799999999999</v>
      </c>
      <c r="AH271">
        <v>163.95519999999999</v>
      </c>
      <c r="AI271">
        <v>14</v>
      </c>
      <c r="AK271">
        <v>114</v>
      </c>
      <c r="AL271">
        <v>14</v>
      </c>
      <c r="AM271">
        <v>228</v>
      </c>
      <c r="AN271" t="s">
        <v>983</v>
      </c>
      <c r="AP271" t="str">
        <f t="shared" si="4"/>
        <v/>
      </c>
    </row>
    <row r="272" spans="1:42">
      <c r="A272" t="s">
        <v>1013</v>
      </c>
      <c r="B272" s="4">
        <v>43400</v>
      </c>
      <c r="C272" s="1">
        <v>0.64930555555555558</v>
      </c>
      <c r="D272" t="s">
        <v>171</v>
      </c>
      <c r="E272" t="s">
        <v>344</v>
      </c>
      <c r="F272" t="s">
        <v>230</v>
      </c>
      <c r="G272">
        <v>4289</v>
      </c>
      <c r="H272" t="s">
        <v>282</v>
      </c>
      <c r="I272" t="s">
        <v>346</v>
      </c>
      <c r="J272" t="s">
        <v>5</v>
      </c>
      <c r="K272" t="s">
        <v>662</v>
      </c>
      <c r="L272" t="s">
        <v>980</v>
      </c>
      <c r="M272">
        <v>5</v>
      </c>
      <c r="N272">
        <v>7</v>
      </c>
      <c r="O272">
        <v>38.796300000000002</v>
      </c>
      <c r="P272">
        <v>28.573399999999999</v>
      </c>
      <c r="Q272">
        <v>17.9315</v>
      </c>
      <c r="R272">
        <v>7.0982000000000003</v>
      </c>
      <c r="S272">
        <v>3.8155000000000001</v>
      </c>
      <c r="T272">
        <v>4.3402000000000003</v>
      </c>
      <c r="U272">
        <v>2.028</v>
      </c>
      <c r="V272">
        <v>2.8096000000000001</v>
      </c>
      <c r="W272">
        <v>0.81769999999999998</v>
      </c>
      <c r="X272">
        <v>1.3346</v>
      </c>
      <c r="Y272">
        <v>0</v>
      </c>
      <c r="Z272">
        <v>16.245699999999999</v>
      </c>
      <c r="AA272" t="s">
        <v>706</v>
      </c>
      <c r="AB272">
        <v>0.46739999999999998</v>
      </c>
      <c r="AC272" t="s">
        <v>707</v>
      </c>
      <c r="AD272">
        <v>0.2298</v>
      </c>
      <c r="AE272" t="s">
        <v>297</v>
      </c>
      <c r="AF272">
        <v>2.0512000000000001</v>
      </c>
      <c r="AG272">
        <v>11.027799999999999</v>
      </c>
      <c r="AH272">
        <v>137.5669</v>
      </c>
      <c r="AI272">
        <v>16</v>
      </c>
      <c r="AK272">
        <v>112</v>
      </c>
      <c r="AL272">
        <v>14</v>
      </c>
      <c r="AM272">
        <v>309</v>
      </c>
      <c r="AN272" t="s">
        <v>983</v>
      </c>
      <c r="AP272" t="str">
        <f t="shared" si="4"/>
        <v/>
      </c>
    </row>
    <row r="273" spans="1:42">
      <c r="A273" t="s">
        <v>1015</v>
      </c>
      <c r="B273" s="4">
        <v>43400</v>
      </c>
      <c r="C273" s="1">
        <v>0.65277777777777779</v>
      </c>
      <c r="D273" t="s">
        <v>167</v>
      </c>
      <c r="E273" t="s">
        <v>281</v>
      </c>
      <c r="G273">
        <v>9267</v>
      </c>
      <c r="H273" t="s">
        <v>282</v>
      </c>
      <c r="I273" t="s">
        <v>232</v>
      </c>
      <c r="J273" t="s">
        <v>5</v>
      </c>
      <c r="K273" t="s">
        <v>662</v>
      </c>
      <c r="L273" t="s">
        <v>1014</v>
      </c>
      <c r="M273">
        <v>1</v>
      </c>
      <c r="N273">
        <v>4</v>
      </c>
      <c r="O273">
        <v>88.91</v>
      </c>
      <c r="P273">
        <v>92.995900000000006</v>
      </c>
      <c r="Q273">
        <v>35.679400000000001</v>
      </c>
      <c r="R273">
        <v>12.339600000000001</v>
      </c>
      <c r="S273">
        <v>9.4510000000000005</v>
      </c>
      <c r="T273">
        <v>4.8550000000000004</v>
      </c>
      <c r="U273">
        <v>2.9274</v>
      </c>
      <c r="V273">
        <v>3.0869</v>
      </c>
      <c r="W273">
        <v>2.0259999999999998</v>
      </c>
      <c r="X273">
        <v>2.3660999999999999</v>
      </c>
      <c r="Y273">
        <v>0</v>
      </c>
      <c r="Z273">
        <v>22.1921</v>
      </c>
      <c r="AA273" t="s">
        <v>738</v>
      </c>
      <c r="AB273">
        <v>1.9060999999999999</v>
      </c>
      <c r="AC273" t="s">
        <v>1016</v>
      </c>
      <c r="AD273">
        <v>2.5935000000000001</v>
      </c>
      <c r="AE273" t="s">
        <v>418</v>
      </c>
      <c r="AF273">
        <v>1.7393000000000001</v>
      </c>
      <c r="AG273">
        <v>30.166799999999999</v>
      </c>
      <c r="AH273" s="23">
        <v>313.2353</v>
      </c>
      <c r="AI273">
        <v>3</v>
      </c>
      <c r="AJ273">
        <v>7</v>
      </c>
      <c r="AK273">
        <v>92</v>
      </c>
      <c r="AL273">
        <v>13</v>
      </c>
      <c r="AM273">
        <v>17</v>
      </c>
      <c r="AN273" t="s">
        <v>5</v>
      </c>
      <c r="AP273" t="str">
        <f t="shared" si="4"/>
        <v>Bold</v>
      </c>
    </row>
    <row r="274" spans="1:42">
      <c r="A274" t="s">
        <v>1017</v>
      </c>
      <c r="B274" s="4">
        <v>43400</v>
      </c>
      <c r="C274" s="1">
        <v>0.65277777777777779</v>
      </c>
      <c r="D274" t="s">
        <v>167</v>
      </c>
      <c r="E274" t="s">
        <v>281</v>
      </c>
      <c r="G274">
        <v>9267</v>
      </c>
      <c r="H274" t="s">
        <v>282</v>
      </c>
      <c r="I274" t="s">
        <v>232</v>
      </c>
      <c r="J274" t="s">
        <v>5</v>
      </c>
      <c r="K274" t="s">
        <v>662</v>
      </c>
      <c r="L274" t="s">
        <v>1014</v>
      </c>
      <c r="M274">
        <v>6</v>
      </c>
      <c r="N274">
        <v>4</v>
      </c>
      <c r="O274">
        <v>79.208600000000004</v>
      </c>
      <c r="P274">
        <v>70.207999999999998</v>
      </c>
      <c r="Q274">
        <v>49.828400000000002</v>
      </c>
      <c r="R274">
        <v>13.438000000000001</v>
      </c>
      <c r="S274">
        <v>9.0881000000000007</v>
      </c>
      <c r="T274">
        <v>9.0687999999999995</v>
      </c>
      <c r="U274">
        <v>4.9447999999999999</v>
      </c>
      <c r="V274">
        <v>2.9912999999999998</v>
      </c>
      <c r="W274">
        <v>1.8130999999999999</v>
      </c>
      <c r="X274">
        <v>1.0887</v>
      </c>
      <c r="Y274">
        <v>0</v>
      </c>
      <c r="Z274">
        <v>20.816400000000002</v>
      </c>
      <c r="AA274" t="s">
        <v>1018</v>
      </c>
      <c r="AB274">
        <v>1.8984000000000001</v>
      </c>
      <c r="AC274" t="s">
        <v>1019</v>
      </c>
      <c r="AD274">
        <v>0.77180000000000004</v>
      </c>
      <c r="AE274" t="s">
        <v>339</v>
      </c>
      <c r="AF274">
        <v>1.6011</v>
      </c>
      <c r="AG274">
        <v>22.108499999999999</v>
      </c>
      <c r="AH274">
        <v>288.87400000000002</v>
      </c>
      <c r="AI274">
        <v>12</v>
      </c>
      <c r="AJ274">
        <v>9</v>
      </c>
      <c r="AK274">
        <v>80</v>
      </c>
      <c r="AL274">
        <v>13</v>
      </c>
      <c r="AM274">
        <v>21</v>
      </c>
      <c r="AN274" t="s">
        <v>5</v>
      </c>
      <c r="AP274" t="str">
        <f t="shared" si="4"/>
        <v/>
      </c>
    </row>
    <row r="275" spans="1:42">
      <c r="A275" t="s">
        <v>1020</v>
      </c>
      <c r="B275" s="4">
        <v>43400</v>
      </c>
      <c r="C275" s="1">
        <v>0.65277777777777779</v>
      </c>
      <c r="D275" t="s">
        <v>167</v>
      </c>
      <c r="E275" t="s">
        <v>281</v>
      </c>
      <c r="G275">
        <v>9267</v>
      </c>
      <c r="H275" t="s">
        <v>282</v>
      </c>
      <c r="I275" t="s">
        <v>232</v>
      </c>
      <c r="J275" t="s">
        <v>5</v>
      </c>
      <c r="K275" t="s">
        <v>662</v>
      </c>
      <c r="L275" t="s">
        <v>1014</v>
      </c>
      <c r="M275">
        <v>5</v>
      </c>
      <c r="N275">
        <v>3</v>
      </c>
      <c r="O275">
        <v>60.424999999999997</v>
      </c>
      <c r="P275">
        <v>72.566400000000002</v>
      </c>
      <c r="Q275">
        <v>34.942</v>
      </c>
      <c r="R275">
        <v>11.4847</v>
      </c>
      <c r="S275">
        <v>8.9689999999999994</v>
      </c>
      <c r="T275">
        <v>5.0151000000000003</v>
      </c>
      <c r="U275">
        <v>3.7839</v>
      </c>
      <c r="V275">
        <v>1.8249</v>
      </c>
      <c r="W275">
        <v>1.6836</v>
      </c>
      <c r="X275">
        <v>0</v>
      </c>
      <c r="Y275">
        <v>1.8967000000000001</v>
      </c>
      <c r="Z275">
        <v>18.66</v>
      </c>
      <c r="AA275" t="s">
        <v>326</v>
      </c>
      <c r="AB275">
        <v>2.9449999999999998</v>
      </c>
      <c r="AC275" t="s">
        <v>327</v>
      </c>
      <c r="AD275">
        <v>2.9422000000000001</v>
      </c>
      <c r="AE275" t="s">
        <v>936</v>
      </c>
      <c r="AF275">
        <v>1.9337</v>
      </c>
      <c r="AG275">
        <v>31.622</v>
      </c>
      <c r="AH275">
        <v>260.69439999999997</v>
      </c>
      <c r="AI275">
        <v>12</v>
      </c>
      <c r="AJ275">
        <v>12</v>
      </c>
      <c r="AK275">
        <v>82</v>
      </c>
      <c r="AL275">
        <v>13</v>
      </c>
      <c r="AM275">
        <v>17</v>
      </c>
      <c r="AN275" t="s">
        <v>5</v>
      </c>
      <c r="AP275" t="str">
        <f t="shared" si="4"/>
        <v/>
      </c>
    </row>
    <row r="276" spans="1:42">
      <c r="A276" t="s">
        <v>1021</v>
      </c>
      <c r="B276" s="4">
        <v>43400</v>
      </c>
      <c r="C276" s="1">
        <v>0.65277777777777779</v>
      </c>
      <c r="D276" t="s">
        <v>167</v>
      </c>
      <c r="E276" t="s">
        <v>281</v>
      </c>
      <c r="G276">
        <v>9267</v>
      </c>
      <c r="H276" t="s">
        <v>282</v>
      </c>
      <c r="I276" t="s">
        <v>232</v>
      </c>
      <c r="J276" t="s">
        <v>5</v>
      </c>
      <c r="K276" t="s">
        <v>662</v>
      </c>
      <c r="L276" t="s">
        <v>1014</v>
      </c>
      <c r="M276">
        <v>3</v>
      </c>
      <c r="N276">
        <v>4</v>
      </c>
      <c r="O276">
        <v>110.9</v>
      </c>
      <c r="P276">
        <v>48.558199999999999</v>
      </c>
      <c r="Q276">
        <v>21.7666</v>
      </c>
      <c r="R276">
        <v>13.1325</v>
      </c>
      <c r="S276">
        <v>5.2544000000000004</v>
      </c>
      <c r="T276">
        <v>3.1612</v>
      </c>
      <c r="U276">
        <v>2.0672000000000001</v>
      </c>
      <c r="V276">
        <v>2.3847</v>
      </c>
      <c r="W276">
        <v>1.9802</v>
      </c>
      <c r="X276">
        <v>2.2917000000000001</v>
      </c>
      <c r="Y276">
        <v>0</v>
      </c>
      <c r="Z276">
        <v>19.464300000000001</v>
      </c>
      <c r="AA276" t="s">
        <v>329</v>
      </c>
      <c r="AB276">
        <v>2.1657000000000002</v>
      </c>
      <c r="AC276" t="s">
        <v>330</v>
      </c>
      <c r="AD276">
        <v>1.4014</v>
      </c>
      <c r="AE276" t="s">
        <v>853</v>
      </c>
      <c r="AF276">
        <v>2.3506999999999998</v>
      </c>
      <c r="AG276">
        <v>22.270399999999999</v>
      </c>
      <c r="AH276">
        <v>259.14909999999998</v>
      </c>
      <c r="AI276">
        <v>6.5</v>
      </c>
      <c r="AJ276">
        <v>8</v>
      </c>
      <c r="AK276">
        <v>89</v>
      </c>
      <c r="AL276">
        <v>13</v>
      </c>
      <c r="AM276">
        <v>27</v>
      </c>
      <c r="AN276" t="s">
        <v>5</v>
      </c>
      <c r="AP276" t="str">
        <f t="shared" si="4"/>
        <v/>
      </c>
    </row>
    <row r="277" spans="1:42">
      <c r="A277" t="s">
        <v>1022</v>
      </c>
      <c r="B277" s="4">
        <v>43400</v>
      </c>
      <c r="C277" s="1">
        <v>0.65277777777777779</v>
      </c>
      <c r="D277" t="s">
        <v>167</v>
      </c>
      <c r="E277" t="s">
        <v>281</v>
      </c>
      <c r="G277">
        <v>9267</v>
      </c>
      <c r="H277" t="s">
        <v>282</v>
      </c>
      <c r="I277" t="s">
        <v>232</v>
      </c>
      <c r="J277" t="s">
        <v>5</v>
      </c>
      <c r="K277" t="s">
        <v>662</v>
      </c>
      <c r="L277" t="s">
        <v>1014</v>
      </c>
      <c r="M277">
        <v>7</v>
      </c>
      <c r="N277">
        <v>3</v>
      </c>
      <c r="O277">
        <v>106.5</v>
      </c>
      <c r="P277">
        <v>51.004199999999997</v>
      </c>
      <c r="Q277">
        <v>19.7453</v>
      </c>
      <c r="R277">
        <v>9.8566000000000003</v>
      </c>
      <c r="S277">
        <v>10.218500000000001</v>
      </c>
      <c r="T277">
        <v>4.0934999999999997</v>
      </c>
      <c r="U277">
        <v>5.0304000000000002</v>
      </c>
      <c r="V277">
        <v>1.3492</v>
      </c>
      <c r="W277">
        <v>0.92679999999999996</v>
      </c>
      <c r="X277">
        <v>1.2076</v>
      </c>
      <c r="Y277">
        <v>0</v>
      </c>
      <c r="Z277">
        <v>20.538599999999999</v>
      </c>
      <c r="AA277" t="s">
        <v>303</v>
      </c>
      <c r="AB277">
        <v>1.7713000000000001</v>
      </c>
      <c r="AC277" t="s">
        <v>304</v>
      </c>
      <c r="AD277">
        <v>1.6987000000000001</v>
      </c>
      <c r="AE277" t="s">
        <v>1023</v>
      </c>
      <c r="AF277">
        <v>1.7744</v>
      </c>
      <c r="AG277">
        <v>19.628699999999998</v>
      </c>
      <c r="AH277">
        <v>255.34399999999999</v>
      </c>
      <c r="AI277">
        <v>4</v>
      </c>
      <c r="AJ277">
        <v>10</v>
      </c>
      <c r="AK277">
        <v>79</v>
      </c>
      <c r="AL277">
        <v>13</v>
      </c>
      <c r="AM277">
        <v>7</v>
      </c>
      <c r="AN277" t="s">
        <v>5</v>
      </c>
      <c r="AP277" t="str">
        <f t="shared" si="4"/>
        <v/>
      </c>
    </row>
    <row r="278" spans="1:42">
      <c r="A278" t="s">
        <v>1024</v>
      </c>
      <c r="B278" s="4">
        <v>43400</v>
      </c>
      <c r="C278" s="1">
        <v>0.65277777777777779</v>
      </c>
      <c r="D278" t="s">
        <v>167</v>
      </c>
      <c r="E278" t="s">
        <v>281</v>
      </c>
      <c r="G278">
        <v>9267</v>
      </c>
      <c r="H278" t="s">
        <v>282</v>
      </c>
      <c r="I278" t="s">
        <v>232</v>
      </c>
      <c r="J278" t="s">
        <v>5</v>
      </c>
      <c r="K278" t="s">
        <v>662</v>
      </c>
      <c r="L278" t="s">
        <v>1014</v>
      </c>
      <c r="M278">
        <v>8</v>
      </c>
      <c r="N278">
        <v>5</v>
      </c>
      <c r="O278">
        <v>87.42</v>
      </c>
      <c r="P278">
        <v>56.280999999999999</v>
      </c>
      <c r="Q278">
        <v>32.586799999999997</v>
      </c>
      <c r="R278">
        <v>6.6428000000000003</v>
      </c>
      <c r="S278">
        <v>8.2013999999999996</v>
      </c>
      <c r="T278">
        <v>5.7815000000000003</v>
      </c>
      <c r="U278">
        <v>3.0587</v>
      </c>
      <c r="V278">
        <v>2.8919999999999999</v>
      </c>
      <c r="W278">
        <v>2.4977999999999998</v>
      </c>
      <c r="X278">
        <v>1.8202</v>
      </c>
      <c r="Y278">
        <v>0</v>
      </c>
      <c r="Z278">
        <v>19.289300000000001</v>
      </c>
      <c r="AA278" t="s">
        <v>299</v>
      </c>
      <c r="AB278">
        <v>0.69099999999999995</v>
      </c>
      <c r="AC278" t="s">
        <v>300</v>
      </c>
      <c r="AD278">
        <v>0.63109999999999999</v>
      </c>
      <c r="AE278" t="s">
        <v>1025</v>
      </c>
      <c r="AF278">
        <v>0.70889999999999997</v>
      </c>
      <c r="AG278">
        <v>23.944800000000001</v>
      </c>
      <c r="AH278">
        <v>252.44730000000001</v>
      </c>
      <c r="AI278">
        <v>6</v>
      </c>
      <c r="AJ278">
        <v>6</v>
      </c>
      <c r="AK278">
        <v>76</v>
      </c>
      <c r="AL278">
        <v>13</v>
      </c>
      <c r="AM278">
        <v>17</v>
      </c>
      <c r="AN278" t="s">
        <v>5</v>
      </c>
      <c r="AP278" t="str">
        <f t="shared" si="4"/>
        <v/>
      </c>
    </row>
    <row r="279" spans="1:42">
      <c r="A279" t="s">
        <v>1026</v>
      </c>
      <c r="B279" s="4">
        <v>43400</v>
      </c>
      <c r="C279" s="1">
        <v>0.65277777777777779</v>
      </c>
      <c r="D279" t="s">
        <v>167</v>
      </c>
      <c r="E279" t="s">
        <v>281</v>
      </c>
      <c r="G279">
        <v>9267</v>
      </c>
      <c r="H279" t="s">
        <v>282</v>
      </c>
      <c r="I279" t="s">
        <v>232</v>
      </c>
      <c r="J279" t="s">
        <v>5</v>
      </c>
      <c r="K279" t="s">
        <v>662</v>
      </c>
      <c r="L279" t="s">
        <v>1014</v>
      </c>
      <c r="M279">
        <v>10</v>
      </c>
      <c r="N279">
        <v>3</v>
      </c>
      <c r="O279">
        <v>92.344399999999993</v>
      </c>
      <c r="P279">
        <v>41.103999999999999</v>
      </c>
      <c r="Q279">
        <v>34.8123</v>
      </c>
      <c r="R279">
        <v>13.925800000000001</v>
      </c>
      <c r="S279">
        <v>6.1675000000000004</v>
      </c>
      <c r="T279">
        <v>5.6845999999999997</v>
      </c>
      <c r="U279">
        <v>3.6739999999999999</v>
      </c>
      <c r="V279">
        <v>1.6415</v>
      </c>
      <c r="W279">
        <v>1.5431999999999999</v>
      </c>
      <c r="X279">
        <v>1.6211</v>
      </c>
      <c r="Y279">
        <v>0</v>
      </c>
      <c r="Z279">
        <v>21.573599999999999</v>
      </c>
      <c r="AA279" t="s">
        <v>290</v>
      </c>
      <c r="AB279">
        <v>1.2653000000000001</v>
      </c>
      <c r="AC279" t="s">
        <v>1027</v>
      </c>
      <c r="AD279">
        <v>0.98599999999999999</v>
      </c>
      <c r="AE279" t="s">
        <v>528</v>
      </c>
      <c r="AF279">
        <v>2.2221000000000002</v>
      </c>
      <c r="AG279">
        <v>21.15</v>
      </c>
      <c r="AH279">
        <v>249.71539999999999</v>
      </c>
      <c r="AI279">
        <v>10</v>
      </c>
      <c r="AJ279">
        <v>1</v>
      </c>
      <c r="AK279">
        <v>76</v>
      </c>
      <c r="AL279">
        <v>13</v>
      </c>
      <c r="AM279">
        <v>45</v>
      </c>
      <c r="AN279" t="s">
        <v>5</v>
      </c>
      <c r="AP279" t="str">
        <f t="shared" si="4"/>
        <v/>
      </c>
    </row>
    <row r="280" spans="1:42">
      <c r="A280" t="s">
        <v>1028</v>
      </c>
      <c r="B280" s="4">
        <v>43400</v>
      </c>
      <c r="C280" s="1">
        <v>0.65277777777777779</v>
      </c>
      <c r="D280" t="s">
        <v>167</v>
      </c>
      <c r="E280" t="s">
        <v>281</v>
      </c>
      <c r="G280">
        <v>9267</v>
      </c>
      <c r="H280" t="s">
        <v>282</v>
      </c>
      <c r="I280" t="s">
        <v>232</v>
      </c>
      <c r="J280" t="s">
        <v>5</v>
      </c>
      <c r="K280" t="s">
        <v>662</v>
      </c>
      <c r="L280" t="s">
        <v>1014</v>
      </c>
      <c r="M280">
        <v>9</v>
      </c>
      <c r="N280">
        <v>5</v>
      </c>
      <c r="O280">
        <v>86.185000000000002</v>
      </c>
      <c r="P280">
        <v>44.828800000000001</v>
      </c>
      <c r="Q280">
        <v>34.085999999999999</v>
      </c>
      <c r="R280">
        <v>8.7329000000000008</v>
      </c>
      <c r="S280">
        <v>7.1188000000000002</v>
      </c>
      <c r="T280">
        <v>5.2253999999999996</v>
      </c>
      <c r="U280">
        <v>5.8068</v>
      </c>
      <c r="V280">
        <v>2.7932000000000001</v>
      </c>
      <c r="W280">
        <v>3.1347999999999998</v>
      </c>
      <c r="X280">
        <v>2.1410999999999998</v>
      </c>
      <c r="Y280">
        <v>0</v>
      </c>
      <c r="Z280">
        <v>19.429300000000001</v>
      </c>
      <c r="AA280" t="s">
        <v>318</v>
      </c>
      <c r="AB280">
        <v>1.2304999999999999</v>
      </c>
      <c r="AC280" t="s">
        <v>1016</v>
      </c>
      <c r="AD280">
        <v>2.0507</v>
      </c>
      <c r="AE280" t="s">
        <v>497</v>
      </c>
      <c r="AF280">
        <v>0.76419999999999999</v>
      </c>
      <c r="AG280">
        <v>17.2089</v>
      </c>
      <c r="AH280">
        <v>240.7363</v>
      </c>
      <c r="AI280">
        <v>8</v>
      </c>
      <c r="AJ280">
        <v>2</v>
      </c>
      <c r="AK280">
        <v>75</v>
      </c>
      <c r="AL280">
        <v>13</v>
      </c>
      <c r="AM280">
        <v>15</v>
      </c>
      <c r="AN280" t="s">
        <v>5</v>
      </c>
      <c r="AP280" t="str">
        <f t="shared" si="4"/>
        <v/>
      </c>
    </row>
    <row r="281" spans="1:42">
      <c r="A281" t="s">
        <v>1029</v>
      </c>
      <c r="B281" s="4">
        <v>43400</v>
      </c>
      <c r="C281" s="1">
        <v>0.65277777777777779</v>
      </c>
      <c r="D281" t="s">
        <v>167</v>
      </c>
      <c r="E281" t="s">
        <v>281</v>
      </c>
      <c r="G281">
        <v>9267</v>
      </c>
      <c r="H281" t="s">
        <v>282</v>
      </c>
      <c r="I281" t="s">
        <v>232</v>
      </c>
      <c r="J281" t="s">
        <v>5</v>
      </c>
      <c r="K281" t="s">
        <v>662</v>
      </c>
      <c r="L281" t="s">
        <v>1014</v>
      </c>
      <c r="M281">
        <v>11</v>
      </c>
      <c r="N281">
        <v>5</v>
      </c>
      <c r="O281">
        <v>78.22</v>
      </c>
      <c r="P281">
        <v>62.4</v>
      </c>
      <c r="Q281">
        <v>25.15</v>
      </c>
      <c r="R281">
        <v>11.001200000000001</v>
      </c>
      <c r="S281">
        <v>6.2942999999999998</v>
      </c>
      <c r="T281">
        <v>6.7476000000000003</v>
      </c>
      <c r="U281">
        <v>3.7058</v>
      </c>
      <c r="V281">
        <v>2.6152000000000002</v>
      </c>
      <c r="W281">
        <v>1.6909000000000001</v>
      </c>
      <c r="X281">
        <v>2.9624999999999999</v>
      </c>
      <c r="Y281">
        <v>0</v>
      </c>
      <c r="Z281">
        <v>20.292100000000001</v>
      </c>
      <c r="AA281" t="s">
        <v>311</v>
      </c>
      <c r="AB281">
        <v>0.99690000000000001</v>
      </c>
      <c r="AC281" t="s">
        <v>1030</v>
      </c>
      <c r="AD281">
        <v>1.0399</v>
      </c>
      <c r="AE281" t="s">
        <v>1031</v>
      </c>
      <c r="AF281">
        <v>3.3157000000000001</v>
      </c>
      <c r="AG281">
        <v>12.6449</v>
      </c>
      <c r="AH281">
        <v>239.0771</v>
      </c>
      <c r="AI281">
        <v>14</v>
      </c>
      <c r="AJ281">
        <v>3</v>
      </c>
      <c r="AK281">
        <v>73</v>
      </c>
      <c r="AL281">
        <v>13</v>
      </c>
      <c r="AM281">
        <v>7</v>
      </c>
      <c r="AN281" t="s">
        <v>5</v>
      </c>
      <c r="AP281" t="str">
        <f t="shared" si="4"/>
        <v/>
      </c>
    </row>
    <row r="282" spans="1:42">
      <c r="A282" t="s">
        <v>1032</v>
      </c>
      <c r="B282" s="4">
        <v>43400</v>
      </c>
      <c r="C282" s="1">
        <v>0.65277777777777779</v>
      </c>
      <c r="D282" t="s">
        <v>167</v>
      </c>
      <c r="E282" t="s">
        <v>281</v>
      </c>
      <c r="G282">
        <v>9267</v>
      </c>
      <c r="H282" t="s">
        <v>282</v>
      </c>
      <c r="I282" t="s">
        <v>232</v>
      </c>
      <c r="J282" t="s">
        <v>5</v>
      </c>
      <c r="K282" t="s">
        <v>662</v>
      </c>
      <c r="L282" t="s">
        <v>1014</v>
      </c>
      <c r="M282">
        <v>4</v>
      </c>
      <c r="N282">
        <v>5</v>
      </c>
      <c r="O282">
        <v>64.201700000000002</v>
      </c>
      <c r="P282">
        <v>48.4071</v>
      </c>
      <c r="Q282">
        <v>19.668700000000001</v>
      </c>
      <c r="R282">
        <v>10.2294</v>
      </c>
      <c r="S282">
        <v>7.3756000000000004</v>
      </c>
      <c r="T282">
        <v>5.5166000000000004</v>
      </c>
      <c r="U282">
        <v>3.7505000000000002</v>
      </c>
      <c r="V282">
        <v>0</v>
      </c>
      <c r="W282">
        <v>0</v>
      </c>
      <c r="X282">
        <v>0</v>
      </c>
      <c r="Y282">
        <v>5.7510000000000003</v>
      </c>
      <c r="Z282">
        <v>19.491399999999999</v>
      </c>
      <c r="AA282" t="s">
        <v>333</v>
      </c>
      <c r="AB282">
        <v>1.9966999999999999</v>
      </c>
      <c r="AC282" t="s">
        <v>1033</v>
      </c>
      <c r="AD282">
        <v>0.81159999999999999</v>
      </c>
      <c r="AE282" t="s">
        <v>1034</v>
      </c>
      <c r="AF282">
        <v>0.27860000000000001</v>
      </c>
      <c r="AG282">
        <v>21.679300000000001</v>
      </c>
      <c r="AH282">
        <v>209.15819999999999</v>
      </c>
      <c r="AI282">
        <v>20</v>
      </c>
      <c r="AJ282">
        <v>4</v>
      </c>
      <c r="AK282">
        <v>81</v>
      </c>
      <c r="AL282">
        <v>13</v>
      </c>
      <c r="AM282">
        <v>45</v>
      </c>
      <c r="AN282" t="s">
        <v>5</v>
      </c>
      <c r="AP282" t="str">
        <f t="shared" si="4"/>
        <v/>
      </c>
    </row>
    <row r="283" spans="1:42">
      <c r="A283" t="s">
        <v>1035</v>
      </c>
      <c r="B283" s="4">
        <v>43400</v>
      </c>
      <c r="C283" s="1">
        <v>0.65277777777777779</v>
      </c>
      <c r="D283" t="s">
        <v>167</v>
      </c>
      <c r="E283" t="s">
        <v>281</v>
      </c>
      <c r="G283">
        <v>9267</v>
      </c>
      <c r="H283" t="s">
        <v>282</v>
      </c>
      <c r="I283" t="s">
        <v>232</v>
      </c>
      <c r="J283" t="s">
        <v>5</v>
      </c>
      <c r="K283" t="s">
        <v>662</v>
      </c>
      <c r="L283" t="s">
        <v>1014</v>
      </c>
      <c r="M283">
        <v>12</v>
      </c>
      <c r="N283">
        <v>4</v>
      </c>
      <c r="O283">
        <v>52.589199999999998</v>
      </c>
      <c r="P283">
        <v>48.822899999999997</v>
      </c>
      <c r="Q283">
        <v>37.254300000000001</v>
      </c>
      <c r="R283">
        <v>10.026999999999999</v>
      </c>
      <c r="S283">
        <v>5.7092999999999998</v>
      </c>
      <c r="T283">
        <v>3.8056000000000001</v>
      </c>
      <c r="U283">
        <v>3.0053000000000001</v>
      </c>
      <c r="V283">
        <v>0.89400000000000002</v>
      </c>
      <c r="W283">
        <v>0</v>
      </c>
      <c r="X283">
        <v>0</v>
      </c>
      <c r="Y283">
        <v>3.0421999999999998</v>
      </c>
      <c r="Z283">
        <v>14.8329</v>
      </c>
      <c r="AA283" t="s">
        <v>296</v>
      </c>
      <c r="AB283">
        <v>1.4657</v>
      </c>
      <c r="AC283" t="s">
        <v>1036</v>
      </c>
      <c r="AD283">
        <v>0.75349999999999995</v>
      </c>
      <c r="AE283" t="s">
        <v>1037</v>
      </c>
      <c r="AF283">
        <v>1.5919000000000001</v>
      </c>
      <c r="AG283">
        <v>18.416499999999999</v>
      </c>
      <c r="AH283">
        <v>202.21019999999999</v>
      </c>
      <c r="AI283">
        <v>16</v>
      </c>
      <c r="AJ283">
        <v>13</v>
      </c>
      <c r="AK283">
        <v>70</v>
      </c>
      <c r="AL283">
        <v>13</v>
      </c>
      <c r="AM283">
        <v>13</v>
      </c>
      <c r="AN283" t="s">
        <v>5</v>
      </c>
      <c r="AP283" t="str">
        <f t="shared" si="4"/>
        <v/>
      </c>
    </row>
    <row r="284" spans="1:42">
      <c r="A284" t="s">
        <v>1038</v>
      </c>
      <c r="B284" s="4">
        <v>43400</v>
      </c>
      <c r="C284" s="1">
        <v>0.65277777777777779</v>
      </c>
      <c r="D284" t="s">
        <v>167</v>
      </c>
      <c r="E284" t="s">
        <v>281</v>
      </c>
      <c r="G284">
        <v>9267</v>
      </c>
      <c r="H284" t="s">
        <v>282</v>
      </c>
      <c r="I284" t="s">
        <v>232</v>
      </c>
      <c r="J284" t="s">
        <v>5</v>
      </c>
      <c r="K284" t="s">
        <v>662</v>
      </c>
      <c r="L284" t="s">
        <v>1014</v>
      </c>
      <c r="M284">
        <v>13</v>
      </c>
      <c r="N284">
        <v>4</v>
      </c>
      <c r="O284">
        <v>45.66</v>
      </c>
      <c r="P284">
        <v>59.302999999999997</v>
      </c>
      <c r="Q284">
        <v>33.278199999999998</v>
      </c>
      <c r="R284">
        <v>10.591200000000001</v>
      </c>
      <c r="S284">
        <v>6.1764000000000001</v>
      </c>
      <c r="T284">
        <v>3.5893000000000002</v>
      </c>
      <c r="U284">
        <v>3.2585999999999999</v>
      </c>
      <c r="V284">
        <v>2.1215000000000002</v>
      </c>
      <c r="W284">
        <v>1.5541</v>
      </c>
      <c r="X284">
        <v>1.4417</v>
      </c>
      <c r="Y284">
        <v>0</v>
      </c>
      <c r="Z284">
        <v>11.821400000000001</v>
      </c>
      <c r="AA284" t="s">
        <v>1039</v>
      </c>
      <c r="AB284">
        <v>0.57699999999999996</v>
      </c>
      <c r="AC284" t="s">
        <v>1040</v>
      </c>
      <c r="AD284">
        <v>2.2029000000000001</v>
      </c>
      <c r="AE284" t="s">
        <v>1041</v>
      </c>
      <c r="AF284">
        <v>1.4857</v>
      </c>
      <c r="AG284">
        <v>18.854199999999999</v>
      </c>
      <c r="AH284">
        <v>201.9152</v>
      </c>
      <c r="AI284">
        <v>16</v>
      </c>
      <c r="AJ284">
        <v>11</v>
      </c>
      <c r="AK284">
        <v>66</v>
      </c>
      <c r="AL284">
        <v>13</v>
      </c>
      <c r="AM284">
        <v>24</v>
      </c>
      <c r="AN284" t="s">
        <v>5</v>
      </c>
      <c r="AP284" t="str">
        <f t="shared" si="4"/>
        <v/>
      </c>
    </row>
    <row r="285" spans="1:42">
      <c r="A285" t="s">
        <v>1042</v>
      </c>
      <c r="B285" s="4">
        <v>43400</v>
      </c>
      <c r="C285" s="1">
        <v>0.65277777777777779</v>
      </c>
      <c r="D285" t="s">
        <v>167</v>
      </c>
      <c r="E285" t="s">
        <v>281</v>
      </c>
      <c r="G285">
        <v>9267</v>
      </c>
      <c r="H285" t="s">
        <v>282</v>
      </c>
      <c r="I285" t="s">
        <v>232</v>
      </c>
      <c r="J285" t="s">
        <v>5</v>
      </c>
      <c r="K285" t="s">
        <v>662</v>
      </c>
      <c r="L285" t="s">
        <v>1014</v>
      </c>
      <c r="M285">
        <v>2</v>
      </c>
      <c r="N285">
        <v>9</v>
      </c>
      <c r="O285">
        <v>54.046999999999997</v>
      </c>
      <c r="P285">
        <v>33.707000000000001</v>
      </c>
      <c r="Q285">
        <v>29.500399999999999</v>
      </c>
      <c r="R285">
        <v>7.2895000000000003</v>
      </c>
      <c r="S285">
        <v>7.0317999999999996</v>
      </c>
      <c r="T285">
        <v>3.6659000000000002</v>
      </c>
      <c r="U285">
        <v>4.8788</v>
      </c>
      <c r="V285">
        <v>2.3588</v>
      </c>
      <c r="W285">
        <v>1.613</v>
      </c>
      <c r="X285">
        <v>1.5158</v>
      </c>
      <c r="Y285">
        <v>0</v>
      </c>
      <c r="Z285">
        <v>16.8157</v>
      </c>
      <c r="AA285" t="s">
        <v>527</v>
      </c>
      <c r="AB285">
        <v>1.1446000000000001</v>
      </c>
      <c r="AC285" t="s">
        <v>1043</v>
      </c>
      <c r="AD285">
        <v>0.64880000000000004</v>
      </c>
      <c r="AE285" t="s">
        <v>1044</v>
      </c>
      <c r="AF285">
        <v>0.56040000000000001</v>
      </c>
      <c r="AG285">
        <v>21.004200000000001</v>
      </c>
      <c r="AH285">
        <v>185.78149999999999</v>
      </c>
      <c r="AI285">
        <v>25</v>
      </c>
      <c r="AJ285">
        <v>5</v>
      </c>
      <c r="AK285">
        <v>89</v>
      </c>
      <c r="AL285">
        <v>13</v>
      </c>
      <c r="AM285">
        <v>27</v>
      </c>
      <c r="AN285" t="s">
        <v>5</v>
      </c>
      <c r="AP285" t="str">
        <f t="shared" si="4"/>
        <v/>
      </c>
    </row>
    <row r="286" spans="1:42">
      <c r="A286" t="s">
        <v>1047</v>
      </c>
      <c r="B286" s="4">
        <v>43400</v>
      </c>
      <c r="C286" s="1">
        <v>0.65625</v>
      </c>
      <c r="D286" t="s">
        <v>172</v>
      </c>
      <c r="E286" t="s">
        <v>1045</v>
      </c>
      <c r="F286" t="s">
        <v>562</v>
      </c>
      <c r="G286">
        <v>15475</v>
      </c>
      <c r="H286" t="s">
        <v>282</v>
      </c>
      <c r="I286" t="s">
        <v>346</v>
      </c>
      <c r="J286" t="s">
        <v>5</v>
      </c>
      <c r="K286" t="s">
        <v>347</v>
      </c>
      <c r="L286" t="s">
        <v>1046</v>
      </c>
      <c r="M286">
        <v>14</v>
      </c>
      <c r="N286">
        <v>6</v>
      </c>
      <c r="O286">
        <v>110.127</v>
      </c>
      <c r="P286">
        <v>102.9072</v>
      </c>
      <c r="Q286">
        <v>37.981099999999998</v>
      </c>
      <c r="R286">
        <v>13.303699999999999</v>
      </c>
      <c r="S286">
        <v>9.4225999999999992</v>
      </c>
      <c r="T286">
        <v>5.2500999999999998</v>
      </c>
      <c r="U286">
        <v>5.5364000000000004</v>
      </c>
      <c r="V286">
        <v>2.0905999999999998</v>
      </c>
      <c r="W286">
        <v>1.2959000000000001</v>
      </c>
      <c r="X286">
        <v>1.1059000000000001</v>
      </c>
      <c r="Y286">
        <v>0</v>
      </c>
      <c r="Z286">
        <v>21.98</v>
      </c>
      <c r="AA286" t="s">
        <v>569</v>
      </c>
      <c r="AB286">
        <v>1.6843999999999999</v>
      </c>
      <c r="AC286" t="s">
        <v>570</v>
      </c>
      <c r="AD286">
        <v>1.6832</v>
      </c>
      <c r="AE286" t="s">
        <v>630</v>
      </c>
      <c r="AF286">
        <v>1.8263</v>
      </c>
      <c r="AG286">
        <v>39.245600000000003</v>
      </c>
      <c r="AH286" s="23">
        <v>355.44</v>
      </c>
      <c r="AI286">
        <v>10</v>
      </c>
      <c r="AK286">
        <v>128</v>
      </c>
      <c r="AL286">
        <v>20</v>
      </c>
      <c r="AM286">
        <v>15</v>
      </c>
      <c r="AN286" t="s">
        <v>983</v>
      </c>
      <c r="AP286" t="str">
        <f t="shared" si="4"/>
        <v>Bold</v>
      </c>
    </row>
    <row r="287" spans="1:42">
      <c r="A287" t="s">
        <v>1048</v>
      </c>
      <c r="B287" s="4">
        <v>43400</v>
      </c>
      <c r="C287" s="1">
        <v>0.65625</v>
      </c>
      <c r="D287" t="s">
        <v>172</v>
      </c>
      <c r="E287" t="s">
        <v>1045</v>
      </c>
      <c r="F287" t="s">
        <v>562</v>
      </c>
      <c r="G287">
        <v>15475</v>
      </c>
      <c r="H287" t="s">
        <v>282</v>
      </c>
      <c r="I287" t="s">
        <v>346</v>
      </c>
      <c r="J287" t="s">
        <v>5</v>
      </c>
      <c r="K287" t="s">
        <v>347</v>
      </c>
      <c r="L287" t="s">
        <v>1046</v>
      </c>
      <c r="M287">
        <v>3</v>
      </c>
      <c r="N287">
        <v>6</v>
      </c>
      <c r="O287">
        <v>130.8434</v>
      </c>
      <c r="P287">
        <v>100.90860000000001</v>
      </c>
      <c r="Q287">
        <v>37.180100000000003</v>
      </c>
      <c r="R287">
        <v>15.0763</v>
      </c>
      <c r="S287">
        <v>5.9755000000000003</v>
      </c>
      <c r="T287">
        <v>7.2935999999999996</v>
      </c>
      <c r="U287">
        <v>4.5801999999999996</v>
      </c>
      <c r="V287">
        <v>2.8052999999999999</v>
      </c>
      <c r="W287">
        <v>1.1423000000000001</v>
      </c>
      <c r="X287">
        <v>0</v>
      </c>
      <c r="Y287">
        <v>2.3576999999999999</v>
      </c>
      <c r="Z287">
        <v>0</v>
      </c>
      <c r="AA287" t="s">
        <v>1049</v>
      </c>
      <c r="AB287">
        <v>2.2343000000000002</v>
      </c>
      <c r="AC287" t="s">
        <v>603</v>
      </c>
      <c r="AD287">
        <v>2.7265999999999999</v>
      </c>
      <c r="AE287" t="s">
        <v>637</v>
      </c>
      <c r="AF287">
        <v>1.5719000000000001</v>
      </c>
      <c r="AG287">
        <v>36.229199999999999</v>
      </c>
      <c r="AH287">
        <v>350.92509999999999</v>
      </c>
      <c r="AI287">
        <v>5</v>
      </c>
      <c r="AK287">
        <v>138</v>
      </c>
      <c r="AL287">
        <v>20</v>
      </c>
      <c r="AM287">
        <v>14</v>
      </c>
      <c r="AN287" t="s">
        <v>983</v>
      </c>
      <c r="AP287" t="str">
        <f t="shared" si="4"/>
        <v/>
      </c>
    </row>
    <row r="288" spans="1:42">
      <c r="A288" t="s">
        <v>1050</v>
      </c>
      <c r="B288" s="4">
        <v>43400</v>
      </c>
      <c r="C288" s="1">
        <v>0.65625</v>
      </c>
      <c r="D288" t="s">
        <v>172</v>
      </c>
      <c r="E288" t="s">
        <v>1045</v>
      </c>
      <c r="F288" t="s">
        <v>562</v>
      </c>
      <c r="G288">
        <v>15475</v>
      </c>
      <c r="H288" t="s">
        <v>282</v>
      </c>
      <c r="I288" t="s">
        <v>346</v>
      </c>
      <c r="J288" t="s">
        <v>5</v>
      </c>
      <c r="K288" t="s">
        <v>347</v>
      </c>
      <c r="L288" t="s">
        <v>1046</v>
      </c>
      <c r="M288">
        <v>7</v>
      </c>
      <c r="N288">
        <v>11</v>
      </c>
      <c r="O288">
        <v>92.081000000000003</v>
      </c>
      <c r="P288">
        <v>99.903999999999996</v>
      </c>
      <c r="Q288">
        <v>42.283999999999999</v>
      </c>
      <c r="R288">
        <v>10.3162</v>
      </c>
      <c r="S288">
        <v>8.734</v>
      </c>
      <c r="T288">
        <v>3.4430999999999998</v>
      </c>
      <c r="U288">
        <v>3.9458000000000002</v>
      </c>
      <c r="V288">
        <v>2.7964000000000002</v>
      </c>
      <c r="W288">
        <v>2.2688000000000001</v>
      </c>
      <c r="X288">
        <v>1.0183</v>
      </c>
      <c r="Y288">
        <v>0</v>
      </c>
      <c r="Z288">
        <v>20.525700000000001</v>
      </c>
      <c r="AA288" t="s">
        <v>1051</v>
      </c>
      <c r="AB288">
        <v>2.1629999999999998</v>
      </c>
      <c r="AC288" t="s">
        <v>1052</v>
      </c>
      <c r="AD288">
        <v>1.6057999999999999</v>
      </c>
      <c r="AE288" t="s">
        <v>1053</v>
      </c>
      <c r="AF288">
        <v>2.2997999999999998</v>
      </c>
      <c r="AG288">
        <v>24.895499999999998</v>
      </c>
      <c r="AH288">
        <v>318.28129999999999</v>
      </c>
      <c r="AI288">
        <v>20</v>
      </c>
      <c r="AK288">
        <v>135</v>
      </c>
      <c r="AL288">
        <v>20</v>
      </c>
      <c r="AM288">
        <v>189</v>
      </c>
      <c r="AN288" t="s">
        <v>983</v>
      </c>
      <c r="AP288" t="str">
        <f t="shared" si="4"/>
        <v/>
      </c>
    </row>
    <row r="289" spans="1:42">
      <c r="A289" t="s">
        <v>1054</v>
      </c>
      <c r="B289" s="4">
        <v>43400</v>
      </c>
      <c r="C289" s="1">
        <v>0.65625</v>
      </c>
      <c r="D289" t="s">
        <v>172</v>
      </c>
      <c r="E289" t="s">
        <v>1045</v>
      </c>
      <c r="F289" t="s">
        <v>562</v>
      </c>
      <c r="G289">
        <v>15475</v>
      </c>
      <c r="H289" t="s">
        <v>282</v>
      </c>
      <c r="I289" t="s">
        <v>346</v>
      </c>
      <c r="J289" t="s">
        <v>5</v>
      </c>
      <c r="K289" t="s">
        <v>347</v>
      </c>
      <c r="L289" t="s">
        <v>1046</v>
      </c>
      <c r="M289">
        <v>19</v>
      </c>
      <c r="N289">
        <v>5</v>
      </c>
      <c r="O289">
        <v>84.7256</v>
      </c>
      <c r="P289">
        <v>83.942700000000002</v>
      </c>
      <c r="Q289">
        <v>40.850200000000001</v>
      </c>
      <c r="R289">
        <v>12.990600000000001</v>
      </c>
      <c r="S289">
        <v>8.1239000000000008</v>
      </c>
      <c r="T289">
        <v>8.0082000000000004</v>
      </c>
      <c r="U289">
        <v>2.3005</v>
      </c>
      <c r="V289">
        <v>1.7849999999999999</v>
      </c>
      <c r="W289">
        <v>1.7606999999999999</v>
      </c>
      <c r="X289">
        <v>1.4333</v>
      </c>
      <c r="Y289">
        <v>0</v>
      </c>
      <c r="Z289">
        <v>20.922899999999998</v>
      </c>
      <c r="AA289" t="s">
        <v>1055</v>
      </c>
      <c r="AB289">
        <v>1.7437</v>
      </c>
      <c r="AC289" t="s">
        <v>1056</v>
      </c>
      <c r="AD289">
        <v>4.2984</v>
      </c>
      <c r="AE289" t="s">
        <v>380</v>
      </c>
      <c r="AF289">
        <v>1.7848999999999999</v>
      </c>
      <c r="AG289">
        <v>36.1404</v>
      </c>
      <c r="AH289">
        <v>310.81079999999997</v>
      </c>
      <c r="AI289">
        <v>12</v>
      </c>
      <c r="AK289">
        <v>123</v>
      </c>
      <c r="AL289">
        <v>20</v>
      </c>
      <c r="AM289">
        <v>25</v>
      </c>
      <c r="AN289" t="s">
        <v>983</v>
      </c>
      <c r="AP289" t="str">
        <f t="shared" si="4"/>
        <v/>
      </c>
    </row>
    <row r="290" spans="1:42">
      <c r="A290" t="s">
        <v>1057</v>
      </c>
      <c r="B290" s="4">
        <v>43400</v>
      </c>
      <c r="C290" s="1">
        <v>0.65625</v>
      </c>
      <c r="D290" t="s">
        <v>172</v>
      </c>
      <c r="E290" t="s">
        <v>1045</v>
      </c>
      <c r="F290" t="s">
        <v>562</v>
      </c>
      <c r="G290">
        <v>15475</v>
      </c>
      <c r="H290" t="s">
        <v>282</v>
      </c>
      <c r="I290" t="s">
        <v>346</v>
      </c>
      <c r="J290" t="s">
        <v>5</v>
      </c>
      <c r="K290" t="s">
        <v>347</v>
      </c>
      <c r="L290" t="s">
        <v>1046</v>
      </c>
      <c r="M290">
        <v>12</v>
      </c>
      <c r="N290">
        <v>6</v>
      </c>
      <c r="O290">
        <v>99.064499999999995</v>
      </c>
      <c r="P290">
        <v>85.895200000000003</v>
      </c>
      <c r="Q290">
        <v>38.636000000000003</v>
      </c>
      <c r="R290">
        <v>9.9524000000000008</v>
      </c>
      <c r="S290">
        <v>9.8620000000000001</v>
      </c>
      <c r="T290">
        <v>4.2129000000000003</v>
      </c>
      <c r="U290">
        <v>3.0743</v>
      </c>
      <c r="V290">
        <v>3.0324</v>
      </c>
      <c r="W290">
        <v>1.6403000000000001</v>
      </c>
      <c r="X290">
        <v>1.6838</v>
      </c>
      <c r="Y290">
        <v>0</v>
      </c>
      <c r="Z290">
        <v>20.29</v>
      </c>
      <c r="AA290" t="s">
        <v>599</v>
      </c>
      <c r="AB290">
        <v>1.5792999999999999</v>
      </c>
      <c r="AC290" t="s">
        <v>1058</v>
      </c>
      <c r="AD290">
        <v>1.0846</v>
      </c>
      <c r="AE290" t="s">
        <v>579</v>
      </c>
      <c r="AF290">
        <v>1.8007</v>
      </c>
      <c r="AG290">
        <v>22.468699999999998</v>
      </c>
      <c r="AH290">
        <v>304.27710000000002</v>
      </c>
      <c r="AI290">
        <v>12</v>
      </c>
      <c r="AK290">
        <v>128</v>
      </c>
      <c r="AL290">
        <v>20</v>
      </c>
      <c r="AM290">
        <v>44</v>
      </c>
      <c r="AN290" t="s">
        <v>983</v>
      </c>
      <c r="AP290" t="str">
        <f t="shared" si="4"/>
        <v/>
      </c>
    </row>
    <row r="291" spans="1:42">
      <c r="A291" t="s">
        <v>1059</v>
      </c>
      <c r="B291" s="4">
        <v>43400</v>
      </c>
      <c r="C291" s="1">
        <v>0.65625</v>
      </c>
      <c r="D291" t="s">
        <v>172</v>
      </c>
      <c r="E291" t="s">
        <v>1045</v>
      </c>
      <c r="F291" t="s">
        <v>562</v>
      </c>
      <c r="G291">
        <v>15475</v>
      </c>
      <c r="H291" t="s">
        <v>282</v>
      </c>
      <c r="I291" t="s">
        <v>346</v>
      </c>
      <c r="J291" t="s">
        <v>5</v>
      </c>
      <c r="K291" t="s">
        <v>347</v>
      </c>
      <c r="L291" t="s">
        <v>1046</v>
      </c>
      <c r="M291">
        <v>1</v>
      </c>
      <c r="N291">
        <v>8</v>
      </c>
      <c r="O291">
        <v>90.855199999999996</v>
      </c>
      <c r="P291">
        <v>81.581800000000001</v>
      </c>
      <c r="Q291">
        <v>36.790100000000002</v>
      </c>
      <c r="R291">
        <v>11.663600000000001</v>
      </c>
      <c r="S291">
        <v>6.5949999999999998</v>
      </c>
      <c r="T291">
        <v>3.9201999999999999</v>
      </c>
      <c r="U291">
        <v>4.3769</v>
      </c>
      <c r="V291">
        <v>3.2218</v>
      </c>
      <c r="W291">
        <v>2.7948</v>
      </c>
      <c r="X291">
        <v>2.1366999999999998</v>
      </c>
      <c r="Y291">
        <v>0</v>
      </c>
      <c r="Z291">
        <v>20.317900000000002</v>
      </c>
      <c r="AA291" t="s">
        <v>595</v>
      </c>
      <c r="AB291">
        <v>4.0580999999999996</v>
      </c>
      <c r="AC291" t="s">
        <v>622</v>
      </c>
      <c r="AD291">
        <v>3.198</v>
      </c>
      <c r="AE291" t="s">
        <v>1060</v>
      </c>
      <c r="AF291">
        <v>2.2046000000000001</v>
      </c>
      <c r="AG291">
        <v>24.233000000000001</v>
      </c>
      <c r="AH291">
        <v>297.9477</v>
      </c>
      <c r="AI291">
        <v>10</v>
      </c>
      <c r="AK291">
        <v>140</v>
      </c>
      <c r="AL291">
        <v>20</v>
      </c>
      <c r="AM291">
        <v>157</v>
      </c>
      <c r="AN291" t="s">
        <v>983</v>
      </c>
      <c r="AP291" t="str">
        <f t="shared" si="4"/>
        <v/>
      </c>
    </row>
    <row r="292" spans="1:42">
      <c r="A292" t="s">
        <v>1061</v>
      </c>
      <c r="B292" s="4">
        <v>43400</v>
      </c>
      <c r="C292" s="1">
        <v>0.65625</v>
      </c>
      <c r="D292" t="s">
        <v>172</v>
      </c>
      <c r="E292" t="s">
        <v>1045</v>
      </c>
      <c r="F292" t="s">
        <v>562</v>
      </c>
      <c r="G292">
        <v>15475</v>
      </c>
      <c r="H292" t="s">
        <v>282</v>
      </c>
      <c r="I292" t="s">
        <v>346</v>
      </c>
      <c r="J292" t="s">
        <v>5</v>
      </c>
      <c r="K292" t="s">
        <v>347</v>
      </c>
      <c r="L292" t="s">
        <v>1046</v>
      </c>
      <c r="M292">
        <v>17</v>
      </c>
      <c r="N292">
        <v>7</v>
      </c>
      <c r="O292">
        <v>100.4392</v>
      </c>
      <c r="P292">
        <v>87.531700000000001</v>
      </c>
      <c r="Q292">
        <v>34.5747</v>
      </c>
      <c r="R292">
        <v>4.3814000000000002</v>
      </c>
      <c r="S292">
        <v>3.8895</v>
      </c>
      <c r="T292">
        <v>2.86</v>
      </c>
      <c r="U292">
        <v>2.5148000000000001</v>
      </c>
      <c r="V292">
        <v>1.4065000000000001</v>
      </c>
      <c r="W292">
        <v>0.77569999999999995</v>
      </c>
      <c r="X292">
        <v>1.9679</v>
      </c>
      <c r="Y292">
        <v>0</v>
      </c>
      <c r="Z292">
        <v>19.145</v>
      </c>
      <c r="AA292" t="s">
        <v>577</v>
      </c>
      <c r="AB292">
        <v>3.4312999999999998</v>
      </c>
      <c r="AC292" t="s">
        <v>1056</v>
      </c>
      <c r="AD292">
        <v>2.2984</v>
      </c>
      <c r="AE292" t="s">
        <v>519</v>
      </c>
      <c r="AF292">
        <v>2.4765000000000001</v>
      </c>
      <c r="AG292">
        <v>28.049199999999999</v>
      </c>
      <c r="AH292">
        <v>295.74189999999999</v>
      </c>
      <c r="AI292">
        <v>16</v>
      </c>
      <c r="AK292">
        <v>125</v>
      </c>
      <c r="AL292">
        <v>20</v>
      </c>
      <c r="AM292">
        <v>47</v>
      </c>
      <c r="AN292" t="s">
        <v>983</v>
      </c>
      <c r="AP292" t="str">
        <f t="shared" si="4"/>
        <v/>
      </c>
    </row>
    <row r="293" spans="1:42">
      <c r="A293" t="s">
        <v>1062</v>
      </c>
      <c r="B293" s="4">
        <v>43400</v>
      </c>
      <c r="C293" s="1">
        <v>0.65625</v>
      </c>
      <c r="D293" t="s">
        <v>172</v>
      </c>
      <c r="E293" t="s">
        <v>1045</v>
      </c>
      <c r="F293" t="s">
        <v>562</v>
      </c>
      <c r="G293">
        <v>15475</v>
      </c>
      <c r="H293" t="s">
        <v>282</v>
      </c>
      <c r="I293" t="s">
        <v>346</v>
      </c>
      <c r="J293" t="s">
        <v>5</v>
      </c>
      <c r="K293" t="s">
        <v>347</v>
      </c>
      <c r="L293" t="s">
        <v>1046</v>
      </c>
      <c r="M293">
        <v>11</v>
      </c>
      <c r="N293">
        <v>6</v>
      </c>
      <c r="O293">
        <v>93.757999999999996</v>
      </c>
      <c r="P293">
        <v>48.107999999999997</v>
      </c>
      <c r="Q293">
        <v>48.695900000000002</v>
      </c>
      <c r="R293">
        <v>7.2065999999999999</v>
      </c>
      <c r="S293">
        <v>4.3083</v>
      </c>
      <c r="T293">
        <v>3.7113</v>
      </c>
      <c r="U293">
        <v>3.9864999999999999</v>
      </c>
      <c r="V293">
        <v>1.5731999999999999</v>
      </c>
      <c r="W293">
        <v>1.9198</v>
      </c>
      <c r="X293">
        <v>2.1722000000000001</v>
      </c>
      <c r="Y293">
        <v>0</v>
      </c>
      <c r="Z293">
        <v>23.7379</v>
      </c>
      <c r="AA293" t="s">
        <v>1063</v>
      </c>
      <c r="AB293">
        <v>3.1444999999999999</v>
      </c>
      <c r="AC293" t="s">
        <v>1064</v>
      </c>
      <c r="AD293">
        <v>2.1009000000000002</v>
      </c>
      <c r="AE293" t="s">
        <v>1065</v>
      </c>
      <c r="AF293">
        <v>2.6911</v>
      </c>
      <c r="AG293">
        <v>43.377499999999998</v>
      </c>
      <c r="AH293">
        <v>290.49180000000001</v>
      </c>
      <c r="AI293">
        <v>16</v>
      </c>
      <c r="AK293">
        <v>129</v>
      </c>
      <c r="AL293">
        <v>20</v>
      </c>
      <c r="AM293">
        <v>111</v>
      </c>
      <c r="AN293" t="s">
        <v>983</v>
      </c>
      <c r="AP293" t="str">
        <f t="shared" si="4"/>
        <v/>
      </c>
    </row>
    <row r="294" spans="1:42">
      <c r="A294" t="s">
        <v>1066</v>
      </c>
      <c r="B294" s="4">
        <v>43400</v>
      </c>
      <c r="C294" s="1">
        <v>0.65625</v>
      </c>
      <c r="D294" t="s">
        <v>172</v>
      </c>
      <c r="E294" t="s">
        <v>1045</v>
      </c>
      <c r="F294" t="s">
        <v>562</v>
      </c>
      <c r="G294">
        <v>15475</v>
      </c>
      <c r="H294" t="s">
        <v>282</v>
      </c>
      <c r="I294" t="s">
        <v>346</v>
      </c>
      <c r="J294" t="s">
        <v>5</v>
      </c>
      <c r="K294" t="s">
        <v>347</v>
      </c>
      <c r="L294" t="s">
        <v>1046</v>
      </c>
      <c r="M294">
        <v>8</v>
      </c>
      <c r="N294">
        <v>6</v>
      </c>
      <c r="O294">
        <v>93.706100000000006</v>
      </c>
      <c r="P294">
        <v>58.624200000000002</v>
      </c>
      <c r="Q294">
        <v>34.609200000000001</v>
      </c>
      <c r="R294">
        <v>6.7877000000000001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22.8552</v>
      </c>
      <c r="Z294">
        <v>21.974299999999999</v>
      </c>
      <c r="AA294" t="s">
        <v>1067</v>
      </c>
      <c r="AB294">
        <v>2.9316</v>
      </c>
      <c r="AC294" t="s">
        <v>1068</v>
      </c>
      <c r="AD294">
        <v>1.9217</v>
      </c>
      <c r="AE294" t="s">
        <v>615</v>
      </c>
      <c r="AF294">
        <v>3.0362</v>
      </c>
      <c r="AG294">
        <v>28.85</v>
      </c>
      <c r="AH294">
        <v>275.2962</v>
      </c>
      <c r="AI294">
        <v>12</v>
      </c>
      <c r="AK294">
        <v>133</v>
      </c>
      <c r="AL294">
        <v>20</v>
      </c>
      <c r="AM294">
        <v>164</v>
      </c>
      <c r="AN294" t="s">
        <v>983</v>
      </c>
      <c r="AP294" t="str">
        <f t="shared" si="4"/>
        <v/>
      </c>
    </row>
    <row r="295" spans="1:42">
      <c r="A295" t="s">
        <v>1069</v>
      </c>
      <c r="B295" s="4">
        <v>43400</v>
      </c>
      <c r="C295" s="1">
        <v>0.65625</v>
      </c>
      <c r="D295" t="s">
        <v>172</v>
      </c>
      <c r="E295" t="s">
        <v>1045</v>
      </c>
      <c r="F295" t="s">
        <v>562</v>
      </c>
      <c r="G295">
        <v>15475</v>
      </c>
      <c r="H295" t="s">
        <v>282</v>
      </c>
      <c r="I295" t="s">
        <v>346</v>
      </c>
      <c r="J295" t="s">
        <v>5</v>
      </c>
      <c r="K295" t="s">
        <v>347</v>
      </c>
      <c r="L295" t="s">
        <v>1046</v>
      </c>
      <c r="M295">
        <v>6</v>
      </c>
      <c r="N295">
        <v>6</v>
      </c>
      <c r="O295">
        <v>54.150199999999998</v>
      </c>
      <c r="P295">
        <v>83.339600000000004</v>
      </c>
      <c r="Q295">
        <v>38.994199999999999</v>
      </c>
      <c r="R295">
        <v>12.451599999999999</v>
      </c>
      <c r="S295">
        <v>7.2336</v>
      </c>
      <c r="T295">
        <v>6.0384000000000002</v>
      </c>
      <c r="U295">
        <v>2.9723999999999999</v>
      </c>
      <c r="V295">
        <v>2.4437000000000002</v>
      </c>
      <c r="W295">
        <v>2.048</v>
      </c>
      <c r="X295">
        <v>2.2919</v>
      </c>
      <c r="Y295">
        <v>0</v>
      </c>
      <c r="Z295">
        <v>24.601400000000002</v>
      </c>
      <c r="AA295" t="s">
        <v>593</v>
      </c>
      <c r="AB295">
        <v>2.9346000000000001</v>
      </c>
      <c r="AC295" t="s">
        <v>1070</v>
      </c>
      <c r="AD295">
        <v>1.5503</v>
      </c>
      <c r="AE295" t="s">
        <v>387</v>
      </c>
      <c r="AF295">
        <v>1.9873000000000001</v>
      </c>
      <c r="AG295">
        <v>21.962</v>
      </c>
      <c r="AH295">
        <v>264.99919999999997</v>
      </c>
      <c r="AI295">
        <v>20</v>
      </c>
      <c r="AK295">
        <v>135</v>
      </c>
      <c r="AL295">
        <v>20</v>
      </c>
      <c r="AM295">
        <v>22</v>
      </c>
      <c r="AN295" t="s">
        <v>983</v>
      </c>
      <c r="AP295" t="str">
        <f t="shared" si="4"/>
        <v/>
      </c>
    </row>
    <row r="296" spans="1:42">
      <c r="A296" t="s">
        <v>1071</v>
      </c>
      <c r="B296" s="4">
        <v>43400</v>
      </c>
      <c r="C296" s="1">
        <v>0.65625</v>
      </c>
      <c r="D296" t="s">
        <v>172</v>
      </c>
      <c r="E296" t="s">
        <v>1045</v>
      </c>
      <c r="F296" t="s">
        <v>562</v>
      </c>
      <c r="G296">
        <v>15475</v>
      </c>
      <c r="H296" t="s">
        <v>282</v>
      </c>
      <c r="I296" t="s">
        <v>346</v>
      </c>
      <c r="J296" t="s">
        <v>5</v>
      </c>
      <c r="K296" t="s">
        <v>347</v>
      </c>
      <c r="L296" t="s">
        <v>1046</v>
      </c>
      <c r="M296">
        <v>10</v>
      </c>
      <c r="N296">
        <v>6</v>
      </c>
      <c r="O296">
        <v>84.486099999999993</v>
      </c>
      <c r="P296">
        <v>74.656199999999998</v>
      </c>
      <c r="Q296">
        <v>19.318300000000001</v>
      </c>
      <c r="R296">
        <v>7.9771999999999998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21.365200000000002</v>
      </c>
      <c r="Z296">
        <v>21.622900000000001</v>
      </c>
      <c r="AA296" t="s">
        <v>1072</v>
      </c>
      <c r="AB296">
        <v>1.6269</v>
      </c>
      <c r="AC296" t="s">
        <v>1073</v>
      </c>
      <c r="AD296">
        <v>0.30930000000000002</v>
      </c>
      <c r="AE296" t="s">
        <v>1074</v>
      </c>
      <c r="AF296">
        <v>1.8148</v>
      </c>
      <c r="AG296">
        <v>27.3658</v>
      </c>
      <c r="AH296">
        <v>260.54250000000002</v>
      </c>
      <c r="AI296">
        <v>25</v>
      </c>
      <c r="AK296">
        <v>129</v>
      </c>
      <c r="AL296">
        <v>20</v>
      </c>
      <c r="AM296">
        <v>185</v>
      </c>
      <c r="AN296" t="s">
        <v>983</v>
      </c>
      <c r="AP296" t="str">
        <f t="shared" si="4"/>
        <v/>
      </c>
    </row>
    <row r="297" spans="1:42">
      <c r="A297" t="s">
        <v>1075</v>
      </c>
      <c r="B297" s="4">
        <v>43400</v>
      </c>
      <c r="C297" s="1">
        <v>0.65625</v>
      </c>
      <c r="D297" t="s">
        <v>172</v>
      </c>
      <c r="E297" t="s">
        <v>1045</v>
      </c>
      <c r="F297" t="s">
        <v>562</v>
      </c>
      <c r="G297">
        <v>15475</v>
      </c>
      <c r="H297" t="s">
        <v>282</v>
      </c>
      <c r="I297" t="s">
        <v>346</v>
      </c>
      <c r="J297" t="s">
        <v>5</v>
      </c>
      <c r="K297" t="s">
        <v>347</v>
      </c>
      <c r="L297" t="s">
        <v>1046</v>
      </c>
      <c r="M297">
        <v>2</v>
      </c>
      <c r="N297">
        <v>9</v>
      </c>
      <c r="O297">
        <v>69.653099999999995</v>
      </c>
      <c r="P297">
        <v>50.532200000000003</v>
      </c>
      <c r="Q297">
        <v>36.377099999999999</v>
      </c>
      <c r="R297">
        <v>13.143599999999999</v>
      </c>
      <c r="S297">
        <v>8.7850000000000001</v>
      </c>
      <c r="T297">
        <v>4.3630000000000004</v>
      </c>
      <c r="U297">
        <v>2.5318000000000001</v>
      </c>
      <c r="V297">
        <v>1.9604999999999999</v>
      </c>
      <c r="W297">
        <v>1.3426</v>
      </c>
      <c r="X297">
        <v>1.0528</v>
      </c>
      <c r="Y297">
        <v>0</v>
      </c>
      <c r="Z297">
        <v>22.054300000000001</v>
      </c>
      <c r="AA297" t="s">
        <v>1076</v>
      </c>
      <c r="AB297">
        <v>4.4766000000000004</v>
      </c>
      <c r="AC297" t="s">
        <v>1077</v>
      </c>
      <c r="AD297">
        <v>1.7232000000000001</v>
      </c>
      <c r="AE297" t="s">
        <v>1078</v>
      </c>
      <c r="AF297">
        <v>2.3538999999999999</v>
      </c>
      <c r="AG297">
        <v>30.2409</v>
      </c>
      <c r="AH297">
        <v>250.59049999999999</v>
      </c>
      <c r="AI297">
        <v>10</v>
      </c>
      <c r="AK297">
        <v>139</v>
      </c>
      <c r="AL297">
        <v>20</v>
      </c>
      <c r="AM297">
        <v>196</v>
      </c>
      <c r="AN297" t="s">
        <v>983</v>
      </c>
      <c r="AP297" t="str">
        <f t="shared" si="4"/>
        <v/>
      </c>
    </row>
    <row r="298" spans="1:42">
      <c r="A298" t="s">
        <v>1079</v>
      </c>
      <c r="B298" s="4">
        <v>43400</v>
      </c>
      <c r="C298" s="1">
        <v>0.65625</v>
      </c>
      <c r="D298" t="s">
        <v>172</v>
      </c>
      <c r="E298" t="s">
        <v>1045</v>
      </c>
      <c r="F298" t="s">
        <v>562</v>
      </c>
      <c r="G298">
        <v>15475</v>
      </c>
      <c r="H298" t="s">
        <v>282</v>
      </c>
      <c r="I298" t="s">
        <v>346</v>
      </c>
      <c r="J298" t="s">
        <v>5</v>
      </c>
      <c r="K298" t="s">
        <v>347</v>
      </c>
      <c r="L298" t="s">
        <v>1046</v>
      </c>
      <c r="M298">
        <v>20</v>
      </c>
      <c r="N298">
        <v>8</v>
      </c>
      <c r="O298">
        <v>103.05459999999999</v>
      </c>
      <c r="P298">
        <v>35.224600000000002</v>
      </c>
      <c r="Q298">
        <v>27.283899999999999</v>
      </c>
      <c r="R298">
        <v>7.7571000000000003</v>
      </c>
      <c r="S298">
        <v>5.0835999999999997</v>
      </c>
      <c r="T298">
        <v>3.8567999999999998</v>
      </c>
      <c r="U298">
        <v>4.1291000000000002</v>
      </c>
      <c r="V298">
        <v>2.4668999999999999</v>
      </c>
      <c r="W298">
        <v>1.536</v>
      </c>
      <c r="X298">
        <v>1.5036</v>
      </c>
      <c r="Y298">
        <v>0</v>
      </c>
      <c r="Z298">
        <v>22.116399999999999</v>
      </c>
      <c r="AA298" t="s">
        <v>1080</v>
      </c>
      <c r="AB298">
        <v>1.2350000000000001</v>
      </c>
      <c r="AC298" t="s">
        <v>1081</v>
      </c>
      <c r="AD298">
        <v>2.2646999999999999</v>
      </c>
      <c r="AE298" t="s">
        <v>1082</v>
      </c>
      <c r="AF298">
        <v>2.6516000000000002</v>
      </c>
      <c r="AG298">
        <v>24.8872</v>
      </c>
      <c r="AH298">
        <v>245.05109999999999</v>
      </c>
      <c r="AI298">
        <v>16</v>
      </c>
      <c r="AK298">
        <v>122</v>
      </c>
      <c r="AL298">
        <v>20</v>
      </c>
      <c r="AM298">
        <v>172</v>
      </c>
      <c r="AN298" t="s">
        <v>983</v>
      </c>
      <c r="AP298" t="str">
        <f t="shared" si="4"/>
        <v/>
      </c>
    </row>
    <row r="299" spans="1:42">
      <c r="A299" t="s">
        <v>1083</v>
      </c>
      <c r="B299" s="4">
        <v>43400</v>
      </c>
      <c r="C299" s="1">
        <v>0.65625</v>
      </c>
      <c r="D299" t="s">
        <v>172</v>
      </c>
      <c r="E299" t="s">
        <v>1045</v>
      </c>
      <c r="F299" t="s">
        <v>562</v>
      </c>
      <c r="G299">
        <v>15475</v>
      </c>
      <c r="H299" t="s">
        <v>282</v>
      </c>
      <c r="I299" t="s">
        <v>346</v>
      </c>
      <c r="J299" t="s">
        <v>5</v>
      </c>
      <c r="K299" t="s">
        <v>347</v>
      </c>
      <c r="L299" t="s">
        <v>1046</v>
      </c>
      <c r="M299">
        <v>18</v>
      </c>
      <c r="N299">
        <v>7</v>
      </c>
      <c r="O299">
        <v>66.601699999999994</v>
      </c>
      <c r="P299">
        <v>84.472099999999998</v>
      </c>
      <c r="Q299">
        <v>31.0562</v>
      </c>
      <c r="R299">
        <v>9.7148000000000003</v>
      </c>
      <c r="S299">
        <v>5.3902999999999999</v>
      </c>
      <c r="T299">
        <v>3.7812000000000001</v>
      </c>
      <c r="U299">
        <v>2.8047</v>
      </c>
      <c r="V299">
        <v>1.4350000000000001</v>
      </c>
      <c r="W299">
        <v>1.9154</v>
      </c>
      <c r="X299">
        <v>1.6506000000000001</v>
      </c>
      <c r="Y299">
        <v>0</v>
      </c>
      <c r="Z299">
        <v>0</v>
      </c>
      <c r="AA299" t="s">
        <v>1084</v>
      </c>
      <c r="AB299">
        <v>2.8791000000000002</v>
      </c>
      <c r="AC299" t="s">
        <v>871</v>
      </c>
      <c r="AD299">
        <v>4.3728999999999996</v>
      </c>
      <c r="AE299" t="s">
        <v>1085</v>
      </c>
      <c r="AF299">
        <v>0.96409999999999996</v>
      </c>
      <c r="AG299">
        <v>27.247199999999999</v>
      </c>
      <c r="AH299">
        <v>244.2852</v>
      </c>
      <c r="AI299">
        <v>16</v>
      </c>
      <c r="AK299">
        <v>124</v>
      </c>
      <c r="AL299">
        <v>20</v>
      </c>
      <c r="AM299">
        <v>210</v>
      </c>
      <c r="AN299" t="s">
        <v>983</v>
      </c>
      <c r="AP299" t="str">
        <f t="shared" si="4"/>
        <v/>
      </c>
    </row>
    <row r="300" spans="1:42">
      <c r="A300" t="s">
        <v>1086</v>
      </c>
      <c r="B300" s="4">
        <v>43400</v>
      </c>
      <c r="C300" s="1">
        <v>0.65625</v>
      </c>
      <c r="D300" t="s">
        <v>172</v>
      </c>
      <c r="E300" t="s">
        <v>1045</v>
      </c>
      <c r="F300" t="s">
        <v>562</v>
      </c>
      <c r="G300">
        <v>15475</v>
      </c>
      <c r="H300" t="s">
        <v>282</v>
      </c>
      <c r="I300" t="s">
        <v>346</v>
      </c>
      <c r="J300" t="s">
        <v>5</v>
      </c>
      <c r="K300" t="s">
        <v>347</v>
      </c>
      <c r="L300" t="s">
        <v>1046</v>
      </c>
      <c r="M300">
        <v>15</v>
      </c>
      <c r="N300">
        <v>8</v>
      </c>
      <c r="O300">
        <v>62.7425</v>
      </c>
      <c r="P300">
        <v>78.471999999999994</v>
      </c>
      <c r="Q300">
        <v>24.44</v>
      </c>
      <c r="R300">
        <v>11.7225</v>
      </c>
      <c r="S300">
        <v>5.984</v>
      </c>
      <c r="T300">
        <v>5.9932999999999996</v>
      </c>
      <c r="U300">
        <v>2.0211000000000001</v>
      </c>
      <c r="V300">
        <v>2.3534999999999999</v>
      </c>
      <c r="W300">
        <v>1.4507000000000001</v>
      </c>
      <c r="X300">
        <v>1.8085</v>
      </c>
      <c r="Y300">
        <v>0</v>
      </c>
      <c r="Z300">
        <v>10.352499999999999</v>
      </c>
      <c r="AA300" t="s">
        <v>1087</v>
      </c>
      <c r="AB300">
        <v>0.82620000000000005</v>
      </c>
      <c r="AC300" t="s">
        <v>831</v>
      </c>
      <c r="AD300">
        <v>2.9557000000000002</v>
      </c>
      <c r="AE300" t="s">
        <v>1082</v>
      </c>
      <c r="AF300">
        <v>2.6516000000000002</v>
      </c>
      <c r="AG300">
        <v>30.416399999999999</v>
      </c>
      <c r="AH300">
        <v>244.19059999999999</v>
      </c>
      <c r="AI300">
        <v>14</v>
      </c>
      <c r="AK300">
        <v>127</v>
      </c>
      <c r="AL300">
        <v>20</v>
      </c>
      <c r="AM300">
        <v>192</v>
      </c>
      <c r="AN300" t="s">
        <v>983</v>
      </c>
      <c r="AP300" t="str">
        <f t="shared" si="4"/>
        <v/>
      </c>
    </row>
    <row r="301" spans="1:42">
      <c r="A301" t="s">
        <v>1088</v>
      </c>
      <c r="B301" s="4">
        <v>43400</v>
      </c>
      <c r="C301" s="1">
        <v>0.65625</v>
      </c>
      <c r="D301" t="s">
        <v>172</v>
      </c>
      <c r="E301" t="s">
        <v>1045</v>
      </c>
      <c r="F301" t="s">
        <v>562</v>
      </c>
      <c r="G301">
        <v>15475</v>
      </c>
      <c r="H301" t="s">
        <v>282</v>
      </c>
      <c r="I301" t="s">
        <v>346</v>
      </c>
      <c r="J301" t="s">
        <v>5</v>
      </c>
      <c r="K301" t="s">
        <v>347</v>
      </c>
      <c r="L301" t="s">
        <v>1046</v>
      </c>
      <c r="M301">
        <v>13</v>
      </c>
      <c r="N301">
        <v>8</v>
      </c>
      <c r="O301">
        <v>123.354</v>
      </c>
      <c r="P301">
        <v>41.574399999999997</v>
      </c>
      <c r="Q301">
        <v>20.610399999999998</v>
      </c>
      <c r="R301">
        <v>6.2675999999999998</v>
      </c>
      <c r="S301">
        <v>5.4922000000000004</v>
      </c>
      <c r="T301">
        <v>4.2221000000000002</v>
      </c>
      <c r="U301">
        <v>2.2612000000000001</v>
      </c>
      <c r="V301">
        <v>1.7146999999999999</v>
      </c>
      <c r="W301">
        <v>1.1753</v>
      </c>
      <c r="X301">
        <v>2.1597</v>
      </c>
      <c r="Y301">
        <v>0</v>
      </c>
      <c r="Z301">
        <v>5.4532999999999996</v>
      </c>
      <c r="AA301" t="s">
        <v>606</v>
      </c>
      <c r="AB301">
        <v>3.1478000000000002</v>
      </c>
      <c r="AC301" t="s">
        <v>607</v>
      </c>
      <c r="AD301">
        <v>2.1985000000000001</v>
      </c>
      <c r="AE301" t="s">
        <v>519</v>
      </c>
      <c r="AF301">
        <v>1.6982999999999999</v>
      </c>
      <c r="AG301">
        <v>17.9422</v>
      </c>
      <c r="AH301">
        <v>239.27180000000001</v>
      </c>
      <c r="AI301">
        <v>8</v>
      </c>
      <c r="AK301">
        <v>128</v>
      </c>
      <c r="AL301">
        <v>20</v>
      </c>
      <c r="AM301">
        <v>20</v>
      </c>
      <c r="AN301" t="s">
        <v>983</v>
      </c>
      <c r="AP301" t="str">
        <f t="shared" si="4"/>
        <v/>
      </c>
    </row>
    <row r="302" spans="1:42">
      <c r="A302" t="s">
        <v>1089</v>
      </c>
      <c r="B302" s="4">
        <v>43400</v>
      </c>
      <c r="C302" s="1">
        <v>0.65625</v>
      </c>
      <c r="D302" t="s">
        <v>172</v>
      </c>
      <c r="E302" t="s">
        <v>1045</v>
      </c>
      <c r="F302" t="s">
        <v>562</v>
      </c>
      <c r="G302">
        <v>15475</v>
      </c>
      <c r="H302" t="s">
        <v>282</v>
      </c>
      <c r="I302" t="s">
        <v>346</v>
      </c>
      <c r="J302" t="s">
        <v>5</v>
      </c>
      <c r="K302" t="s">
        <v>347</v>
      </c>
      <c r="L302" t="s">
        <v>1046</v>
      </c>
      <c r="M302">
        <v>9</v>
      </c>
      <c r="N302">
        <v>5</v>
      </c>
      <c r="O302">
        <v>67.754099999999994</v>
      </c>
      <c r="P302">
        <v>59.442100000000003</v>
      </c>
      <c r="Q302">
        <v>45.395699999999998</v>
      </c>
      <c r="R302">
        <v>13.1256</v>
      </c>
      <c r="S302">
        <v>4.8596000000000004</v>
      </c>
      <c r="T302">
        <v>4.4836999999999998</v>
      </c>
      <c r="U302">
        <v>3.9024999999999999</v>
      </c>
      <c r="V302">
        <v>2.0869</v>
      </c>
      <c r="W302">
        <v>2.1230000000000002</v>
      </c>
      <c r="X302">
        <v>2.7759999999999998</v>
      </c>
      <c r="Y302">
        <v>0</v>
      </c>
      <c r="Z302">
        <v>0</v>
      </c>
      <c r="AA302" t="s">
        <v>1090</v>
      </c>
      <c r="AB302">
        <v>1.6276999999999999</v>
      </c>
      <c r="AC302" t="s">
        <v>1091</v>
      </c>
      <c r="AD302">
        <v>2.0356999999999998</v>
      </c>
      <c r="AE302" t="s">
        <v>683</v>
      </c>
      <c r="AF302">
        <v>1.9784999999999999</v>
      </c>
      <c r="AG302">
        <v>26.077500000000001</v>
      </c>
      <c r="AH302">
        <v>237.6686</v>
      </c>
      <c r="AI302">
        <v>33</v>
      </c>
      <c r="AK302">
        <v>130</v>
      </c>
      <c r="AL302">
        <v>20</v>
      </c>
      <c r="AM302">
        <v>182</v>
      </c>
      <c r="AN302" t="s">
        <v>983</v>
      </c>
      <c r="AP302" t="str">
        <f t="shared" si="4"/>
        <v/>
      </c>
    </row>
    <row r="303" spans="1:42">
      <c r="A303" t="s">
        <v>1092</v>
      </c>
      <c r="B303" s="4">
        <v>43400</v>
      </c>
      <c r="C303" s="1">
        <v>0.65625</v>
      </c>
      <c r="D303" t="s">
        <v>172</v>
      </c>
      <c r="E303" t="s">
        <v>1045</v>
      </c>
      <c r="F303" t="s">
        <v>562</v>
      </c>
      <c r="G303">
        <v>15475</v>
      </c>
      <c r="H303" t="s">
        <v>282</v>
      </c>
      <c r="I303" t="s">
        <v>346</v>
      </c>
      <c r="J303" t="s">
        <v>5</v>
      </c>
      <c r="K303" t="s">
        <v>347</v>
      </c>
      <c r="L303" t="s">
        <v>1046</v>
      </c>
      <c r="M303">
        <v>4</v>
      </c>
      <c r="N303">
        <v>8</v>
      </c>
      <c r="O303">
        <v>56.655700000000003</v>
      </c>
      <c r="P303">
        <v>50.831499999999998</v>
      </c>
      <c r="Q303">
        <v>22.087399999999999</v>
      </c>
      <c r="R303">
        <v>12.2233</v>
      </c>
      <c r="S303">
        <v>8.6492000000000004</v>
      </c>
      <c r="T303">
        <v>3.6793999999999998</v>
      </c>
      <c r="U303">
        <v>4.0693999999999999</v>
      </c>
      <c r="V303">
        <v>2.9098000000000002</v>
      </c>
      <c r="W303">
        <v>2.1198000000000001</v>
      </c>
      <c r="X303">
        <v>2.1046999999999998</v>
      </c>
      <c r="Y303">
        <v>0</v>
      </c>
      <c r="Z303">
        <v>11.92</v>
      </c>
      <c r="AA303" t="s">
        <v>610</v>
      </c>
      <c r="AB303">
        <v>3.9035000000000002</v>
      </c>
      <c r="AC303" t="s">
        <v>611</v>
      </c>
      <c r="AD303">
        <v>5.4837999999999996</v>
      </c>
      <c r="AE303" t="s">
        <v>401</v>
      </c>
      <c r="AF303">
        <v>1.9125000000000001</v>
      </c>
      <c r="AG303">
        <v>28.111999999999998</v>
      </c>
      <c r="AH303">
        <v>216.66200000000001</v>
      </c>
      <c r="AI303">
        <v>16</v>
      </c>
      <c r="AK303">
        <v>138</v>
      </c>
      <c r="AL303">
        <v>20</v>
      </c>
      <c r="AM303">
        <v>259</v>
      </c>
      <c r="AN303" t="s">
        <v>983</v>
      </c>
      <c r="AP303" t="str">
        <f t="shared" si="4"/>
        <v/>
      </c>
    </row>
    <row r="304" spans="1:42">
      <c r="A304" t="s">
        <v>1093</v>
      </c>
      <c r="B304" s="4">
        <v>43400</v>
      </c>
      <c r="C304" s="1">
        <v>0.65625</v>
      </c>
      <c r="D304" t="s">
        <v>172</v>
      </c>
      <c r="E304" t="s">
        <v>1045</v>
      </c>
      <c r="F304" t="s">
        <v>562</v>
      </c>
      <c r="G304">
        <v>15475</v>
      </c>
      <c r="H304" t="s">
        <v>282</v>
      </c>
      <c r="I304" t="s">
        <v>346</v>
      </c>
      <c r="J304" t="s">
        <v>5</v>
      </c>
      <c r="K304" t="s">
        <v>347</v>
      </c>
      <c r="L304" t="s">
        <v>1046</v>
      </c>
      <c r="M304">
        <v>16</v>
      </c>
      <c r="N304">
        <v>5</v>
      </c>
      <c r="O304">
        <v>66.9876</v>
      </c>
      <c r="P304">
        <v>39.796999999999997</v>
      </c>
      <c r="Q304">
        <v>29.616</v>
      </c>
      <c r="R304">
        <v>7.5351999999999997</v>
      </c>
      <c r="S304">
        <v>6.0442</v>
      </c>
      <c r="T304">
        <v>4.3630000000000004</v>
      </c>
      <c r="U304">
        <v>3.8508</v>
      </c>
      <c r="V304">
        <v>1.794</v>
      </c>
      <c r="W304">
        <v>1.6615</v>
      </c>
      <c r="X304">
        <v>1.0553999999999999</v>
      </c>
      <c r="Y304">
        <v>0</v>
      </c>
      <c r="Z304">
        <v>21.7514</v>
      </c>
      <c r="AA304" t="s">
        <v>617</v>
      </c>
      <c r="AB304">
        <v>2.3879999999999999</v>
      </c>
      <c r="AC304" t="s">
        <v>1094</v>
      </c>
      <c r="AD304">
        <v>1.5177</v>
      </c>
      <c r="AE304" t="s">
        <v>673</v>
      </c>
      <c r="AF304">
        <v>1.4749000000000001</v>
      </c>
      <c r="AG304">
        <v>20.474599999999999</v>
      </c>
      <c r="AH304">
        <v>210.31120000000001</v>
      </c>
      <c r="AI304">
        <v>25</v>
      </c>
      <c r="AK304">
        <v>127</v>
      </c>
      <c r="AL304">
        <v>20</v>
      </c>
      <c r="AM304">
        <v>21</v>
      </c>
      <c r="AN304" t="s">
        <v>983</v>
      </c>
      <c r="AP304" t="str">
        <f t="shared" si="4"/>
        <v/>
      </c>
    </row>
    <row r="305" spans="1:42">
      <c r="A305" t="s">
        <v>1095</v>
      </c>
      <c r="B305" s="4">
        <v>43400</v>
      </c>
      <c r="C305" s="1">
        <v>0.65625</v>
      </c>
      <c r="D305" t="s">
        <v>172</v>
      </c>
      <c r="E305" t="s">
        <v>1045</v>
      </c>
      <c r="F305" t="s">
        <v>562</v>
      </c>
      <c r="G305">
        <v>15475</v>
      </c>
      <c r="H305" t="s">
        <v>282</v>
      </c>
      <c r="I305" t="s">
        <v>346</v>
      </c>
      <c r="J305" t="s">
        <v>5</v>
      </c>
      <c r="K305" t="s">
        <v>347</v>
      </c>
      <c r="L305" t="s">
        <v>1046</v>
      </c>
      <c r="M305">
        <v>5</v>
      </c>
      <c r="N305">
        <v>7</v>
      </c>
      <c r="O305">
        <v>82.367999999999995</v>
      </c>
      <c r="P305">
        <v>37.086100000000002</v>
      </c>
      <c r="Q305">
        <v>20.343599999999999</v>
      </c>
      <c r="R305">
        <v>7.0670999999999999</v>
      </c>
      <c r="S305">
        <v>6.7862</v>
      </c>
      <c r="T305">
        <v>2.8967000000000001</v>
      </c>
      <c r="U305">
        <v>4.4467999999999996</v>
      </c>
      <c r="V305">
        <v>2.0121000000000002</v>
      </c>
      <c r="W305">
        <v>2.0428999999999999</v>
      </c>
      <c r="X305">
        <v>1.4782999999999999</v>
      </c>
      <c r="Y305">
        <v>0</v>
      </c>
      <c r="Z305">
        <v>11.5067</v>
      </c>
      <c r="AA305" t="s">
        <v>614</v>
      </c>
      <c r="AB305">
        <v>3.9243999999999999</v>
      </c>
      <c r="AC305" t="s">
        <v>574</v>
      </c>
      <c r="AD305">
        <v>3.9396</v>
      </c>
      <c r="AE305" t="s">
        <v>1096</v>
      </c>
      <c r="AF305">
        <v>0</v>
      </c>
      <c r="AG305">
        <v>21.155000000000001</v>
      </c>
      <c r="AH305">
        <v>207.05350000000001</v>
      </c>
      <c r="AI305">
        <v>16</v>
      </c>
      <c r="AK305">
        <v>137</v>
      </c>
      <c r="AL305">
        <v>20</v>
      </c>
      <c r="AM305">
        <v>596</v>
      </c>
      <c r="AN305" t="s">
        <v>983</v>
      </c>
      <c r="AP305" t="str">
        <f t="shared" si="4"/>
        <v/>
      </c>
    </row>
    <row r="306" spans="1:42">
      <c r="A306" t="s">
        <v>1099</v>
      </c>
      <c r="B306" s="4">
        <v>43400</v>
      </c>
      <c r="C306" s="1">
        <v>0.65972222222222221</v>
      </c>
      <c r="D306" t="s">
        <v>224</v>
      </c>
      <c r="E306" t="s">
        <v>344</v>
      </c>
      <c r="G306">
        <v>7632</v>
      </c>
      <c r="H306" t="s">
        <v>345</v>
      </c>
      <c r="I306" t="s">
        <v>346</v>
      </c>
      <c r="J306" t="s">
        <v>233</v>
      </c>
      <c r="K306" t="s">
        <v>1097</v>
      </c>
      <c r="L306" t="s">
        <v>1098</v>
      </c>
      <c r="M306">
        <v>9</v>
      </c>
      <c r="N306">
        <v>6</v>
      </c>
      <c r="O306">
        <v>95.971800000000002</v>
      </c>
      <c r="P306">
        <v>67.537800000000004</v>
      </c>
      <c r="Q306">
        <v>26.3445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36.1995</v>
      </c>
      <c r="Z306">
        <v>18.6629</v>
      </c>
      <c r="AA306" t="s">
        <v>1100</v>
      </c>
      <c r="AB306">
        <v>3.7332000000000001</v>
      </c>
      <c r="AC306" t="s">
        <v>1101</v>
      </c>
      <c r="AD306">
        <v>3.2930999999999999</v>
      </c>
      <c r="AE306" t="s">
        <v>615</v>
      </c>
      <c r="AF306">
        <v>2.6162000000000001</v>
      </c>
      <c r="AG306">
        <v>17.000800000000002</v>
      </c>
      <c r="AH306" s="23">
        <v>271.35980000000001</v>
      </c>
      <c r="AI306">
        <v>1.5</v>
      </c>
      <c r="AK306">
        <v>0</v>
      </c>
      <c r="AL306">
        <v>17</v>
      </c>
      <c r="AM306">
        <v>20</v>
      </c>
      <c r="AN306" t="s">
        <v>353</v>
      </c>
      <c r="AP306" t="str">
        <f t="shared" si="4"/>
        <v>Bold</v>
      </c>
    </row>
    <row r="307" spans="1:42">
      <c r="A307" t="s">
        <v>1102</v>
      </c>
      <c r="B307" s="4">
        <v>43400</v>
      </c>
      <c r="C307" s="1">
        <v>0.65972222222222221</v>
      </c>
      <c r="D307" t="s">
        <v>224</v>
      </c>
      <c r="E307" t="s">
        <v>344</v>
      </c>
      <c r="G307">
        <v>7632</v>
      </c>
      <c r="H307" t="s">
        <v>345</v>
      </c>
      <c r="I307" t="s">
        <v>346</v>
      </c>
      <c r="J307" t="s">
        <v>233</v>
      </c>
      <c r="K307" t="s">
        <v>1097</v>
      </c>
      <c r="L307" t="s">
        <v>1098</v>
      </c>
      <c r="M307">
        <v>17</v>
      </c>
      <c r="N307">
        <v>6</v>
      </c>
      <c r="O307">
        <v>51.047199999999997</v>
      </c>
      <c r="P307">
        <v>87.450299999999999</v>
      </c>
      <c r="Q307">
        <v>20.762599999999999</v>
      </c>
      <c r="R307">
        <v>13.2288</v>
      </c>
      <c r="S307">
        <v>5.4718</v>
      </c>
      <c r="T307">
        <v>3.1659000000000002</v>
      </c>
      <c r="U307">
        <v>3.4011</v>
      </c>
      <c r="V307">
        <v>1.8946000000000001</v>
      </c>
      <c r="W307">
        <v>1.3362000000000001</v>
      </c>
      <c r="X307">
        <v>1.8121</v>
      </c>
      <c r="Y307">
        <v>0</v>
      </c>
      <c r="Z307">
        <v>21.289300000000001</v>
      </c>
      <c r="AA307" t="s">
        <v>378</v>
      </c>
      <c r="AB307">
        <v>2.3389000000000002</v>
      </c>
      <c r="AC307" t="s">
        <v>379</v>
      </c>
      <c r="AD307">
        <v>1.7849999999999999</v>
      </c>
      <c r="AE307" t="s">
        <v>1103</v>
      </c>
      <c r="AF307">
        <v>0.46750000000000003</v>
      </c>
      <c r="AG307">
        <v>9.9986999999999995</v>
      </c>
      <c r="AH307">
        <v>225.45009999999999</v>
      </c>
      <c r="AI307">
        <v>4</v>
      </c>
      <c r="AK307">
        <v>120</v>
      </c>
      <c r="AL307">
        <v>17</v>
      </c>
      <c r="AM307">
        <v>7</v>
      </c>
      <c r="AN307" t="s">
        <v>353</v>
      </c>
      <c r="AP307" t="str">
        <f t="shared" si="4"/>
        <v/>
      </c>
    </row>
    <row r="308" spans="1:42">
      <c r="A308" t="s">
        <v>1104</v>
      </c>
      <c r="B308" s="4">
        <v>43400</v>
      </c>
      <c r="C308" s="1">
        <v>0.65972222222222221</v>
      </c>
      <c r="D308" t="s">
        <v>224</v>
      </c>
      <c r="E308" t="s">
        <v>344</v>
      </c>
      <c r="G308">
        <v>7632</v>
      </c>
      <c r="H308" t="s">
        <v>345</v>
      </c>
      <c r="I308" t="s">
        <v>346</v>
      </c>
      <c r="J308" t="s">
        <v>233</v>
      </c>
      <c r="K308" t="s">
        <v>1097</v>
      </c>
      <c r="L308" t="s">
        <v>1098</v>
      </c>
      <c r="M308">
        <v>11</v>
      </c>
      <c r="N308">
        <v>6</v>
      </c>
      <c r="O308">
        <v>57.066600000000001</v>
      </c>
      <c r="P308">
        <v>58.071399999999997</v>
      </c>
      <c r="Q308">
        <v>33.403799999999997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31.3353</v>
      </c>
      <c r="Z308">
        <v>7.1429</v>
      </c>
      <c r="AA308" t="s">
        <v>1105</v>
      </c>
      <c r="AB308">
        <v>0.72060000000000002</v>
      </c>
      <c r="AC308" t="s">
        <v>351</v>
      </c>
      <c r="AD308">
        <v>2.6246</v>
      </c>
      <c r="AE308" t="s">
        <v>1106</v>
      </c>
      <c r="AF308">
        <v>0.50939999999999996</v>
      </c>
      <c r="AG308">
        <v>8.6658000000000008</v>
      </c>
      <c r="AH308">
        <v>199.54040000000001</v>
      </c>
      <c r="AI308">
        <v>16</v>
      </c>
      <c r="AK308">
        <v>0</v>
      </c>
      <c r="AL308">
        <v>17</v>
      </c>
      <c r="AM308">
        <v>18</v>
      </c>
      <c r="AN308" t="s">
        <v>353</v>
      </c>
      <c r="AP308" t="str">
        <f t="shared" si="4"/>
        <v/>
      </c>
    </row>
    <row r="309" spans="1:42">
      <c r="A309" t="s">
        <v>1107</v>
      </c>
      <c r="B309" s="4">
        <v>43400</v>
      </c>
      <c r="C309" s="1">
        <v>0.65972222222222221</v>
      </c>
      <c r="D309" t="s">
        <v>224</v>
      </c>
      <c r="E309" t="s">
        <v>344</v>
      </c>
      <c r="G309">
        <v>7632</v>
      </c>
      <c r="H309" t="s">
        <v>345</v>
      </c>
      <c r="I309" t="s">
        <v>346</v>
      </c>
      <c r="J309" t="s">
        <v>233</v>
      </c>
      <c r="K309" t="s">
        <v>1097</v>
      </c>
      <c r="L309" t="s">
        <v>1098</v>
      </c>
      <c r="M309">
        <v>10</v>
      </c>
      <c r="N309">
        <v>6</v>
      </c>
      <c r="O309">
        <v>48.045000000000002</v>
      </c>
      <c r="P309">
        <v>50.681600000000003</v>
      </c>
      <c r="Q309">
        <v>34.832000000000001</v>
      </c>
      <c r="R309">
        <v>7.7904999999999998</v>
      </c>
      <c r="S309">
        <v>7.6965000000000003</v>
      </c>
      <c r="T309">
        <v>6.4040999999999997</v>
      </c>
      <c r="U309">
        <v>5.2133000000000003</v>
      </c>
      <c r="V309">
        <v>2.4609000000000001</v>
      </c>
      <c r="W309">
        <v>1.9156</v>
      </c>
      <c r="X309">
        <v>2.1147</v>
      </c>
      <c r="Y309">
        <v>0</v>
      </c>
      <c r="Z309">
        <v>15.731400000000001</v>
      </c>
      <c r="AA309" t="s">
        <v>1108</v>
      </c>
      <c r="AB309">
        <v>1.5170999999999999</v>
      </c>
      <c r="AC309" t="s">
        <v>1109</v>
      </c>
      <c r="AD309">
        <v>1.47</v>
      </c>
      <c r="AE309" t="s">
        <v>528</v>
      </c>
      <c r="AF309">
        <v>0.56789999999999996</v>
      </c>
      <c r="AG309">
        <v>9.6457999999999995</v>
      </c>
      <c r="AH309">
        <v>196.0864</v>
      </c>
      <c r="AI309">
        <v>20</v>
      </c>
      <c r="AK309">
        <v>0</v>
      </c>
      <c r="AL309">
        <v>17</v>
      </c>
      <c r="AM309">
        <v>6</v>
      </c>
      <c r="AN309" t="s">
        <v>353</v>
      </c>
      <c r="AP309" t="str">
        <f t="shared" si="4"/>
        <v/>
      </c>
    </row>
    <row r="310" spans="1:42">
      <c r="A310" t="s">
        <v>1110</v>
      </c>
      <c r="B310" s="4">
        <v>43400</v>
      </c>
      <c r="C310" s="1">
        <v>0.65972222222222221</v>
      </c>
      <c r="D310" t="s">
        <v>224</v>
      </c>
      <c r="E310" t="s">
        <v>344</v>
      </c>
      <c r="G310">
        <v>7632</v>
      </c>
      <c r="H310" t="s">
        <v>345</v>
      </c>
      <c r="I310" t="s">
        <v>346</v>
      </c>
      <c r="J310" t="s">
        <v>233</v>
      </c>
      <c r="K310" t="s">
        <v>1097</v>
      </c>
      <c r="L310" t="s">
        <v>1098</v>
      </c>
      <c r="M310">
        <v>4</v>
      </c>
      <c r="N310">
        <v>6</v>
      </c>
      <c r="O310">
        <v>57.6873</v>
      </c>
      <c r="P310">
        <v>44.2834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45.273099999999999</v>
      </c>
      <c r="Z310">
        <v>10.814299999999999</v>
      </c>
      <c r="AA310" t="s">
        <v>350</v>
      </c>
      <c r="AB310">
        <v>2.5213999999999999</v>
      </c>
      <c r="AC310" t="s">
        <v>351</v>
      </c>
      <c r="AD310">
        <v>2.6246</v>
      </c>
      <c r="AE310" t="s">
        <v>1111</v>
      </c>
      <c r="AF310">
        <v>1.6218999999999999</v>
      </c>
      <c r="AG310">
        <v>14</v>
      </c>
      <c r="AH310">
        <v>178.82599999999999</v>
      </c>
      <c r="AI310">
        <v>2</v>
      </c>
      <c r="AK310">
        <v>0</v>
      </c>
      <c r="AL310">
        <v>17</v>
      </c>
      <c r="AM310">
        <v>266</v>
      </c>
      <c r="AN310" t="s">
        <v>353</v>
      </c>
      <c r="AP310" t="str">
        <f t="shared" si="4"/>
        <v/>
      </c>
    </row>
    <row r="311" spans="1:42">
      <c r="A311" t="s">
        <v>1112</v>
      </c>
      <c r="B311" s="4">
        <v>43400</v>
      </c>
      <c r="C311" s="1">
        <v>0.65972222222222221</v>
      </c>
      <c r="D311" t="s">
        <v>224</v>
      </c>
      <c r="E311" t="s">
        <v>344</v>
      </c>
      <c r="G311">
        <v>7632</v>
      </c>
      <c r="H311" t="s">
        <v>345</v>
      </c>
      <c r="I311" t="s">
        <v>346</v>
      </c>
      <c r="J311" t="s">
        <v>233</v>
      </c>
      <c r="K311" t="s">
        <v>1097</v>
      </c>
      <c r="L311" t="s">
        <v>1098</v>
      </c>
      <c r="M311">
        <v>12</v>
      </c>
      <c r="N311">
        <v>5</v>
      </c>
      <c r="O311">
        <v>61.023000000000003</v>
      </c>
      <c r="P311">
        <v>44.655700000000003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46.795499999999997</v>
      </c>
      <c r="Z311">
        <v>16.5229</v>
      </c>
      <c r="AA311" t="s">
        <v>889</v>
      </c>
      <c r="AB311">
        <v>1.3536999999999999</v>
      </c>
      <c r="AC311" t="s">
        <v>1113</v>
      </c>
      <c r="AD311">
        <v>0</v>
      </c>
      <c r="AE311" t="s">
        <v>505</v>
      </c>
      <c r="AF311">
        <v>2.3879999999999999</v>
      </c>
      <c r="AG311">
        <v>0</v>
      </c>
      <c r="AH311">
        <v>172.73869999999999</v>
      </c>
      <c r="AI311">
        <v>33</v>
      </c>
      <c r="AK311">
        <v>0</v>
      </c>
      <c r="AL311">
        <v>17</v>
      </c>
      <c r="AM311">
        <v>26</v>
      </c>
      <c r="AN311" t="s">
        <v>353</v>
      </c>
      <c r="AP311" t="str">
        <f t="shared" si="4"/>
        <v/>
      </c>
    </row>
    <row r="312" spans="1:42">
      <c r="A312" t="s">
        <v>1114</v>
      </c>
      <c r="B312" s="4">
        <v>43400</v>
      </c>
      <c r="C312" s="1">
        <v>0.65972222222222221</v>
      </c>
      <c r="D312" t="s">
        <v>224</v>
      </c>
      <c r="E312" t="s">
        <v>344</v>
      </c>
      <c r="G312">
        <v>7632</v>
      </c>
      <c r="H312" t="s">
        <v>345</v>
      </c>
      <c r="I312" t="s">
        <v>346</v>
      </c>
      <c r="J312" t="s">
        <v>233</v>
      </c>
      <c r="K312" t="s">
        <v>1097</v>
      </c>
      <c r="L312" t="s">
        <v>1098</v>
      </c>
      <c r="M312">
        <v>6</v>
      </c>
      <c r="N312">
        <v>7</v>
      </c>
      <c r="O312">
        <v>63.722999999999999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96.922700000000006</v>
      </c>
      <c r="Z312">
        <v>0</v>
      </c>
      <c r="AA312" t="s">
        <v>1115</v>
      </c>
      <c r="AB312">
        <v>2.0907</v>
      </c>
      <c r="AC312" t="s">
        <v>1116</v>
      </c>
      <c r="AD312">
        <v>0</v>
      </c>
      <c r="AE312" t="s">
        <v>1117</v>
      </c>
      <c r="AF312">
        <v>0</v>
      </c>
      <c r="AG312">
        <v>3.5</v>
      </c>
      <c r="AH312">
        <v>166.2364</v>
      </c>
      <c r="AI312">
        <v>50</v>
      </c>
      <c r="AK312">
        <v>0</v>
      </c>
      <c r="AL312">
        <v>17</v>
      </c>
      <c r="AM312">
        <v>18</v>
      </c>
      <c r="AN312" t="s">
        <v>353</v>
      </c>
      <c r="AP312" t="str">
        <f t="shared" si="4"/>
        <v/>
      </c>
    </row>
    <row r="313" spans="1:42">
      <c r="A313" t="s">
        <v>1118</v>
      </c>
      <c r="B313" s="4">
        <v>43400</v>
      </c>
      <c r="C313" s="1">
        <v>0.65972222222222221</v>
      </c>
      <c r="D313" t="s">
        <v>224</v>
      </c>
      <c r="E313" t="s">
        <v>344</v>
      </c>
      <c r="G313">
        <v>7632</v>
      </c>
      <c r="H313" t="s">
        <v>345</v>
      </c>
      <c r="I313" t="s">
        <v>346</v>
      </c>
      <c r="J313" t="s">
        <v>233</v>
      </c>
      <c r="K313" t="s">
        <v>1097</v>
      </c>
      <c r="L313" t="s">
        <v>1098</v>
      </c>
      <c r="M313">
        <v>7</v>
      </c>
      <c r="N313">
        <v>5</v>
      </c>
      <c r="O313">
        <v>48.638399999999997</v>
      </c>
      <c r="P313">
        <v>51.280900000000003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45.152200000000001</v>
      </c>
      <c r="Z313">
        <v>0</v>
      </c>
      <c r="AA313" t="s">
        <v>902</v>
      </c>
      <c r="AB313">
        <v>0.45839999999999997</v>
      </c>
      <c r="AC313" t="s">
        <v>1119</v>
      </c>
      <c r="AD313">
        <v>0.3886</v>
      </c>
      <c r="AE313" t="s">
        <v>1120</v>
      </c>
      <c r="AF313">
        <v>0.56089999999999995</v>
      </c>
      <c r="AG313">
        <v>1.5</v>
      </c>
      <c r="AH313">
        <v>147.9794</v>
      </c>
      <c r="AI313">
        <v>33</v>
      </c>
      <c r="AK313">
        <v>0</v>
      </c>
      <c r="AL313">
        <v>17</v>
      </c>
      <c r="AM313">
        <v>18</v>
      </c>
      <c r="AN313" t="s">
        <v>353</v>
      </c>
      <c r="AP313" t="str">
        <f t="shared" si="4"/>
        <v/>
      </c>
    </row>
    <row r="314" spans="1:42">
      <c r="A314" t="s">
        <v>1121</v>
      </c>
      <c r="B314" s="4">
        <v>43400</v>
      </c>
      <c r="C314" s="1">
        <v>0.65972222222222221</v>
      </c>
      <c r="D314" t="s">
        <v>224</v>
      </c>
      <c r="E314" t="s">
        <v>344</v>
      </c>
      <c r="G314">
        <v>7632</v>
      </c>
      <c r="H314" t="s">
        <v>345</v>
      </c>
      <c r="I314" t="s">
        <v>346</v>
      </c>
      <c r="J314" t="s">
        <v>233</v>
      </c>
      <c r="K314" t="s">
        <v>1097</v>
      </c>
      <c r="L314" t="s">
        <v>1098</v>
      </c>
      <c r="M314">
        <v>1</v>
      </c>
      <c r="N314">
        <v>7</v>
      </c>
      <c r="O314">
        <v>63.454999999999998</v>
      </c>
      <c r="P314">
        <v>31.971800000000002</v>
      </c>
      <c r="Q314">
        <v>15.123200000000001</v>
      </c>
      <c r="R314">
        <v>6.3644999999999996</v>
      </c>
      <c r="S314">
        <v>2.0270999999999999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8.8096999999999994</v>
      </c>
      <c r="Z314">
        <v>9.3343000000000007</v>
      </c>
      <c r="AA314" t="s">
        <v>385</v>
      </c>
      <c r="AB314">
        <v>1.1536</v>
      </c>
      <c r="AC314" t="s">
        <v>1058</v>
      </c>
      <c r="AD314">
        <v>0.55130000000000001</v>
      </c>
      <c r="AE314" t="s">
        <v>401</v>
      </c>
      <c r="AF314">
        <v>1.5273000000000001</v>
      </c>
      <c r="AG314">
        <v>4.6500000000000004</v>
      </c>
      <c r="AH314">
        <v>144.96789999999999</v>
      </c>
      <c r="AI314">
        <v>10</v>
      </c>
      <c r="AK314">
        <v>0</v>
      </c>
      <c r="AL314">
        <v>17</v>
      </c>
      <c r="AM314">
        <v>564</v>
      </c>
      <c r="AN314" t="s">
        <v>353</v>
      </c>
      <c r="AP314" t="str">
        <f t="shared" si="4"/>
        <v/>
      </c>
    </row>
    <row r="315" spans="1:42">
      <c r="A315" t="s">
        <v>1122</v>
      </c>
      <c r="B315" s="4">
        <v>43400</v>
      </c>
      <c r="C315" s="1">
        <v>0.65972222222222221</v>
      </c>
      <c r="D315" t="s">
        <v>224</v>
      </c>
      <c r="E315" t="s">
        <v>344</v>
      </c>
      <c r="G315">
        <v>7632</v>
      </c>
      <c r="H315" t="s">
        <v>345</v>
      </c>
      <c r="I315" t="s">
        <v>346</v>
      </c>
      <c r="J315" t="s">
        <v>233</v>
      </c>
      <c r="K315" t="s">
        <v>1097</v>
      </c>
      <c r="L315" t="s">
        <v>1098</v>
      </c>
      <c r="M315">
        <v>3</v>
      </c>
      <c r="N315">
        <v>6</v>
      </c>
      <c r="O315">
        <v>57.080500000000001</v>
      </c>
      <c r="P315">
        <v>30.2042</v>
      </c>
      <c r="Q315">
        <v>17.4603</v>
      </c>
      <c r="R315">
        <v>4.6712999999999996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12.976599999999999</v>
      </c>
      <c r="Z315">
        <v>15.1929</v>
      </c>
      <c r="AA315" t="s">
        <v>1123</v>
      </c>
      <c r="AB315">
        <v>0.79630000000000001</v>
      </c>
      <c r="AC315" t="s">
        <v>1124</v>
      </c>
      <c r="AD315">
        <v>4.5499999999999999E-2</v>
      </c>
      <c r="AE315" t="s">
        <v>1125</v>
      </c>
      <c r="AF315">
        <v>0.78139999999999998</v>
      </c>
      <c r="AG315">
        <v>0</v>
      </c>
      <c r="AH315">
        <v>139.209</v>
      </c>
      <c r="AI315">
        <v>20</v>
      </c>
      <c r="AK315">
        <v>0</v>
      </c>
      <c r="AL315">
        <v>17</v>
      </c>
      <c r="AM315">
        <v>19</v>
      </c>
      <c r="AN315" t="s">
        <v>353</v>
      </c>
      <c r="AP315" t="str">
        <f t="shared" si="4"/>
        <v/>
      </c>
    </row>
    <row r="316" spans="1:42">
      <c r="A316" t="s">
        <v>1126</v>
      </c>
      <c r="B316" s="4">
        <v>43400</v>
      </c>
      <c r="C316" s="1">
        <v>0.65972222222222221</v>
      </c>
      <c r="D316" t="s">
        <v>224</v>
      </c>
      <c r="E316" t="s">
        <v>344</v>
      </c>
      <c r="G316">
        <v>7632</v>
      </c>
      <c r="H316" t="s">
        <v>345</v>
      </c>
      <c r="I316" t="s">
        <v>346</v>
      </c>
      <c r="J316" t="s">
        <v>233</v>
      </c>
      <c r="K316" t="s">
        <v>1097</v>
      </c>
      <c r="L316" t="s">
        <v>1098</v>
      </c>
      <c r="M316">
        <v>13</v>
      </c>
      <c r="N316">
        <v>5</v>
      </c>
      <c r="O316">
        <v>51.382100000000001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78.152100000000004</v>
      </c>
      <c r="Z316">
        <v>0</v>
      </c>
      <c r="AA316" t="s">
        <v>374</v>
      </c>
      <c r="AB316">
        <v>0.34939999999999999</v>
      </c>
      <c r="AC316" t="s">
        <v>1127</v>
      </c>
      <c r="AD316">
        <v>0.372</v>
      </c>
      <c r="AE316" t="s">
        <v>1128</v>
      </c>
      <c r="AF316">
        <v>1.0174000000000001</v>
      </c>
      <c r="AG316">
        <v>0</v>
      </c>
      <c r="AH316">
        <v>131.273</v>
      </c>
      <c r="AI316">
        <v>25</v>
      </c>
      <c r="AK316">
        <v>0</v>
      </c>
      <c r="AL316">
        <v>17</v>
      </c>
      <c r="AM316">
        <v>48</v>
      </c>
      <c r="AN316" t="s">
        <v>353</v>
      </c>
      <c r="AP316" t="str">
        <f t="shared" si="4"/>
        <v/>
      </c>
    </row>
    <row r="317" spans="1:42">
      <c r="A317" t="s">
        <v>1129</v>
      </c>
      <c r="B317" s="4">
        <v>43400</v>
      </c>
      <c r="C317" s="1">
        <v>0.65972222222222221</v>
      </c>
      <c r="D317" t="s">
        <v>224</v>
      </c>
      <c r="E317" t="s">
        <v>344</v>
      </c>
      <c r="G317">
        <v>7632</v>
      </c>
      <c r="H317" t="s">
        <v>345</v>
      </c>
      <c r="I317" t="s">
        <v>346</v>
      </c>
      <c r="J317" t="s">
        <v>233</v>
      </c>
      <c r="K317" t="s">
        <v>1097</v>
      </c>
      <c r="L317" t="s">
        <v>1098</v>
      </c>
      <c r="M317">
        <v>2</v>
      </c>
      <c r="N317">
        <v>6</v>
      </c>
      <c r="O317">
        <v>48.610199999999999</v>
      </c>
      <c r="P317">
        <v>39.369399999999999</v>
      </c>
      <c r="Q317">
        <v>13.6113</v>
      </c>
      <c r="R317">
        <v>4.7827000000000002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12.525700000000001</v>
      </c>
      <c r="Z317">
        <v>9.8842999999999996</v>
      </c>
      <c r="AA317" t="s">
        <v>367</v>
      </c>
      <c r="AB317">
        <v>0.42559999999999998</v>
      </c>
      <c r="AC317" t="s">
        <v>632</v>
      </c>
      <c r="AD317">
        <v>0.1527</v>
      </c>
      <c r="AE317" t="s">
        <v>997</v>
      </c>
      <c r="AF317">
        <v>0.6573</v>
      </c>
      <c r="AG317">
        <v>0</v>
      </c>
      <c r="AH317">
        <v>130.01929999999999</v>
      </c>
      <c r="AI317">
        <v>66</v>
      </c>
      <c r="AK317">
        <v>0</v>
      </c>
      <c r="AL317">
        <v>17</v>
      </c>
      <c r="AM317">
        <v>18</v>
      </c>
      <c r="AN317" t="s">
        <v>353</v>
      </c>
      <c r="AP317" t="str">
        <f t="shared" si="4"/>
        <v/>
      </c>
    </row>
    <row r="318" spans="1:42">
      <c r="A318" t="s">
        <v>1130</v>
      </c>
      <c r="B318" s="4">
        <v>43400</v>
      </c>
      <c r="C318" s="1">
        <v>0.65972222222222221</v>
      </c>
      <c r="D318" t="s">
        <v>224</v>
      </c>
      <c r="E318" t="s">
        <v>344</v>
      </c>
      <c r="G318">
        <v>7632</v>
      </c>
      <c r="H318" t="s">
        <v>345</v>
      </c>
      <c r="I318" t="s">
        <v>346</v>
      </c>
      <c r="J318" t="s">
        <v>233</v>
      </c>
      <c r="K318" t="s">
        <v>1097</v>
      </c>
      <c r="L318" t="s">
        <v>1098</v>
      </c>
      <c r="M318">
        <v>5</v>
      </c>
      <c r="N318">
        <v>5</v>
      </c>
      <c r="O318">
        <v>48.206400000000002</v>
      </c>
      <c r="P318">
        <v>27.219200000000001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32.933300000000003</v>
      </c>
      <c r="Z318">
        <v>5.7142999999999997</v>
      </c>
      <c r="AA318" t="s">
        <v>392</v>
      </c>
      <c r="AB318">
        <v>2.8424999999999998</v>
      </c>
      <c r="AC318" t="s">
        <v>1131</v>
      </c>
      <c r="AD318">
        <v>8.5099999999999995E-2</v>
      </c>
      <c r="AE318" t="s">
        <v>1132</v>
      </c>
      <c r="AF318">
        <v>0.8548</v>
      </c>
      <c r="AG318">
        <v>0</v>
      </c>
      <c r="AH318">
        <v>117.85550000000001</v>
      </c>
      <c r="AI318">
        <v>33</v>
      </c>
      <c r="AK318">
        <v>0</v>
      </c>
      <c r="AL318">
        <v>17</v>
      </c>
      <c r="AM318">
        <v>136</v>
      </c>
      <c r="AN318" t="s">
        <v>353</v>
      </c>
      <c r="AP318" t="str">
        <f t="shared" si="4"/>
        <v/>
      </c>
    </row>
    <row r="319" spans="1:42">
      <c r="A319" t="s">
        <v>1133</v>
      </c>
      <c r="B319" s="4">
        <v>43400</v>
      </c>
      <c r="C319" s="1">
        <v>0.65972222222222221</v>
      </c>
      <c r="D319" t="s">
        <v>224</v>
      </c>
      <c r="E319" t="s">
        <v>344</v>
      </c>
      <c r="G319">
        <v>7632</v>
      </c>
      <c r="H319" t="s">
        <v>345</v>
      </c>
      <c r="I319" t="s">
        <v>346</v>
      </c>
      <c r="J319" t="s">
        <v>233</v>
      </c>
      <c r="K319" t="s">
        <v>1097</v>
      </c>
      <c r="L319" t="s">
        <v>1098</v>
      </c>
      <c r="M319">
        <v>14</v>
      </c>
      <c r="N319">
        <v>6</v>
      </c>
      <c r="O319">
        <v>31.6069</v>
      </c>
      <c r="P319">
        <v>23.794899999999998</v>
      </c>
      <c r="Q319">
        <v>10.1912</v>
      </c>
      <c r="R319">
        <v>3.3285</v>
      </c>
      <c r="S319">
        <v>2.8778000000000001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5.9527999999999999</v>
      </c>
      <c r="Z319">
        <v>6.8943000000000003</v>
      </c>
      <c r="AA319" t="s">
        <v>1134</v>
      </c>
      <c r="AB319">
        <v>9.5200000000000007E-2</v>
      </c>
      <c r="AC319" t="s">
        <v>632</v>
      </c>
      <c r="AD319">
        <v>0.1527</v>
      </c>
      <c r="AE319" t="s">
        <v>630</v>
      </c>
      <c r="AF319">
        <v>1.4016999999999999</v>
      </c>
      <c r="AG319">
        <v>2.5</v>
      </c>
      <c r="AH319">
        <v>88.796199999999999</v>
      </c>
      <c r="AI319">
        <v>50</v>
      </c>
      <c r="AK319">
        <v>0</v>
      </c>
      <c r="AL319">
        <v>17</v>
      </c>
      <c r="AM319">
        <v>404</v>
      </c>
      <c r="AN319" t="s">
        <v>353</v>
      </c>
      <c r="AP319" t="str">
        <f t="shared" si="4"/>
        <v/>
      </c>
    </row>
    <row r="320" spans="1:42">
      <c r="A320" t="s">
        <v>1135</v>
      </c>
      <c r="B320" s="4">
        <v>43400</v>
      </c>
      <c r="C320" s="1">
        <v>0.65972222222222221</v>
      </c>
      <c r="D320" t="s">
        <v>224</v>
      </c>
      <c r="E320" t="s">
        <v>344</v>
      </c>
      <c r="G320">
        <v>7632</v>
      </c>
      <c r="H320" t="s">
        <v>345</v>
      </c>
      <c r="I320" t="s">
        <v>346</v>
      </c>
      <c r="J320" t="s">
        <v>233</v>
      </c>
      <c r="K320" t="s">
        <v>1097</v>
      </c>
      <c r="L320" t="s">
        <v>1098</v>
      </c>
      <c r="M320">
        <v>16</v>
      </c>
      <c r="N320">
        <v>8</v>
      </c>
      <c r="O320">
        <v>18.142600000000002</v>
      </c>
      <c r="P320">
        <v>25.021999999999998</v>
      </c>
      <c r="Q320">
        <v>12.724299999999999</v>
      </c>
      <c r="R320">
        <v>5.8403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9.1927000000000003</v>
      </c>
      <c r="Z320">
        <v>9.9506999999999994</v>
      </c>
      <c r="AA320" t="s">
        <v>1136</v>
      </c>
      <c r="AB320">
        <v>2.0819999999999999</v>
      </c>
      <c r="AC320" t="s">
        <v>1137</v>
      </c>
      <c r="AD320">
        <v>6.25E-2</v>
      </c>
      <c r="AE320" t="s">
        <v>361</v>
      </c>
      <c r="AF320">
        <v>0.80559999999999998</v>
      </c>
      <c r="AG320">
        <v>4.3499999999999996</v>
      </c>
      <c r="AH320">
        <v>88.172700000000006</v>
      </c>
      <c r="AI320">
        <v>33</v>
      </c>
      <c r="AK320">
        <v>0</v>
      </c>
      <c r="AL320">
        <v>17</v>
      </c>
      <c r="AM320">
        <v>901</v>
      </c>
      <c r="AN320" t="s">
        <v>353</v>
      </c>
      <c r="AP320" t="str">
        <f t="shared" si="4"/>
        <v/>
      </c>
    </row>
    <row r="321" spans="1:42">
      <c r="A321" t="s">
        <v>1138</v>
      </c>
      <c r="B321" s="4">
        <v>43400</v>
      </c>
      <c r="C321" s="1">
        <v>0.65972222222222221</v>
      </c>
      <c r="D321" t="s">
        <v>224</v>
      </c>
      <c r="E321" t="s">
        <v>344</v>
      </c>
      <c r="G321">
        <v>7632</v>
      </c>
      <c r="H321" t="s">
        <v>345</v>
      </c>
      <c r="I321" t="s">
        <v>346</v>
      </c>
      <c r="J321" t="s">
        <v>233</v>
      </c>
      <c r="K321" t="s">
        <v>1097</v>
      </c>
      <c r="L321" t="s">
        <v>1098</v>
      </c>
      <c r="M321">
        <v>15</v>
      </c>
      <c r="N321">
        <v>6</v>
      </c>
      <c r="O321">
        <v>31.2776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47.5732</v>
      </c>
      <c r="Z321">
        <v>5.7142999999999997</v>
      </c>
      <c r="AA321" t="s">
        <v>641</v>
      </c>
      <c r="AB321">
        <v>0.36420000000000002</v>
      </c>
      <c r="AC321" t="s">
        <v>896</v>
      </c>
      <c r="AD321">
        <v>0.1011</v>
      </c>
      <c r="AE321" t="s">
        <v>501</v>
      </c>
      <c r="AF321">
        <v>0.129</v>
      </c>
      <c r="AG321">
        <v>2.1</v>
      </c>
      <c r="AH321">
        <v>87.259399999999999</v>
      </c>
      <c r="AI321">
        <v>50</v>
      </c>
      <c r="AK321">
        <v>0</v>
      </c>
      <c r="AL321">
        <v>17</v>
      </c>
      <c r="AM321">
        <v>136</v>
      </c>
      <c r="AN321" t="s">
        <v>353</v>
      </c>
      <c r="AP321" t="str">
        <f t="shared" si="4"/>
        <v/>
      </c>
    </row>
    <row r="322" spans="1:42">
      <c r="A322" t="s">
        <v>1139</v>
      </c>
      <c r="B322" s="4">
        <v>43400</v>
      </c>
      <c r="C322" s="1">
        <v>0.65972222222222221</v>
      </c>
      <c r="D322" t="s">
        <v>224</v>
      </c>
      <c r="E322" t="s">
        <v>344</v>
      </c>
      <c r="G322">
        <v>7632</v>
      </c>
      <c r="H322" t="s">
        <v>345</v>
      </c>
      <c r="I322" t="s">
        <v>346</v>
      </c>
      <c r="J322" t="s">
        <v>233</v>
      </c>
      <c r="K322" t="s">
        <v>1097</v>
      </c>
      <c r="L322" t="s">
        <v>1098</v>
      </c>
      <c r="M322">
        <v>8</v>
      </c>
      <c r="N322">
        <v>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359</v>
      </c>
      <c r="AB322">
        <v>0.99660000000000004</v>
      </c>
      <c r="AC322" t="s">
        <v>1140</v>
      </c>
      <c r="AD322">
        <v>0.71809999999999996</v>
      </c>
      <c r="AE322" t="s">
        <v>1141</v>
      </c>
      <c r="AF322">
        <v>8.3400000000000002E-2</v>
      </c>
      <c r="AG322">
        <v>2.5</v>
      </c>
      <c r="AH322">
        <v>4.2980999999999998</v>
      </c>
      <c r="AI322">
        <v>33</v>
      </c>
      <c r="AK322">
        <v>0</v>
      </c>
      <c r="AL322">
        <v>17</v>
      </c>
      <c r="AN322" t="s">
        <v>353</v>
      </c>
      <c r="AP322" t="str">
        <f t="shared" ref="AP322:AP385" si="5">IF(AND(D322&lt;&gt;D321,C322&lt;&gt;C321),"Bold","")</f>
        <v/>
      </c>
    </row>
    <row r="323" spans="1:42">
      <c r="A323" t="s">
        <v>1143</v>
      </c>
      <c r="B323" s="4">
        <v>43400</v>
      </c>
      <c r="C323" s="1">
        <v>0.66319444444444442</v>
      </c>
      <c r="D323" t="s">
        <v>188</v>
      </c>
      <c r="E323" t="s">
        <v>281</v>
      </c>
      <c r="F323" t="s">
        <v>447</v>
      </c>
      <c r="G323">
        <v>17013</v>
      </c>
      <c r="H323" t="s">
        <v>231</v>
      </c>
      <c r="I323" t="s">
        <v>232</v>
      </c>
      <c r="J323" t="s">
        <v>233</v>
      </c>
      <c r="K323" t="s">
        <v>234</v>
      </c>
      <c r="L323" t="s">
        <v>1142</v>
      </c>
      <c r="M323">
        <v>5</v>
      </c>
      <c r="N323">
        <v>2</v>
      </c>
      <c r="O323">
        <v>110.3</v>
      </c>
      <c r="P323">
        <v>73.061599999999999</v>
      </c>
      <c r="Q323">
        <v>37.523099999999999</v>
      </c>
      <c r="R323">
        <v>13.9529</v>
      </c>
      <c r="S323">
        <v>5.5621999999999998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19.184100000000001</v>
      </c>
      <c r="Z323">
        <v>22.024999999999999</v>
      </c>
      <c r="AA323" t="s">
        <v>406</v>
      </c>
      <c r="AB323">
        <v>3.6855000000000002</v>
      </c>
      <c r="AC323" t="s">
        <v>1144</v>
      </c>
      <c r="AD323">
        <v>4.2142999999999997</v>
      </c>
      <c r="AE323" t="s">
        <v>720</v>
      </c>
      <c r="AF323">
        <v>2.3576999999999999</v>
      </c>
      <c r="AG323">
        <v>42.0336</v>
      </c>
      <c r="AH323" s="23">
        <v>333.90010000000001</v>
      </c>
      <c r="AI323">
        <v>10</v>
      </c>
      <c r="AJ323">
        <v>5</v>
      </c>
      <c r="AK323">
        <v>90</v>
      </c>
      <c r="AL323">
        <v>11</v>
      </c>
      <c r="AM323">
        <v>22</v>
      </c>
      <c r="AN323" t="s">
        <v>453</v>
      </c>
      <c r="AP323" t="str">
        <f t="shared" si="5"/>
        <v>Bold</v>
      </c>
    </row>
    <row r="324" spans="1:42">
      <c r="A324" t="s">
        <v>1145</v>
      </c>
      <c r="B324" s="4">
        <v>43400</v>
      </c>
      <c r="C324" s="1">
        <v>0.66319444444444442</v>
      </c>
      <c r="D324" t="s">
        <v>188</v>
      </c>
      <c r="E324" t="s">
        <v>281</v>
      </c>
      <c r="F324" t="s">
        <v>447</v>
      </c>
      <c r="G324">
        <v>17013</v>
      </c>
      <c r="H324" t="s">
        <v>231</v>
      </c>
      <c r="I324" t="s">
        <v>232</v>
      </c>
      <c r="J324" t="s">
        <v>233</v>
      </c>
      <c r="K324" t="s">
        <v>234</v>
      </c>
      <c r="L324" t="s">
        <v>1142</v>
      </c>
      <c r="M324">
        <v>9</v>
      </c>
      <c r="N324">
        <v>2</v>
      </c>
      <c r="O324">
        <v>128.60400000000001</v>
      </c>
      <c r="P324">
        <v>61.613300000000002</v>
      </c>
      <c r="Q324">
        <v>42.718800000000002</v>
      </c>
      <c r="R324">
        <v>15.114000000000001</v>
      </c>
      <c r="S324">
        <v>8.1597000000000008</v>
      </c>
      <c r="T324">
        <v>5.0566000000000004</v>
      </c>
      <c r="U324">
        <v>5.4177</v>
      </c>
      <c r="V324">
        <v>2.1734</v>
      </c>
      <c r="W324">
        <v>0</v>
      </c>
      <c r="X324">
        <v>0</v>
      </c>
      <c r="Y324">
        <v>4.7426000000000004</v>
      </c>
      <c r="Z324">
        <v>23.119299999999999</v>
      </c>
      <c r="AA324" t="s">
        <v>442</v>
      </c>
      <c r="AB324">
        <v>1.2463</v>
      </c>
      <c r="AC324" t="s">
        <v>797</v>
      </c>
      <c r="AD324">
        <v>4.4127999999999998</v>
      </c>
      <c r="AE324" t="s">
        <v>1146</v>
      </c>
      <c r="AF324">
        <v>1.7771999999999999</v>
      </c>
      <c r="AG324">
        <v>27.324400000000001</v>
      </c>
      <c r="AH324">
        <v>331.48009999999999</v>
      </c>
      <c r="AI324">
        <v>10</v>
      </c>
      <c r="AJ324">
        <v>2</v>
      </c>
      <c r="AK324">
        <v>90</v>
      </c>
      <c r="AL324">
        <v>11</v>
      </c>
      <c r="AM324">
        <v>35</v>
      </c>
      <c r="AN324" t="s">
        <v>453</v>
      </c>
      <c r="AP324" t="str">
        <f t="shared" si="5"/>
        <v/>
      </c>
    </row>
    <row r="325" spans="1:42">
      <c r="A325" t="s">
        <v>1147</v>
      </c>
      <c r="B325" s="4">
        <v>43400</v>
      </c>
      <c r="C325" s="1">
        <v>0.66319444444444442</v>
      </c>
      <c r="D325" t="s">
        <v>188</v>
      </c>
      <c r="E325" t="s">
        <v>281</v>
      </c>
      <c r="F325" t="s">
        <v>447</v>
      </c>
      <c r="G325">
        <v>17013</v>
      </c>
      <c r="H325" t="s">
        <v>231</v>
      </c>
      <c r="I325" t="s">
        <v>232</v>
      </c>
      <c r="J325" t="s">
        <v>233</v>
      </c>
      <c r="K325" t="s">
        <v>234</v>
      </c>
      <c r="L325" t="s">
        <v>1142</v>
      </c>
      <c r="M325">
        <v>1</v>
      </c>
      <c r="N325">
        <v>2</v>
      </c>
      <c r="O325">
        <v>107.5521</v>
      </c>
      <c r="P325">
        <v>87.078699999999998</v>
      </c>
      <c r="Q325">
        <v>40.922699999999999</v>
      </c>
      <c r="R325">
        <v>12.167899999999999</v>
      </c>
      <c r="S325">
        <v>8.6043000000000003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20.9895</v>
      </c>
      <c r="Z325">
        <v>22.475000000000001</v>
      </c>
      <c r="AA325" t="s">
        <v>254</v>
      </c>
      <c r="AB325">
        <v>1.0992999999999999</v>
      </c>
      <c r="AC325" t="s">
        <v>407</v>
      </c>
      <c r="AD325">
        <v>2.2248999999999999</v>
      </c>
      <c r="AE325" t="s">
        <v>427</v>
      </c>
      <c r="AF325">
        <v>1.4039999999999999</v>
      </c>
      <c r="AG325">
        <v>21.75</v>
      </c>
      <c r="AH325">
        <v>326.26839999999999</v>
      </c>
      <c r="AI325">
        <v>14</v>
      </c>
      <c r="AJ325">
        <v>1</v>
      </c>
      <c r="AK325">
        <v>94</v>
      </c>
      <c r="AL325">
        <v>11</v>
      </c>
      <c r="AM325">
        <v>44</v>
      </c>
      <c r="AN325" t="s">
        <v>453</v>
      </c>
      <c r="AP325" t="str">
        <f t="shared" si="5"/>
        <v/>
      </c>
    </row>
    <row r="326" spans="1:42">
      <c r="A326" t="s">
        <v>1148</v>
      </c>
      <c r="B326" s="4">
        <v>43400</v>
      </c>
      <c r="C326" s="1">
        <v>0.66319444444444442</v>
      </c>
      <c r="D326" t="s">
        <v>188</v>
      </c>
      <c r="E326" t="s">
        <v>281</v>
      </c>
      <c r="F326" t="s">
        <v>447</v>
      </c>
      <c r="G326">
        <v>17013</v>
      </c>
      <c r="H326" t="s">
        <v>231</v>
      </c>
      <c r="I326" t="s">
        <v>232</v>
      </c>
      <c r="J326" t="s">
        <v>233</v>
      </c>
      <c r="K326" t="s">
        <v>234</v>
      </c>
      <c r="L326" t="s">
        <v>1142</v>
      </c>
      <c r="M326">
        <v>3</v>
      </c>
      <c r="N326">
        <v>2</v>
      </c>
      <c r="O326">
        <v>90.489400000000003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137.6343</v>
      </c>
      <c r="Z326">
        <v>19.68</v>
      </c>
      <c r="AA326" t="s">
        <v>237</v>
      </c>
      <c r="AB326">
        <v>3.4681000000000002</v>
      </c>
      <c r="AC326" t="s">
        <v>1149</v>
      </c>
      <c r="AD326">
        <v>2.9365999999999999</v>
      </c>
      <c r="AE326" t="s">
        <v>433</v>
      </c>
      <c r="AF326">
        <v>1.9216</v>
      </c>
      <c r="AG326">
        <v>46</v>
      </c>
      <c r="AH326">
        <v>302.13</v>
      </c>
      <c r="AI326">
        <v>2.25</v>
      </c>
      <c r="AJ326">
        <v>4</v>
      </c>
      <c r="AK326">
        <v>0</v>
      </c>
      <c r="AL326">
        <v>11</v>
      </c>
      <c r="AM326">
        <v>92</v>
      </c>
      <c r="AN326" t="s">
        <v>453</v>
      </c>
      <c r="AP326" t="str">
        <f t="shared" si="5"/>
        <v/>
      </c>
    </row>
    <row r="327" spans="1:42">
      <c r="A327" t="s">
        <v>1150</v>
      </c>
      <c r="B327" s="4">
        <v>43400</v>
      </c>
      <c r="C327" s="1">
        <v>0.66319444444444442</v>
      </c>
      <c r="D327" t="s">
        <v>188</v>
      </c>
      <c r="E327" t="s">
        <v>281</v>
      </c>
      <c r="F327" t="s">
        <v>447</v>
      </c>
      <c r="G327">
        <v>17013</v>
      </c>
      <c r="H327" t="s">
        <v>231</v>
      </c>
      <c r="I327" t="s">
        <v>232</v>
      </c>
      <c r="J327" t="s">
        <v>233</v>
      </c>
      <c r="K327" t="s">
        <v>234</v>
      </c>
      <c r="L327" t="s">
        <v>1142</v>
      </c>
      <c r="M327">
        <v>7</v>
      </c>
      <c r="N327">
        <v>2</v>
      </c>
      <c r="O327">
        <v>85.972999999999999</v>
      </c>
      <c r="P327">
        <v>81.204300000000003</v>
      </c>
      <c r="Q327">
        <v>30.836300000000001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38.8917</v>
      </c>
      <c r="Z327">
        <v>21.683599999999998</v>
      </c>
      <c r="AA327" t="s">
        <v>275</v>
      </c>
      <c r="AB327">
        <v>1.5964</v>
      </c>
      <c r="AC327" t="s">
        <v>443</v>
      </c>
      <c r="AD327">
        <v>1.5782</v>
      </c>
      <c r="AE327" t="s">
        <v>732</v>
      </c>
      <c r="AF327">
        <v>1.7223999999999999</v>
      </c>
      <c r="AG327">
        <v>36.533099999999997</v>
      </c>
      <c r="AH327">
        <v>300.01900000000001</v>
      </c>
      <c r="AI327">
        <v>10</v>
      </c>
      <c r="AJ327">
        <v>9</v>
      </c>
      <c r="AK327">
        <v>92</v>
      </c>
      <c r="AL327">
        <v>11</v>
      </c>
      <c r="AM327">
        <v>11</v>
      </c>
      <c r="AN327" t="s">
        <v>453</v>
      </c>
      <c r="AP327" t="str">
        <f t="shared" si="5"/>
        <v/>
      </c>
    </row>
    <row r="328" spans="1:42">
      <c r="A328" t="s">
        <v>1151</v>
      </c>
      <c r="B328" s="4">
        <v>43400</v>
      </c>
      <c r="C328" s="1">
        <v>0.66319444444444442</v>
      </c>
      <c r="D328" t="s">
        <v>188</v>
      </c>
      <c r="E328" t="s">
        <v>281</v>
      </c>
      <c r="F328" t="s">
        <v>447</v>
      </c>
      <c r="G328">
        <v>17013</v>
      </c>
      <c r="H328" t="s">
        <v>231</v>
      </c>
      <c r="I328" t="s">
        <v>232</v>
      </c>
      <c r="J328" t="s">
        <v>233</v>
      </c>
      <c r="K328" t="s">
        <v>234</v>
      </c>
      <c r="L328" t="s">
        <v>1142</v>
      </c>
      <c r="M328">
        <v>4</v>
      </c>
      <c r="N328">
        <v>2</v>
      </c>
      <c r="O328">
        <v>97.122</v>
      </c>
      <c r="P328">
        <v>68.608099999999993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73.244299999999996</v>
      </c>
      <c r="Z328">
        <v>19.7957</v>
      </c>
      <c r="AA328" t="s">
        <v>268</v>
      </c>
      <c r="AB328">
        <v>2.3277999999999999</v>
      </c>
      <c r="AC328" t="s">
        <v>754</v>
      </c>
      <c r="AD328">
        <v>1.1951000000000001</v>
      </c>
      <c r="AE328" t="s">
        <v>1152</v>
      </c>
      <c r="AF328">
        <v>1.5257000000000001</v>
      </c>
      <c r="AG328">
        <v>34.5</v>
      </c>
      <c r="AH328">
        <v>298.31880000000001</v>
      </c>
      <c r="AI328">
        <v>16</v>
      </c>
      <c r="AJ328">
        <v>6</v>
      </c>
      <c r="AK328">
        <v>0</v>
      </c>
      <c r="AL328">
        <v>11</v>
      </c>
      <c r="AM328">
        <v>24</v>
      </c>
      <c r="AN328" t="s">
        <v>453</v>
      </c>
      <c r="AP328" t="str">
        <f t="shared" si="5"/>
        <v/>
      </c>
    </row>
    <row r="329" spans="1:42">
      <c r="A329" t="s">
        <v>1153</v>
      </c>
      <c r="B329" s="4">
        <v>43400</v>
      </c>
      <c r="C329" s="1">
        <v>0.66319444444444442</v>
      </c>
      <c r="D329" t="s">
        <v>188</v>
      </c>
      <c r="E329" t="s">
        <v>281</v>
      </c>
      <c r="F329" t="s">
        <v>447</v>
      </c>
      <c r="G329">
        <v>17013</v>
      </c>
      <c r="H329" t="s">
        <v>231</v>
      </c>
      <c r="I329" t="s">
        <v>232</v>
      </c>
      <c r="J329" t="s">
        <v>233</v>
      </c>
      <c r="K329" t="s">
        <v>234</v>
      </c>
      <c r="L329" t="s">
        <v>1142</v>
      </c>
      <c r="M329">
        <v>8</v>
      </c>
      <c r="N329">
        <v>2</v>
      </c>
      <c r="O329">
        <v>106.312</v>
      </c>
      <c r="P329">
        <v>67.549300000000002</v>
      </c>
      <c r="Q329">
        <v>35.738199999999999</v>
      </c>
      <c r="R329">
        <v>10.424799999999999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26.7439</v>
      </c>
      <c r="Z329">
        <v>20.689299999999999</v>
      </c>
      <c r="AA329" t="s">
        <v>266</v>
      </c>
      <c r="AB329">
        <v>2.1375999999999999</v>
      </c>
      <c r="AC329" t="s">
        <v>263</v>
      </c>
      <c r="AD329">
        <v>3.0436000000000001</v>
      </c>
      <c r="AE329" t="s">
        <v>863</v>
      </c>
      <c r="AF329">
        <v>2.0356999999999998</v>
      </c>
      <c r="AG329">
        <v>21.383299999999998</v>
      </c>
      <c r="AH329">
        <v>296.05770000000001</v>
      </c>
      <c r="AI329">
        <v>14</v>
      </c>
      <c r="AJ329">
        <v>7</v>
      </c>
      <c r="AK329">
        <v>85</v>
      </c>
      <c r="AL329">
        <v>11</v>
      </c>
      <c r="AM329">
        <v>7</v>
      </c>
      <c r="AN329" t="s">
        <v>453</v>
      </c>
      <c r="AP329" t="str">
        <f t="shared" si="5"/>
        <v/>
      </c>
    </row>
    <row r="330" spans="1:42">
      <c r="A330" t="s">
        <v>1154</v>
      </c>
      <c r="B330" s="4">
        <v>43400</v>
      </c>
      <c r="C330" s="1">
        <v>0.66319444444444442</v>
      </c>
      <c r="D330" t="s">
        <v>188</v>
      </c>
      <c r="E330" t="s">
        <v>281</v>
      </c>
      <c r="F330" t="s">
        <v>447</v>
      </c>
      <c r="G330">
        <v>17013</v>
      </c>
      <c r="H330" t="s">
        <v>231</v>
      </c>
      <c r="I330" t="s">
        <v>232</v>
      </c>
      <c r="J330" t="s">
        <v>233</v>
      </c>
      <c r="K330" t="s">
        <v>234</v>
      </c>
      <c r="L330" t="s">
        <v>1142</v>
      </c>
      <c r="M330">
        <v>10</v>
      </c>
      <c r="N330">
        <v>2</v>
      </c>
      <c r="O330">
        <v>82.3994</v>
      </c>
      <c r="P330">
        <v>74.073099999999997</v>
      </c>
      <c r="Q330">
        <v>43.117199999999997</v>
      </c>
      <c r="R330">
        <v>11.168900000000001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27.3291</v>
      </c>
      <c r="Z330">
        <v>20.934999999999999</v>
      </c>
      <c r="AA330" t="s">
        <v>671</v>
      </c>
      <c r="AB330">
        <v>1.3627</v>
      </c>
      <c r="AC330" t="s">
        <v>255</v>
      </c>
      <c r="AD330">
        <v>2.3912</v>
      </c>
      <c r="AE330" t="s">
        <v>528</v>
      </c>
      <c r="AF330">
        <v>1.7434000000000001</v>
      </c>
      <c r="AG330">
        <v>26.65</v>
      </c>
      <c r="AH330">
        <v>291.17</v>
      </c>
      <c r="AI330">
        <v>10</v>
      </c>
      <c r="AJ330">
        <v>8</v>
      </c>
      <c r="AK330">
        <v>89</v>
      </c>
      <c r="AL330">
        <v>11</v>
      </c>
      <c r="AM330">
        <v>46</v>
      </c>
      <c r="AN330" t="s">
        <v>453</v>
      </c>
      <c r="AP330" t="str">
        <f t="shared" si="5"/>
        <v/>
      </c>
    </row>
    <row r="331" spans="1:42">
      <c r="A331" t="s">
        <v>1155</v>
      </c>
      <c r="B331" s="4">
        <v>43400</v>
      </c>
      <c r="C331" s="1">
        <v>0.66319444444444442</v>
      </c>
      <c r="D331" t="s">
        <v>188</v>
      </c>
      <c r="E331" t="s">
        <v>281</v>
      </c>
      <c r="F331" t="s">
        <v>447</v>
      </c>
      <c r="G331">
        <v>17013</v>
      </c>
      <c r="H331" t="s">
        <v>231</v>
      </c>
      <c r="I331" t="s">
        <v>232</v>
      </c>
      <c r="J331" t="s">
        <v>233</v>
      </c>
      <c r="K331" t="s">
        <v>234</v>
      </c>
      <c r="L331" t="s">
        <v>1142</v>
      </c>
      <c r="M331">
        <v>2</v>
      </c>
      <c r="N331">
        <v>2</v>
      </c>
      <c r="O331">
        <v>86.9619</v>
      </c>
      <c r="P331">
        <v>72.751599999999996</v>
      </c>
      <c r="Q331">
        <v>37.811199999999999</v>
      </c>
      <c r="R331">
        <v>11.625500000000001</v>
      </c>
      <c r="S331">
        <v>11.051</v>
      </c>
      <c r="T331">
        <v>6.5395000000000003</v>
      </c>
      <c r="U331">
        <v>0</v>
      </c>
      <c r="V331">
        <v>0</v>
      </c>
      <c r="W331">
        <v>0</v>
      </c>
      <c r="X331">
        <v>0</v>
      </c>
      <c r="Y331">
        <v>13.012499999999999</v>
      </c>
      <c r="Z331">
        <v>20.434999999999999</v>
      </c>
      <c r="AA331" t="s">
        <v>417</v>
      </c>
      <c r="AB331">
        <v>1.7827</v>
      </c>
      <c r="AC331" t="s">
        <v>407</v>
      </c>
      <c r="AD331">
        <v>2.0916999999999999</v>
      </c>
      <c r="AE331" t="s">
        <v>749</v>
      </c>
      <c r="AF331">
        <v>1.1540999999999999</v>
      </c>
      <c r="AG331">
        <v>24.6675</v>
      </c>
      <c r="AH331">
        <v>289.88409999999999</v>
      </c>
      <c r="AI331">
        <v>12</v>
      </c>
      <c r="AJ331">
        <v>10</v>
      </c>
      <c r="AK331">
        <v>91</v>
      </c>
      <c r="AL331">
        <v>11</v>
      </c>
      <c r="AM331">
        <v>17</v>
      </c>
      <c r="AN331" t="s">
        <v>453</v>
      </c>
      <c r="AP331" t="str">
        <f t="shared" si="5"/>
        <v/>
      </c>
    </row>
    <row r="332" spans="1:42">
      <c r="A332" t="s">
        <v>1156</v>
      </c>
      <c r="B332" s="4">
        <v>43400</v>
      </c>
      <c r="C332" s="1">
        <v>0.66319444444444442</v>
      </c>
      <c r="D332" t="s">
        <v>188</v>
      </c>
      <c r="E332" t="s">
        <v>281</v>
      </c>
      <c r="F332" t="s">
        <v>447</v>
      </c>
      <c r="G332">
        <v>17013</v>
      </c>
      <c r="H332" t="s">
        <v>231</v>
      </c>
      <c r="I332" t="s">
        <v>232</v>
      </c>
      <c r="J332" t="s">
        <v>233</v>
      </c>
      <c r="K332" t="s">
        <v>234</v>
      </c>
      <c r="L332" t="s">
        <v>1142</v>
      </c>
      <c r="M332">
        <v>6</v>
      </c>
      <c r="N332">
        <v>2</v>
      </c>
      <c r="O332">
        <v>101.66200000000001</v>
      </c>
      <c r="P332">
        <v>71.959999999999994</v>
      </c>
      <c r="Q332">
        <v>18.599799999999998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35.002400000000002</v>
      </c>
      <c r="Z332">
        <v>21.1493</v>
      </c>
      <c r="AA332" t="s">
        <v>279</v>
      </c>
      <c r="AB332">
        <v>2.7905000000000002</v>
      </c>
      <c r="AC332" t="s">
        <v>451</v>
      </c>
      <c r="AD332">
        <v>2.8641000000000001</v>
      </c>
      <c r="AE332" t="s">
        <v>331</v>
      </c>
      <c r="AF332">
        <v>1.9056</v>
      </c>
      <c r="AG332">
        <v>24.631799999999998</v>
      </c>
      <c r="AH332">
        <v>280.56549999999999</v>
      </c>
      <c r="AI332">
        <v>7</v>
      </c>
      <c r="AJ332">
        <v>3</v>
      </c>
      <c r="AK332">
        <v>93</v>
      </c>
      <c r="AL332">
        <v>11</v>
      </c>
      <c r="AM332">
        <v>15</v>
      </c>
      <c r="AN332" t="s">
        <v>453</v>
      </c>
      <c r="AP332" t="str">
        <f t="shared" si="5"/>
        <v/>
      </c>
    </row>
    <row r="333" spans="1:42">
      <c r="A333" t="s">
        <v>1157</v>
      </c>
      <c r="B333" s="4">
        <v>43400</v>
      </c>
      <c r="C333" s="1">
        <v>0.66319444444444442</v>
      </c>
      <c r="D333" t="s">
        <v>188</v>
      </c>
      <c r="E333" t="s">
        <v>281</v>
      </c>
      <c r="F333" t="s">
        <v>447</v>
      </c>
      <c r="G333">
        <v>17013</v>
      </c>
      <c r="H333" t="s">
        <v>231</v>
      </c>
      <c r="I333" t="s">
        <v>232</v>
      </c>
      <c r="J333" t="s">
        <v>233</v>
      </c>
      <c r="K333" t="s">
        <v>234</v>
      </c>
      <c r="L333" t="s">
        <v>1142</v>
      </c>
      <c r="M333">
        <v>11</v>
      </c>
      <c r="N333">
        <v>2</v>
      </c>
      <c r="O333">
        <v>82.368499999999997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125.2825</v>
      </c>
      <c r="Z333">
        <v>17.531400000000001</v>
      </c>
      <c r="AA333" t="s">
        <v>262</v>
      </c>
      <c r="AB333">
        <v>2.2679</v>
      </c>
      <c r="AC333" t="s">
        <v>789</v>
      </c>
      <c r="AD333">
        <v>2.7902</v>
      </c>
      <c r="AE333" t="s">
        <v>324</v>
      </c>
      <c r="AF333">
        <v>1.5952999999999999</v>
      </c>
      <c r="AG333">
        <v>46</v>
      </c>
      <c r="AH333">
        <v>277.83589999999998</v>
      </c>
      <c r="AI333">
        <v>5</v>
      </c>
      <c r="AJ333">
        <v>11</v>
      </c>
      <c r="AK333">
        <v>0</v>
      </c>
      <c r="AL333">
        <v>11</v>
      </c>
      <c r="AM333">
        <v>100</v>
      </c>
      <c r="AN333" t="s">
        <v>453</v>
      </c>
      <c r="AP333" t="str">
        <f t="shared" si="5"/>
        <v/>
      </c>
    </row>
    <row r="334" spans="1:42">
      <c r="A334" t="s">
        <v>1160</v>
      </c>
      <c r="B334" s="4">
        <v>43400</v>
      </c>
      <c r="C334" s="1">
        <v>0.67013888888888884</v>
      </c>
      <c r="D334" t="s">
        <v>163</v>
      </c>
      <c r="E334" t="s">
        <v>229</v>
      </c>
      <c r="F334" t="s">
        <v>1158</v>
      </c>
      <c r="G334">
        <v>131000</v>
      </c>
      <c r="H334" t="s">
        <v>231</v>
      </c>
      <c r="I334" t="s">
        <v>232</v>
      </c>
      <c r="J334" t="s">
        <v>233</v>
      </c>
      <c r="K334" t="s">
        <v>234</v>
      </c>
      <c r="L334" t="s">
        <v>1159</v>
      </c>
      <c r="M334">
        <v>8</v>
      </c>
      <c r="N334">
        <v>2</v>
      </c>
      <c r="O334">
        <v>147.98490000000001</v>
      </c>
      <c r="P334">
        <v>119.7578</v>
      </c>
      <c r="Q334">
        <v>33.197299999999998</v>
      </c>
      <c r="R334">
        <v>9.2294999999999998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33.828699999999998</v>
      </c>
      <c r="Z334">
        <v>25.172899999999998</v>
      </c>
      <c r="AA334" t="s">
        <v>473</v>
      </c>
      <c r="AB334">
        <v>2.9033000000000002</v>
      </c>
      <c r="AC334" t="s">
        <v>476</v>
      </c>
      <c r="AD334">
        <v>1.7703</v>
      </c>
      <c r="AE334" t="s">
        <v>239</v>
      </c>
      <c r="AF334">
        <v>2.3845999999999998</v>
      </c>
      <c r="AG334">
        <v>38.1</v>
      </c>
      <c r="AH334" s="23">
        <v>414.32920000000001</v>
      </c>
      <c r="AI334">
        <v>5</v>
      </c>
      <c r="AJ334">
        <v>4</v>
      </c>
      <c r="AK334">
        <v>111</v>
      </c>
      <c r="AL334">
        <v>11</v>
      </c>
      <c r="AM334">
        <v>42</v>
      </c>
      <c r="AN334" t="s">
        <v>453</v>
      </c>
      <c r="AP334" t="str">
        <f t="shared" si="5"/>
        <v>Bold</v>
      </c>
    </row>
    <row r="335" spans="1:42">
      <c r="A335" t="s">
        <v>1161</v>
      </c>
      <c r="B335" s="4">
        <v>43400</v>
      </c>
      <c r="C335" s="1">
        <v>0.67013888888888884</v>
      </c>
      <c r="D335" t="s">
        <v>163</v>
      </c>
      <c r="E335" t="s">
        <v>229</v>
      </c>
      <c r="F335" t="s">
        <v>1158</v>
      </c>
      <c r="G335">
        <v>131000</v>
      </c>
      <c r="H335" t="s">
        <v>231</v>
      </c>
      <c r="I335" t="s">
        <v>232</v>
      </c>
      <c r="J335" t="s">
        <v>233</v>
      </c>
      <c r="K335" t="s">
        <v>234</v>
      </c>
      <c r="L335" t="s">
        <v>1159</v>
      </c>
      <c r="M335">
        <v>9</v>
      </c>
      <c r="N335">
        <v>2</v>
      </c>
      <c r="O335">
        <v>124.657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189.60319999999999</v>
      </c>
      <c r="Z335">
        <v>21.474299999999999</v>
      </c>
      <c r="AA335" t="s">
        <v>467</v>
      </c>
      <c r="AB335">
        <v>3.1606999999999998</v>
      </c>
      <c r="AC335" t="s">
        <v>243</v>
      </c>
      <c r="AD335">
        <v>1.1143000000000001</v>
      </c>
      <c r="AE335" t="s">
        <v>256</v>
      </c>
      <c r="AF335">
        <v>3.8780999999999999</v>
      </c>
      <c r="AG335">
        <v>59</v>
      </c>
      <c r="AH335">
        <v>402.88760000000002</v>
      </c>
      <c r="AI335">
        <v>14</v>
      </c>
      <c r="AJ335">
        <v>2</v>
      </c>
      <c r="AK335">
        <v>0</v>
      </c>
      <c r="AL335">
        <v>11</v>
      </c>
      <c r="AM335">
        <v>36</v>
      </c>
      <c r="AN335" t="s">
        <v>453</v>
      </c>
      <c r="AP335" t="str">
        <f t="shared" si="5"/>
        <v/>
      </c>
    </row>
    <row r="336" spans="1:42">
      <c r="A336" t="s">
        <v>1162</v>
      </c>
      <c r="B336" s="4">
        <v>43400</v>
      </c>
      <c r="C336" s="1">
        <v>0.67013888888888884</v>
      </c>
      <c r="D336" t="s">
        <v>163</v>
      </c>
      <c r="E336" t="s">
        <v>229</v>
      </c>
      <c r="F336" t="s">
        <v>1158</v>
      </c>
      <c r="G336">
        <v>131000</v>
      </c>
      <c r="H336" t="s">
        <v>231</v>
      </c>
      <c r="I336" t="s">
        <v>232</v>
      </c>
      <c r="J336" t="s">
        <v>233</v>
      </c>
      <c r="K336" t="s">
        <v>234</v>
      </c>
      <c r="L336" t="s">
        <v>1159</v>
      </c>
      <c r="M336">
        <v>6</v>
      </c>
      <c r="N336">
        <v>2</v>
      </c>
      <c r="O336">
        <v>120.327</v>
      </c>
      <c r="P336">
        <v>112.3811</v>
      </c>
      <c r="Q336">
        <v>33.661299999999997</v>
      </c>
      <c r="R336">
        <v>7.2530000000000001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30.088200000000001</v>
      </c>
      <c r="Z336">
        <v>22.4693</v>
      </c>
      <c r="AA336" t="s">
        <v>457</v>
      </c>
      <c r="AB336">
        <v>2.5468000000000002</v>
      </c>
      <c r="AC336" t="s">
        <v>407</v>
      </c>
      <c r="AD336">
        <v>1.4309000000000001</v>
      </c>
      <c r="AE336" t="s">
        <v>1163</v>
      </c>
      <c r="AF336">
        <v>2.5177999999999998</v>
      </c>
      <c r="AG336">
        <v>48.9</v>
      </c>
      <c r="AH336">
        <v>381.5754</v>
      </c>
      <c r="AI336">
        <v>25</v>
      </c>
      <c r="AJ336">
        <v>7</v>
      </c>
      <c r="AK336">
        <v>104</v>
      </c>
      <c r="AL336">
        <v>11</v>
      </c>
      <c r="AM336">
        <v>14</v>
      </c>
      <c r="AN336" t="s">
        <v>453</v>
      </c>
      <c r="AP336" t="str">
        <f t="shared" si="5"/>
        <v/>
      </c>
    </row>
    <row r="337" spans="1:42">
      <c r="A337" t="s">
        <v>1164</v>
      </c>
      <c r="B337" s="4">
        <v>43400</v>
      </c>
      <c r="C337" s="1">
        <v>0.67013888888888884</v>
      </c>
      <c r="D337" t="s">
        <v>163</v>
      </c>
      <c r="E337" t="s">
        <v>229</v>
      </c>
      <c r="F337" t="s">
        <v>1158</v>
      </c>
      <c r="G337">
        <v>131000</v>
      </c>
      <c r="H337" t="s">
        <v>231</v>
      </c>
      <c r="I337" t="s">
        <v>232</v>
      </c>
      <c r="J337" t="s">
        <v>233</v>
      </c>
      <c r="K337" t="s">
        <v>234</v>
      </c>
      <c r="L337" t="s">
        <v>1159</v>
      </c>
      <c r="M337">
        <v>7</v>
      </c>
      <c r="N337">
        <v>2</v>
      </c>
      <c r="O337">
        <v>128.83179999999999</v>
      </c>
      <c r="P337">
        <v>79.772800000000004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91.5334</v>
      </c>
      <c r="Z337">
        <v>24.295000000000002</v>
      </c>
      <c r="AA337" t="s">
        <v>475</v>
      </c>
      <c r="AB337">
        <v>4.0792000000000002</v>
      </c>
      <c r="AC337" t="s">
        <v>286</v>
      </c>
      <c r="AD337">
        <v>2.8264</v>
      </c>
      <c r="AE337" t="s">
        <v>863</v>
      </c>
      <c r="AF337">
        <v>2.0078</v>
      </c>
      <c r="AG337">
        <v>31.5</v>
      </c>
      <c r="AH337">
        <v>364.84640000000002</v>
      </c>
      <c r="AI337">
        <v>1.38</v>
      </c>
      <c r="AJ337">
        <v>11</v>
      </c>
      <c r="AK337">
        <v>0</v>
      </c>
      <c r="AL337">
        <v>11</v>
      </c>
      <c r="AM337">
        <v>14</v>
      </c>
      <c r="AN337" t="s">
        <v>453</v>
      </c>
      <c r="AP337" t="str">
        <f t="shared" si="5"/>
        <v/>
      </c>
    </row>
    <row r="338" spans="1:42">
      <c r="A338" t="s">
        <v>1165</v>
      </c>
      <c r="B338" s="4">
        <v>43400</v>
      </c>
      <c r="C338" s="1">
        <v>0.67013888888888884</v>
      </c>
      <c r="D338" t="s">
        <v>163</v>
      </c>
      <c r="E338" t="s">
        <v>229</v>
      </c>
      <c r="F338" t="s">
        <v>1158</v>
      </c>
      <c r="G338">
        <v>131000</v>
      </c>
      <c r="H338" t="s">
        <v>231</v>
      </c>
      <c r="I338" t="s">
        <v>232</v>
      </c>
      <c r="J338" t="s">
        <v>233</v>
      </c>
      <c r="K338" t="s">
        <v>234</v>
      </c>
      <c r="L338" t="s">
        <v>1159</v>
      </c>
      <c r="M338">
        <v>3</v>
      </c>
      <c r="N338">
        <v>2</v>
      </c>
      <c r="O338">
        <v>136.43049999999999</v>
      </c>
      <c r="P338">
        <v>74.890199999999993</v>
      </c>
      <c r="Q338">
        <v>40.158000000000001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48.574399999999997</v>
      </c>
      <c r="Z338">
        <v>10.3142</v>
      </c>
      <c r="AA338" t="s">
        <v>450</v>
      </c>
      <c r="AB338">
        <v>4.3815</v>
      </c>
      <c r="AC338" t="s">
        <v>797</v>
      </c>
      <c r="AD338">
        <v>2.3252000000000002</v>
      </c>
      <c r="AE338" t="s">
        <v>1166</v>
      </c>
      <c r="AF338">
        <v>1.8486</v>
      </c>
      <c r="AG338">
        <v>43.4</v>
      </c>
      <c r="AH338">
        <v>362.32260000000002</v>
      </c>
      <c r="AI338">
        <v>14</v>
      </c>
      <c r="AJ338">
        <v>3</v>
      </c>
      <c r="AK338">
        <v>103</v>
      </c>
      <c r="AL338">
        <v>11</v>
      </c>
      <c r="AM338">
        <v>49</v>
      </c>
      <c r="AN338" t="s">
        <v>453</v>
      </c>
      <c r="AP338" t="str">
        <f t="shared" si="5"/>
        <v/>
      </c>
    </row>
    <row r="339" spans="1:42">
      <c r="A339" t="s">
        <v>1167</v>
      </c>
      <c r="B339" s="4">
        <v>43400</v>
      </c>
      <c r="C339" s="1">
        <v>0.67013888888888884</v>
      </c>
      <c r="D339" t="s">
        <v>163</v>
      </c>
      <c r="E339" t="s">
        <v>229</v>
      </c>
      <c r="F339" t="s">
        <v>1158</v>
      </c>
      <c r="G339">
        <v>131000</v>
      </c>
      <c r="H339" t="s">
        <v>231</v>
      </c>
      <c r="I339" t="s">
        <v>232</v>
      </c>
      <c r="J339" t="s">
        <v>233</v>
      </c>
      <c r="K339" t="s">
        <v>234</v>
      </c>
      <c r="L339" t="s">
        <v>1159</v>
      </c>
      <c r="M339">
        <v>10</v>
      </c>
      <c r="N339">
        <v>2</v>
      </c>
      <c r="O339">
        <v>99.522000000000006</v>
      </c>
      <c r="P339">
        <v>78.453599999999994</v>
      </c>
      <c r="Q339">
        <v>36.250700000000002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42.367699999999999</v>
      </c>
      <c r="Z339">
        <v>18.504999999999999</v>
      </c>
      <c r="AA339" t="s">
        <v>460</v>
      </c>
      <c r="AB339">
        <v>5.2228000000000003</v>
      </c>
      <c r="AC339" t="s">
        <v>238</v>
      </c>
      <c r="AD339">
        <v>3.1208999999999998</v>
      </c>
      <c r="AE339" t="s">
        <v>1031</v>
      </c>
      <c r="AF339">
        <v>3.1949999999999998</v>
      </c>
      <c r="AG339">
        <v>56.100900000000003</v>
      </c>
      <c r="AH339">
        <v>342.73869999999999</v>
      </c>
      <c r="AI339">
        <v>4</v>
      </c>
      <c r="AJ339">
        <v>1</v>
      </c>
      <c r="AK339">
        <v>101</v>
      </c>
      <c r="AL339">
        <v>11</v>
      </c>
      <c r="AM339">
        <v>21</v>
      </c>
      <c r="AN339" t="s">
        <v>453</v>
      </c>
      <c r="AP339" t="str">
        <f t="shared" si="5"/>
        <v/>
      </c>
    </row>
    <row r="340" spans="1:42">
      <c r="A340" t="s">
        <v>1168</v>
      </c>
      <c r="B340" s="4">
        <v>43400</v>
      </c>
      <c r="C340" s="1">
        <v>0.67013888888888884</v>
      </c>
      <c r="D340" t="s">
        <v>163</v>
      </c>
      <c r="E340" t="s">
        <v>229</v>
      </c>
      <c r="F340" t="s">
        <v>1158</v>
      </c>
      <c r="G340">
        <v>131000</v>
      </c>
      <c r="H340" t="s">
        <v>231</v>
      </c>
      <c r="I340" t="s">
        <v>232</v>
      </c>
      <c r="J340" t="s">
        <v>233</v>
      </c>
      <c r="K340" t="s">
        <v>234</v>
      </c>
      <c r="L340" t="s">
        <v>1159</v>
      </c>
      <c r="M340">
        <v>2</v>
      </c>
      <c r="N340">
        <v>2</v>
      </c>
      <c r="O340">
        <v>107.372</v>
      </c>
      <c r="P340">
        <v>77.756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81.929100000000005</v>
      </c>
      <c r="Z340">
        <v>22.0779</v>
      </c>
      <c r="AA340" t="s">
        <v>469</v>
      </c>
      <c r="AB340">
        <v>1.4111</v>
      </c>
      <c r="AC340" t="s">
        <v>259</v>
      </c>
      <c r="AD340">
        <v>1.3334999999999999</v>
      </c>
      <c r="AE340" t="s">
        <v>917</v>
      </c>
      <c r="AF340">
        <v>1.9972000000000001</v>
      </c>
      <c r="AG340">
        <v>37.5</v>
      </c>
      <c r="AH340">
        <v>331.37670000000003</v>
      </c>
      <c r="AI340">
        <v>20</v>
      </c>
      <c r="AJ340">
        <v>6</v>
      </c>
      <c r="AK340">
        <v>0</v>
      </c>
      <c r="AL340">
        <v>11</v>
      </c>
      <c r="AM340">
        <v>36</v>
      </c>
      <c r="AN340" t="s">
        <v>453</v>
      </c>
      <c r="AP340" t="str">
        <f t="shared" si="5"/>
        <v/>
      </c>
    </row>
    <row r="341" spans="1:42">
      <c r="A341" t="s">
        <v>1169</v>
      </c>
      <c r="B341" s="4">
        <v>43400</v>
      </c>
      <c r="C341" s="1">
        <v>0.67013888888888884</v>
      </c>
      <c r="D341" t="s">
        <v>163</v>
      </c>
      <c r="E341" t="s">
        <v>229</v>
      </c>
      <c r="F341" t="s">
        <v>1158</v>
      </c>
      <c r="G341">
        <v>131000</v>
      </c>
      <c r="H341" t="s">
        <v>231</v>
      </c>
      <c r="I341" t="s">
        <v>232</v>
      </c>
      <c r="J341" t="s">
        <v>233</v>
      </c>
      <c r="K341" t="s">
        <v>234</v>
      </c>
      <c r="L341" t="s">
        <v>1159</v>
      </c>
      <c r="M341">
        <v>1</v>
      </c>
      <c r="N341">
        <v>2</v>
      </c>
      <c r="O341">
        <v>118.8464</v>
      </c>
      <c r="P341">
        <v>78.132300000000001</v>
      </c>
      <c r="Q341">
        <v>32.595599999999997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43.806100000000001</v>
      </c>
      <c r="Z341">
        <v>23.492899999999999</v>
      </c>
      <c r="AA341" t="s">
        <v>1170</v>
      </c>
      <c r="AB341">
        <v>0.91349999999999998</v>
      </c>
      <c r="AC341" t="s">
        <v>286</v>
      </c>
      <c r="AD341">
        <v>2.8264</v>
      </c>
      <c r="AE341" t="s">
        <v>297</v>
      </c>
      <c r="AF341">
        <v>1.9734</v>
      </c>
      <c r="AG341">
        <v>22.333100000000002</v>
      </c>
      <c r="AH341">
        <v>324.91969999999998</v>
      </c>
      <c r="AI341">
        <v>14</v>
      </c>
      <c r="AJ341">
        <v>9</v>
      </c>
      <c r="AK341">
        <v>0</v>
      </c>
      <c r="AL341">
        <v>11</v>
      </c>
      <c r="AM341">
        <v>14</v>
      </c>
      <c r="AN341" t="s">
        <v>453</v>
      </c>
      <c r="AP341" t="str">
        <f t="shared" si="5"/>
        <v/>
      </c>
    </row>
    <row r="342" spans="1:42">
      <c r="A342" t="s">
        <v>1171</v>
      </c>
      <c r="B342" s="4">
        <v>43400</v>
      </c>
      <c r="C342" s="1">
        <v>0.67013888888888884</v>
      </c>
      <c r="D342" t="s">
        <v>163</v>
      </c>
      <c r="E342" t="s">
        <v>229</v>
      </c>
      <c r="F342" t="s">
        <v>1158</v>
      </c>
      <c r="G342">
        <v>131000</v>
      </c>
      <c r="H342" t="s">
        <v>231</v>
      </c>
      <c r="I342" t="s">
        <v>232</v>
      </c>
      <c r="J342" t="s">
        <v>233</v>
      </c>
      <c r="K342" t="s">
        <v>234</v>
      </c>
      <c r="L342" t="s">
        <v>1159</v>
      </c>
      <c r="M342">
        <v>5</v>
      </c>
      <c r="N342">
        <v>2</v>
      </c>
      <c r="O342">
        <v>97.759500000000003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148.69220000000001</v>
      </c>
      <c r="Z342">
        <v>19.851400000000002</v>
      </c>
      <c r="AA342" t="s">
        <v>813</v>
      </c>
      <c r="AB342">
        <v>1.7747999999999999</v>
      </c>
      <c r="AC342" t="s">
        <v>1172</v>
      </c>
      <c r="AD342">
        <v>1.1339999999999999</v>
      </c>
      <c r="AE342" t="s">
        <v>874</v>
      </c>
      <c r="AF342">
        <v>1.7806999999999999</v>
      </c>
      <c r="AG342">
        <v>43</v>
      </c>
      <c r="AH342">
        <v>313.99270000000001</v>
      </c>
      <c r="AI342">
        <v>20</v>
      </c>
      <c r="AJ342">
        <v>10</v>
      </c>
      <c r="AK342">
        <v>0</v>
      </c>
      <c r="AL342">
        <v>11</v>
      </c>
      <c r="AM342">
        <v>35</v>
      </c>
      <c r="AN342" t="s">
        <v>453</v>
      </c>
      <c r="AP342" t="str">
        <f t="shared" si="5"/>
        <v/>
      </c>
    </row>
    <row r="343" spans="1:42">
      <c r="A343" t="s">
        <v>1173</v>
      </c>
      <c r="B343" s="4">
        <v>43400</v>
      </c>
      <c r="C343" s="1">
        <v>0.67013888888888884</v>
      </c>
      <c r="D343" t="s">
        <v>163</v>
      </c>
      <c r="E343" t="s">
        <v>229</v>
      </c>
      <c r="F343" t="s">
        <v>1158</v>
      </c>
      <c r="G343">
        <v>131000</v>
      </c>
      <c r="H343" t="s">
        <v>231</v>
      </c>
      <c r="I343" t="s">
        <v>232</v>
      </c>
      <c r="J343" t="s">
        <v>233</v>
      </c>
      <c r="K343" t="s">
        <v>234</v>
      </c>
      <c r="L343" t="s">
        <v>1159</v>
      </c>
      <c r="M343">
        <v>11</v>
      </c>
      <c r="N343">
        <v>2</v>
      </c>
      <c r="O343">
        <v>101.07559999999999</v>
      </c>
      <c r="P343">
        <v>100.5907</v>
      </c>
      <c r="Q343">
        <v>38.953299999999999</v>
      </c>
      <c r="R343">
        <v>9.5527999999999995</v>
      </c>
      <c r="S343">
        <v>5.7126000000000001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19.224399999999999</v>
      </c>
      <c r="Z343">
        <v>22.889299999999999</v>
      </c>
      <c r="AA343" t="s">
        <v>1174</v>
      </c>
      <c r="AB343">
        <v>1.4500999999999999</v>
      </c>
      <c r="AC343" t="s">
        <v>286</v>
      </c>
      <c r="AD343">
        <v>3.6263999999999998</v>
      </c>
      <c r="AE343" t="s">
        <v>252</v>
      </c>
      <c r="AF343">
        <v>1.5424</v>
      </c>
      <c r="AG343">
        <v>8.6</v>
      </c>
      <c r="AH343">
        <v>313.2176</v>
      </c>
      <c r="AI343">
        <v>33</v>
      </c>
      <c r="AJ343">
        <v>8</v>
      </c>
      <c r="AK343">
        <v>0</v>
      </c>
      <c r="AL343">
        <v>11</v>
      </c>
      <c r="AM343">
        <v>14</v>
      </c>
      <c r="AN343" t="s">
        <v>453</v>
      </c>
      <c r="AP343" t="str">
        <f t="shared" si="5"/>
        <v/>
      </c>
    </row>
    <row r="344" spans="1:42">
      <c r="A344" t="s">
        <v>1175</v>
      </c>
      <c r="B344" s="4">
        <v>43400</v>
      </c>
      <c r="C344" s="1">
        <v>0.67013888888888884</v>
      </c>
      <c r="D344" t="s">
        <v>163</v>
      </c>
      <c r="E344" t="s">
        <v>229</v>
      </c>
      <c r="F344" t="s">
        <v>1158</v>
      </c>
      <c r="G344">
        <v>131000</v>
      </c>
      <c r="H344" t="s">
        <v>231</v>
      </c>
      <c r="I344" t="s">
        <v>232</v>
      </c>
      <c r="J344" t="s">
        <v>233</v>
      </c>
      <c r="K344" t="s">
        <v>234</v>
      </c>
      <c r="L344" t="s">
        <v>1159</v>
      </c>
      <c r="M344">
        <v>4</v>
      </c>
      <c r="N344">
        <v>2</v>
      </c>
      <c r="O344">
        <v>100.492</v>
      </c>
      <c r="P344">
        <v>62.279000000000003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71.4255</v>
      </c>
      <c r="Z344">
        <v>20.844999999999999</v>
      </c>
      <c r="AA344" t="s">
        <v>658</v>
      </c>
      <c r="AB344">
        <v>1.7414000000000001</v>
      </c>
      <c r="AC344" t="s">
        <v>238</v>
      </c>
      <c r="AD344">
        <v>3.1208999999999998</v>
      </c>
      <c r="AE344" t="s">
        <v>1176</v>
      </c>
      <c r="AF344">
        <v>1.0242</v>
      </c>
      <c r="AG344">
        <v>34.5</v>
      </c>
      <c r="AH344">
        <v>295.428</v>
      </c>
      <c r="AI344">
        <v>12</v>
      </c>
      <c r="AJ344">
        <v>5</v>
      </c>
      <c r="AK344">
        <v>0</v>
      </c>
      <c r="AL344">
        <v>11</v>
      </c>
      <c r="AM344">
        <v>30</v>
      </c>
      <c r="AN344" t="s">
        <v>453</v>
      </c>
      <c r="AP344" t="str">
        <f t="shared" si="5"/>
        <v/>
      </c>
    </row>
    <row r="345" spans="1:42">
      <c r="A345" t="s">
        <v>1179</v>
      </c>
      <c r="B345" s="4">
        <v>43400</v>
      </c>
      <c r="C345" s="1">
        <v>0.67361111111111116</v>
      </c>
      <c r="D345" t="s">
        <v>171</v>
      </c>
      <c r="E345" t="s">
        <v>1177</v>
      </c>
      <c r="F345" t="s">
        <v>230</v>
      </c>
      <c r="G345">
        <v>4614</v>
      </c>
      <c r="H345" t="s">
        <v>282</v>
      </c>
      <c r="I345" t="s">
        <v>346</v>
      </c>
      <c r="J345" t="s">
        <v>5</v>
      </c>
      <c r="K345" t="s">
        <v>347</v>
      </c>
      <c r="L345" t="s">
        <v>1178</v>
      </c>
      <c r="M345">
        <v>4</v>
      </c>
      <c r="N345">
        <v>12</v>
      </c>
      <c r="O345">
        <v>94.545000000000002</v>
      </c>
      <c r="P345">
        <v>49.977600000000002</v>
      </c>
      <c r="Q345">
        <v>20.060700000000001</v>
      </c>
      <c r="R345">
        <v>6.7336</v>
      </c>
      <c r="S345">
        <v>6.7363999999999997</v>
      </c>
      <c r="T345">
        <v>5.6356999999999999</v>
      </c>
      <c r="U345">
        <v>2.1730999999999998</v>
      </c>
      <c r="V345">
        <v>1.4173</v>
      </c>
      <c r="W345">
        <v>1.534</v>
      </c>
      <c r="X345">
        <v>1.9221999999999999</v>
      </c>
      <c r="Y345">
        <v>0</v>
      </c>
      <c r="Z345">
        <v>17.02</v>
      </c>
      <c r="AA345" t="s">
        <v>495</v>
      </c>
      <c r="AB345">
        <v>1.9484999999999999</v>
      </c>
      <c r="AC345" t="s">
        <v>1180</v>
      </c>
      <c r="AD345">
        <v>1.2462</v>
      </c>
      <c r="AE345" t="s">
        <v>691</v>
      </c>
      <c r="AF345">
        <v>1.8471</v>
      </c>
      <c r="AG345">
        <v>28.429600000000001</v>
      </c>
      <c r="AH345" s="23">
        <v>241.227</v>
      </c>
      <c r="AI345">
        <v>2.75</v>
      </c>
      <c r="AK345">
        <v>111</v>
      </c>
      <c r="AL345">
        <v>5</v>
      </c>
      <c r="AM345">
        <v>150</v>
      </c>
      <c r="AN345" t="s">
        <v>567</v>
      </c>
      <c r="AP345" t="str">
        <f t="shared" si="5"/>
        <v>Bold</v>
      </c>
    </row>
    <row r="346" spans="1:42">
      <c r="A346" t="s">
        <v>1181</v>
      </c>
      <c r="B346" s="4">
        <v>43400</v>
      </c>
      <c r="C346" s="1">
        <v>0.67361111111111116</v>
      </c>
      <c r="D346" t="s">
        <v>171</v>
      </c>
      <c r="E346" t="s">
        <v>1177</v>
      </c>
      <c r="F346" t="s">
        <v>230</v>
      </c>
      <c r="G346">
        <v>4614</v>
      </c>
      <c r="H346" t="s">
        <v>282</v>
      </c>
      <c r="I346" t="s">
        <v>346</v>
      </c>
      <c r="J346" t="s">
        <v>5</v>
      </c>
      <c r="K346" t="s">
        <v>347</v>
      </c>
      <c r="L346" t="s">
        <v>1178</v>
      </c>
      <c r="M346">
        <v>5</v>
      </c>
      <c r="N346">
        <v>9</v>
      </c>
      <c r="O346">
        <v>57.124499999999998</v>
      </c>
      <c r="P346">
        <v>61.392000000000003</v>
      </c>
      <c r="Q346">
        <v>24.055800000000001</v>
      </c>
      <c r="R346">
        <v>12.2865</v>
      </c>
      <c r="S346">
        <v>5.8167</v>
      </c>
      <c r="T346">
        <v>3.2267999999999999</v>
      </c>
      <c r="U346">
        <v>3.7313999999999998</v>
      </c>
      <c r="V346">
        <v>2.6332</v>
      </c>
      <c r="W346">
        <v>1.2385999999999999</v>
      </c>
      <c r="X346">
        <v>1.7295</v>
      </c>
      <c r="Y346">
        <v>0</v>
      </c>
      <c r="Z346">
        <v>19.262899999999998</v>
      </c>
      <c r="AA346" t="s">
        <v>518</v>
      </c>
      <c r="AB346">
        <v>1.9397</v>
      </c>
      <c r="AC346" t="s">
        <v>516</v>
      </c>
      <c r="AD346">
        <v>0.99809999999999999</v>
      </c>
      <c r="AE346" t="s">
        <v>840</v>
      </c>
      <c r="AF346">
        <v>1.8085</v>
      </c>
      <c r="AG346">
        <v>25.614000000000001</v>
      </c>
      <c r="AH346">
        <v>222.85810000000001</v>
      </c>
      <c r="AI346">
        <v>5</v>
      </c>
      <c r="AK346">
        <v>111</v>
      </c>
      <c r="AL346">
        <v>5</v>
      </c>
      <c r="AM346">
        <v>171</v>
      </c>
      <c r="AN346" t="s">
        <v>567</v>
      </c>
      <c r="AP346" t="str">
        <f t="shared" si="5"/>
        <v/>
      </c>
    </row>
    <row r="347" spans="1:42">
      <c r="A347" t="s">
        <v>1182</v>
      </c>
      <c r="B347" s="4">
        <v>43400</v>
      </c>
      <c r="C347" s="1">
        <v>0.67361111111111116</v>
      </c>
      <c r="D347" t="s">
        <v>171</v>
      </c>
      <c r="E347" t="s">
        <v>1177</v>
      </c>
      <c r="F347" t="s">
        <v>230</v>
      </c>
      <c r="G347">
        <v>4614</v>
      </c>
      <c r="H347" t="s">
        <v>282</v>
      </c>
      <c r="I347" t="s">
        <v>346</v>
      </c>
      <c r="J347" t="s">
        <v>5</v>
      </c>
      <c r="K347" t="s">
        <v>347</v>
      </c>
      <c r="L347" t="s">
        <v>1178</v>
      </c>
      <c r="M347">
        <v>3</v>
      </c>
      <c r="N347">
        <v>7</v>
      </c>
      <c r="O347">
        <v>79.61</v>
      </c>
      <c r="P347">
        <v>49.551499999999997</v>
      </c>
      <c r="Q347">
        <v>24.5076</v>
      </c>
      <c r="R347">
        <v>7.5987999999999998</v>
      </c>
      <c r="S347">
        <v>6.8204000000000002</v>
      </c>
      <c r="T347">
        <v>6.12</v>
      </c>
      <c r="U347">
        <v>2.6524000000000001</v>
      </c>
      <c r="V347">
        <v>2.8588</v>
      </c>
      <c r="W347">
        <v>1.0530999999999999</v>
      </c>
      <c r="X347">
        <v>1.3747</v>
      </c>
      <c r="Y347">
        <v>0</v>
      </c>
      <c r="Z347">
        <v>18.924299999999999</v>
      </c>
      <c r="AA347" t="s">
        <v>483</v>
      </c>
      <c r="AB347">
        <v>2.7347999999999999</v>
      </c>
      <c r="AC347" t="s">
        <v>836</v>
      </c>
      <c r="AD347">
        <v>2.1463000000000001</v>
      </c>
      <c r="AE347" t="s">
        <v>383</v>
      </c>
      <c r="AF347">
        <v>1.8865000000000001</v>
      </c>
      <c r="AG347">
        <v>14.6457</v>
      </c>
      <c r="AH347">
        <v>222.48500000000001</v>
      </c>
      <c r="AI347">
        <v>2.25</v>
      </c>
      <c r="AK347">
        <v>113</v>
      </c>
      <c r="AL347">
        <v>5</v>
      </c>
      <c r="AM347">
        <v>9</v>
      </c>
      <c r="AN347" t="s">
        <v>567</v>
      </c>
      <c r="AP347" t="str">
        <f t="shared" si="5"/>
        <v/>
      </c>
    </row>
    <row r="348" spans="1:42">
      <c r="A348" t="s">
        <v>1183</v>
      </c>
      <c r="B348" s="4">
        <v>43400</v>
      </c>
      <c r="C348" s="1">
        <v>0.67361111111111116</v>
      </c>
      <c r="D348" t="s">
        <v>171</v>
      </c>
      <c r="E348" t="s">
        <v>1177</v>
      </c>
      <c r="F348" t="s">
        <v>230</v>
      </c>
      <c r="G348">
        <v>4614</v>
      </c>
      <c r="H348" t="s">
        <v>282</v>
      </c>
      <c r="I348" t="s">
        <v>346</v>
      </c>
      <c r="J348" t="s">
        <v>5</v>
      </c>
      <c r="K348" t="s">
        <v>347</v>
      </c>
      <c r="L348" t="s">
        <v>1178</v>
      </c>
      <c r="M348">
        <v>2</v>
      </c>
      <c r="N348">
        <v>9</v>
      </c>
      <c r="O348">
        <v>64.3108</v>
      </c>
      <c r="P348">
        <v>63.605800000000002</v>
      </c>
      <c r="Q348">
        <v>13.307</v>
      </c>
      <c r="R348">
        <v>8.0991</v>
      </c>
      <c r="S348">
        <v>3.6019000000000001</v>
      </c>
      <c r="T348">
        <v>4.6256000000000004</v>
      </c>
      <c r="U348">
        <v>4.7754000000000003</v>
      </c>
      <c r="V348">
        <v>1.9</v>
      </c>
      <c r="W348">
        <v>1.4139999999999999</v>
      </c>
      <c r="X348">
        <v>1.7588999999999999</v>
      </c>
      <c r="Y348">
        <v>0</v>
      </c>
      <c r="Z348">
        <v>18.0486</v>
      </c>
      <c r="AA348" t="s">
        <v>694</v>
      </c>
      <c r="AB348">
        <v>0.98229999999999995</v>
      </c>
      <c r="AC348" t="s">
        <v>695</v>
      </c>
      <c r="AD348">
        <v>1.6636</v>
      </c>
      <c r="AE348" t="s">
        <v>1184</v>
      </c>
      <c r="AF348">
        <v>0.49299999999999999</v>
      </c>
      <c r="AG348">
        <v>15.9716</v>
      </c>
      <c r="AH348">
        <v>204.55760000000001</v>
      </c>
      <c r="AI348">
        <v>3</v>
      </c>
      <c r="AK348">
        <v>119</v>
      </c>
      <c r="AL348">
        <v>5</v>
      </c>
      <c r="AM348">
        <v>30</v>
      </c>
      <c r="AN348" t="s">
        <v>567</v>
      </c>
      <c r="AP348" t="str">
        <f t="shared" si="5"/>
        <v/>
      </c>
    </row>
    <row r="349" spans="1:42">
      <c r="A349" t="s">
        <v>1185</v>
      </c>
      <c r="B349" s="4">
        <v>43400</v>
      </c>
      <c r="C349" s="1">
        <v>0.67361111111111116</v>
      </c>
      <c r="D349" t="s">
        <v>171</v>
      </c>
      <c r="E349" t="s">
        <v>1177</v>
      </c>
      <c r="F349" t="s">
        <v>230</v>
      </c>
      <c r="G349">
        <v>4614</v>
      </c>
      <c r="H349" t="s">
        <v>282</v>
      </c>
      <c r="I349" t="s">
        <v>346</v>
      </c>
      <c r="J349" t="s">
        <v>5</v>
      </c>
      <c r="K349" t="s">
        <v>347</v>
      </c>
      <c r="L349" t="s">
        <v>1178</v>
      </c>
      <c r="M349">
        <v>1</v>
      </c>
      <c r="N349">
        <v>10</v>
      </c>
      <c r="O349">
        <v>52.201799999999999</v>
      </c>
      <c r="P349">
        <v>32.578200000000002</v>
      </c>
      <c r="Q349">
        <v>27.070499999999999</v>
      </c>
      <c r="R349">
        <v>15.2295</v>
      </c>
      <c r="S349">
        <v>5.1875</v>
      </c>
      <c r="T349">
        <v>3.1015999999999999</v>
      </c>
      <c r="U349">
        <v>4.6289999999999996</v>
      </c>
      <c r="V349">
        <v>1.2463</v>
      </c>
      <c r="W349">
        <v>2.1833999999999998</v>
      </c>
      <c r="X349">
        <v>2.1732</v>
      </c>
      <c r="Y349">
        <v>0</v>
      </c>
      <c r="Z349">
        <v>19.9114</v>
      </c>
      <c r="AA349" t="s">
        <v>491</v>
      </c>
      <c r="AB349">
        <v>1.1294999999999999</v>
      </c>
      <c r="AC349" t="s">
        <v>492</v>
      </c>
      <c r="AD349">
        <v>2.7502</v>
      </c>
      <c r="AE349" t="s">
        <v>1186</v>
      </c>
      <c r="AF349">
        <v>0.54630000000000001</v>
      </c>
      <c r="AG349">
        <v>31.942</v>
      </c>
      <c r="AH349">
        <v>201.88040000000001</v>
      </c>
      <c r="AI349">
        <v>8</v>
      </c>
      <c r="AK349">
        <v>119</v>
      </c>
      <c r="AL349">
        <v>5</v>
      </c>
      <c r="AM349">
        <v>38</v>
      </c>
      <c r="AN349" t="s">
        <v>567</v>
      </c>
      <c r="AP349" t="str">
        <f t="shared" si="5"/>
        <v/>
      </c>
    </row>
    <row r="350" spans="1:42">
      <c r="A350" t="s">
        <v>1189</v>
      </c>
      <c r="B350" s="4">
        <v>43400</v>
      </c>
      <c r="C350" s="1">
        <v>0.67708333333333337</v>
      </c>
      <c r="D350" t="s">
        <v>167</v>
      </c>
      <c r="E350" t="s">
        <v>1187</v>
      </c>
      <c r="F350" t="s">
        <v>661</v>
      </c>
      <c r="G350">
        <v>32894</v>
      </c>
      <c r="H350" t="s">
        <v>282</v>
      </c>
      <c r="I350" t="s">
        <v>232</v>
      </c>
      <c r="J350" t="s">
        <v>233</v>
      </c>
      <c r="K350" t="s">
        <v>234</v>
      </c>
      <c r="L350" t="s">
        <v>1188</v>
      </c>
      <c r="M350">
        <v>2</v>
      </c>
      <c r="N350">
        <v>2</v>
      </c>
      <c r="O350">
        <v>128.22730000000001</v>
      </c>
      <c r="P350">
        <v>79.183499999999995</v>
      </c>
      <c r="Q350">
        <v>36.293399999999998</v>
      </c>
      <c r="R350">
        <v>15.246700000000001</v>
      </c>
      <c r="S350">
        <v>8.8154000000000003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21.9343</v>
      </c>
      <c r="Z350">
        <v>24.6843</v>
      </c>
      <c r="AA350" t="s">
        <v>303</v>
      </c>
      <c r="AB350">
        <v>1.7713000000000001</v>
      </c>
      <c r="AC350" t="s">
        <v>304</v>
      </c>
      <c r="AD350">
        <v>1.6987000000000001</v>
      </c>
      <c r="AE350" t="s">
        <v>531</v>
      </c>
      <c r="AF350">
        <v>1.9519</v>
      </c>
      <c r="AG350">
        <v>36.6</v>
      </c>
      <c r="AH350" s="23">
        <v>356.4067</v>
      </c>
      <c r="AI350">
        <v>4</v>
      </c>
      <c r="AJ350">
        <v>9</v>
      </c>
      <c r="AK350">
        <v>103</v>
      </c>
      <c r="AL350">
        <v>9</v>
      </c>
      <c r="AM350">
        <v>7</v>
      </c>
      <c r="AN350" t="s">
        <v>453</v>
      </c>
      <c r="AP350" t="str">
        <f t="shared" si="5"/>
        <v>Bold</v>
      </c>
    </row>
    <row r="351" spans="1:42">
      <c r="A351" t="s">
        <v>1190</v>
      </c>
      <c r="B351" s="4">
        <v>43400</v>
      </c>
      <c r="C351" s="1">
        <v>0.67708333333333337</v>
      </c>
      <c r="D351" t="s">
        <v>167</v>
      </c>
      <c r="E351" t="s">
        <v>1187</v>
      </c>
      <c r="F351" t="s">
        <v>661</v>
      </c>
      <c r="G351">
        <v>32894</v>
      </c>
      <c r="H351" t="s">
        <v>282</v>
      </c>
      <c r="I351" t="s">
        <v>232</v>
      </c>
      <c r="J351" t="s">
        <v>233</v>
      </c>
      <c r="K351" t="s">
        <v>234</v>
      </c>
      <c r="L351" t="s">
        <v>1188</v>
      </c>
      <c r="M351">
        <v>4</v>
      </c>
      <c r="N351">
        <v>2</v>
      </c>
      <c r="O351">
        <v>135.96680000000001</v>
      </c>
      <c r="P351">
        <v>67.345200000000006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88.169399999999996</v>
      </c>
      <c r="Z351">
        <v>23.5307</v>
      </c>
      <c r="AA351" t="s">
        <v>326</v>
      </c>
      <c r="AB351">
        <v>3.145</v>
      </c>
      <c r="AC351" t="s">
        <v>327</v>
      </c>
      <c r="AD351">
        <v>2.0533999999999999</v>
      </c>
      <c r="AE351" t="s">
        <v>1191</v>
      </c>
      <c r="AF351">
        <v>2.1574</v>
      </c>
      <c r="AG351">
        <v>24.5</v>
      </c>
      <c r="AH351">
        <v>346.86790000000002</v>
      </c>
      <c r="AI351">
        <v>2.5</v>
      </c>
      <c r="AJ351">
        <v>1</v>
      </c>
      <c r="AK351">
        <v>0</v>
      </c>
      <c r="AL351">
        <v>9</v>
      </c>
      <c r="AM351">
        <v>42</v>
      </c>
      <c r="AN351" t="s">
        <v>453</v>
      </c>
      <c r="AP351" t="str">
        <f t="shared" si="5"/>
        <v/>
      </c>
    </row>
    <row r="352" spans="1:42">
      <c r="A352" t="s">
        <v>1192</v>
      </c>
      <c r="B352" s="4">
        <v>43400</v>
      </c>
      <c r="C352" s="1">
        <v>0.67708333333333337</v>
      </c>
      <c r="D352" t="s">
        <v>167</v>
      </c>
      <c r="E352" t="s">
        <v>1187</v>
      </c>
      <c r="F352" t="s">
        <v>661</v>
      </c>
      <c r="G352">
        <v>32894</v>
      </c>
      <c r="H352" t="s">
        <v>282</v>
      </c>
      <c r="I352" t="s">
        <v>232</v>
      </c>
      <c r="J352" t="s">
        <v>233</v>
      </c>
      <c r="K352" t="s">
        <v>234</v>
      </c>
      <c r="L352" t="s">
        <v>1188</v>
      </c>
      <c r="M352">
        <v>6</v>
      </c>
      <c r="N352">
        <v>2</v>
      </c>
      <c r="O352">
        <v>130.31190000000001</v>
      </c>
      <c r="P352">
        <v>77.153800000000004</v>
      </c>
      <c r="Q352">
        <v>29.579899999999999</v>
      </c>
      <c r="R352">
        <v>6.8266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26.485399999999998</v>
      </c>
      <c r="Z352">
        <v>22.840699999999998</v>
      </c>
      <c r="AA352" t="s">
        <v>341</v>
      </c>
      <c r="AB352">
        <v>0.61829999999999996</v>
      </c>
      <c r="AC352" t="s">
        <v>286</v>
      </c>
      <c r="AD352">
        <v>2.8153000000000001</v>
      </c>
      <c r="AE352" t="s">
        <v>297</v>
      </c>
      <c r="AF352">
        <v>2.6133999999999999</v>
      </c>
      <c r="AG352">
        <v>20.75</v>
      </c>
      <c r="AH352">
        <v>319.99529999999999</v>
      </c>
      <c r="AI352">
        <v>3</v>
      </c>
      <c r="AJ352">
        <v>6</v>
      </c>
      <c r="AK352">
        <v>100</v>
      </c>
      <c r="AL352">
        <v>9</v>
      </c>
      <c r="AM352">
        <v>27</v>
      </c>
      <c r="AN352" t="s">
        <v>453</v>
      </c>
      <c r="AP352" t="str">
        <f t="shared" si="5"/>
        <v/>
      </c>
    </row>
    <row r="353" spans="1:42">
      <c r="A353" t="s">
        <v>1193</v>
      </c>
      <c r="B353" s="4">
        <v>43400</v>
      </c>
      <c r="C353" s="1">
        <v>0.67708333333333337</v>
      </c>
      <c r="D353" t="s">
        <v>167</v>
      </c>
      <c r="E353" t="s">
        <v>1187</v>
      </c>
      <c r="F353" t="s">
        <v>661</v>
      </c>
      <c r="G353">
        <v>32894</v>
      </c>
      <c r="H353" t="s">
        <v>282</v>
      </c>
      <c r="I353" t="s">
        <v>232</v>
      </c>
      <c r="J353" t="s">
        <v>233</v>
      </c>
      <c r="K353" t="s">
        <v>234</v>
      </c>
      <c r="L353" t="s">
        <v>1188</v>
      </c>
      <c r="M353">
        <v>1</v>
      </c>
      <c r="N353">
        <v>2</v>
      </c>
      <c r="O353">
        <v>93.7</v>
      </c>
      <c r="P353">
        <v>73.714399999999998</v>
      </c>
      <c r="Q353">
        <v>45.925199999999997</v>
      </c>
      <c r="R353">
        <v>14.7631</v>
      </c>
      <c r="S353">
        <v>5.9623999999999997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19.815899999999999</v>
      </c>
      <c r="Z353">
        <v>20.2743</v>
      </c>
      <c r="AA353" t="s">
        <v>296</v>
      </c>
      <c r="AB353">
        <v>0.89410000000000001</v>
      </c>
      <c r="AC353" t="s">
        <v>368</v>
      </c>
      <c r="AD353">
        <v>2.7778</v>
      </c>
      <c r="AE353" t="s">
        <v>1194</v>
      </c>
      <c r="AF353">
        <v>2.2265999999999999</v>
      </c>
      <c r="AG353">
        <v>35.6</v>
      </c>
      <c r="AH353">
        <v>315.65370000000001</v>
      </c>
      <c r="AI353">
        <v>8</v>
      </c>
      <c r="AJ353">
        <v>3</v>
      </c>
      <c r="AK353">
        <v>94</v>
      </c>
      <c r="AL353">
        <v>9</v>
      </c>
      <c r="AM353">
        <v>17</v>
      </c>
      <c r="AN353" t="s">
        <v>453</v>
      </c>
      <c r="AP353" t="str">
        <f t="shared" si="5"/>
        <v/>
      </c>
    </row>
    <row r="354" spans="1:42">
      <c r="A354" t="s">
        <v>1195</v>
      </c>
      <c r="B354" s="4">
        <v>43400</v>
      </c>
      <c r="C354" s="1">
        <v>0.67708333333333337</v>
      </c>
      <c r="D354" t="s">
        <v>167</v>
      </c>
      <c r="E354" t="s">
        <v>1187</v>
      </c>
      <c r="F354" t="s">
        <v>661</v>
      </c>
      <c r="G354">
        <v>32894</v>
      </c>
      <c r="H354" t="s">
        <v>282</v>
      </c>
      <c r="I354" t="s">
        <v>232</v>
      </c>
      <c r="J354" t="s">
        <v>233</v>
      </c>
      <c r="K354" t="s">
        <v>234</v>
      </c>
      <c r="L354" t="s">
        <v>1188</v>
      </c>
      <c r="M354">
        <v>3</v>
      </c>
      <c r="N354">
        <v>2</v>
      </c>
      <c r="O354">
        <v>90.620800000000003</v>
      </c>
      <c r="P354">
        <v>92.885599999999997</v>
      </c>
      <c r="Q354">
        <v>27.922599999999999</v>
      </c>
      <c r="R354">
        <v>14.037100000000001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28.313800000000001</v>
      </c>
      <c r="Z354">
        <v>18.552099999999999</v>
      </c>
      <c r="AA354" t="s">
        <v>318</v>
      </c>
      <c r="AB354">
        <v>0.9839</v>
      </c>
      <c r="AC354" t="s">
        <v>330</v>
      </c>
      <c r="AD354">
        <v>1.4014</v>
      </c>
      <c r="AE354" t="s">
        <v>550</v>
      </c>
      <c r="AF354">
        <v>1.8603000000000001</v>
      </c>
      <c r="AG354">
        <v>29</v>
      </c>
      <c r="AH354">
        <v>305.57769999999999</v>
      </c>
      <c r="AI354">
        <v>16</v>
      </c>
      <c r="AJ354">
        <v>4</v>
      </c>
      <c r="AK354">
        <v>88</v>
      </c>
      <c r="AL354">
        <v>9</v>
      </c>
      <c r="AM354">
        <v>6</v>
      </c>
      <c r="AN354" t="s">
        <v>453</v>
      </c>
      <c r="AP354" t="str">
        <f t="shared" si="5"/>
        <v/>
      </c>
    </row>
    <row r="355" spans="1:42">
      <c r="A355" t="s">
        <v>1196</v>
      </c>
      <c r="B355" s="4">
        <v>43400</v>
      </c>
      <c r="C355" s="1">
        <v>0.67708333333333337</v>
      </c>
      <c r="D355" t="s">
        <v>167</v>
      </c>
      <c r="E355" t="s">
        <v>1187</v>
      </c>
      <c r="F355" t="s">
        <v>661</v>
      </c>
      <c r="G355">
        <v>32894</v>
      </c>
      <c r="H355" t="s">
        <v>282</v>
      </c>
      <c r="I355" t="s">
        <v>232</v>
      </c>
      <c r="J355" t="s">
        <v>233</v>
      </c>
      <c r="K355" t="s">
        <v>234</v>
      </c>
      <c r="L355" t="s">
        <v>1188</v>
      </c>
      <c r="M355">
        <v>7</v>
      </c>
      <c r="N355">
        <v>2</v>
      </c>
      <c r="O355">
        <v>108.18680000000001</v>
      </c>
      <c r="P355">
        <v>75.532700000000006</v>
      </c>
      <c r="Q355">
        <v>19.073699999999999</v>
      </c>
      <c r="R355">
        <v>9.9848999999999997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24.2392</v>
      </c>
      <c r="Z355">
        <v>21.3857</v>
      </c>
      <c r="AA355" t="s">
        <v>329</v>
      </c>
      <c r="AB355">
        <v>2.6657000000000002</v>
      </c>
      <c r="AC355" t="s">
        <v>330</v>
      </c>
      <c r="AD355">
        <v>1.4014</v>
      </c>
      <c r="AE355" t="s">
        <v>433</v>
      </c>
      <c r="AF355">
        <v>2.0367999999999999</v>
      </c>
      <c r="AG355">
        <v>29.799900000000001</v>
      </c>
      <c r="AH355">
        <v>294.30689999999998</v>
      </c>
      <c r="AI355">
        <v>6</v>
      </c>
      <c r="AJ355">
        <v>7</v>
      </c>
      <c r="AK355">
        <v>98</v>
      </c>
      <c r="AL355">
        <v>9</v>
      </c>
      <c r="AM355">
        <v>47</v>
      </c>
      <c r="AN355" t="s">
        <v>453</v>
      </c>
      <c r="AP355" t="str">
        <f t="shared" si="5"/>
        <v/>
      </c>
    </row>
    <row r="356" spans="1:42">
      <c r="A356" t="s">
        <v>1197</v>
      </c>
      <c r="B356" s="4">
        <v>43400</v>
      </c>
      <c r="C356" s="1">
        <v>0.67708333333333337</v>
      </c>
      <c r="D356" t="s">
        <v>167</v>
      </c>
      <c r="E356" t="s">
        <v>1187</v>
      </c>
      <c r="F356" t="s">
        <v>661</v>
      </c>
      <c r="G356">
        <v>32894</v>
      </c>
      <c r="H356" t="s">
        <v>282</v>
      </c>
      <c r="I356" t="s">
        <v>232</v>
      </c>
      <c r="J356" t="s">
        <v>233</v>
      </c>
      <c r="K356" t="s">
        <v>234</v>
      </c>
      <c r="L356" t="s">
        <v>1188</v>
      </c>
      <c r="M356">
        <v>8</v>
      </c>
      <c r="N356">
        <v>2</v>
      </c>
      <c r="O356">
        <v>89.014300000000006</v>
      </c>
      <c r="P356">
        <v>60.298200000000001</v>
      </c>
      <c r="Q356">
        <v>44.737200000000001</v>
      </c>
      <c r="R356">
        <v>10.1326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26.299199999999999</v>
      </c>
      <c r="Z356">
        <v>23.586400000000001</v>
      </c>
      <c r="AA356" t="s">
        <v>293</v>
      </c>
      <c r="AB356">
        <v>1.4265000000000001</v>
      </c>
      <c r="AC356" t="s">
        <v>368</v>
      </c>
      <c r="AD356">
        <v>1.9778</v>
      </c>
      <c r="AE356" t="s">
        <v>778</v>
      </c>
      <c r="AF356">
        <v>1.7144999999999999</v>
      </c>
      <c r="AG356">
        <v>20.25</v>
      </c>
      <c r="AH356">
        <v>279.43680000000001</v>
      </c>
      <c r="AI356">
        <v>16</v>
      </c>
      <c r="AJ356">
        <v>2</v>
      </c>
      <c r="AK356">
        <v>86</v>
      </c>
      <c r="AL356">
        <v>9</v>
      </c>
      <c r="AM356">
        <v>13</v>
      </c>
      <c r="AN356" t="s">
        <v>453</v>
      </c>
      <c r="AP356" t="str">
        <f t="shared" si="5"/>
        <v/>
      </c>
    </row>
    <row r="357" spans="1:42">
      <c r="A357" t="s">
        <v>1198</v>
      </c>
      <c r="B357" s="4">
        <v>43400</v>
      </c>
      <c r="C357" s="1">
        <v>0.67708333333333337</v>
      </c>
      <c r="D357" t="s">
        <v>167</v>
      </c>
      <c r="E357" t="s">
        <v>1187</v>
      </c>
      <c r="F357" t="s">
        <v>661</v>
      </c>
      <c r="G357">
        <v>32894</v>
      </c>
      <c r="H357" t="s">
        <v>282</v>
      </c>
      <c r="I357" t="s">
        <v>232</v>
      </c>
      <c r="J357" t="s">
        <v>233</v>
      </c>
      <c r="K357" t="s">
        <v>234</v>
      </c>
      <c r="L357" t="s">
        <v>1188</v>
      </c>
      <c r="M357">
        <v>5</v>
      </c>
      <c r="N357">
        <v>2</v>
      </c>
      <c r="O357">
        <v>97.131</v>
      </c>
      <c r="P357">
        <v>60.941800000000001</v>
      </c>
      <c r="Q357">
        <v>23.177199999999999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33.993899999999996</v>
      </c>
      <c r="Z357">
        <v>19.385000000000002</v>
      </c>
      <c r="AA357" t="s">
        <v>285</v>
      </c>
      <c r="AB357">
        <v>3.4028999999999998</v>
      </c>
      <c r="AC357" t="s">
        <v>368</v>
      </c>
      <c r="AD357">
        <v>1.9778</v>
      </c>
      <c r="AE357" t="s">
        <v>335</v>
      </c>
      <c r="AF357">
        <v>1.5508</v>
      </c>
      <c r="AG357">
        <v>14.331899999999999</v>
      </c>
      <c r="AH357">
        <v>255.89230000000001</v>
      </c>
      <c r="AI357">
        <v>12</v>
      </c>
      <c r="AJ357">
        <v>8</v>
      </c>
      <c r="AK357">
        <v>0</v>
      </c>
      <c r="AL357">
        <v>9</v>
      </c>
      <c r="AM357">
        <v>12</v>
      </c>
      <c r="AN357" t="s">
        <v>453</v>
      </c>
      <c r="AP357" t="str">
        <f t="shared" si="5"/>
        <v/>
      </c>
    </row>
    <row r="358" spans="1:42">
      <c r="A358" t="s">
        <v>1199</v>
      </c>
      <c r="B358" s="4">
        <v>43400</v>
      </c>
      <c r="C358" s="1">
        <v>0.67708333333333337</v>
      </c>
      <c r="D358" t="s">
        <v>167</v>
      </c>
      <c r="E358" t="s">
        <v>1187</v>
      </c>
      <c r="F358" t="s">
        <v>661</v>
      </c>
      <c r="G358">
        <v>32894</v>
      </c>
      <c r="H358" t="s">
        <v>282</v>
      </c>
      <c r="I358" t="s">
        <v>232</v>
      </c>
      <c r="J358" t="s">
        <v>233</v>
      </c>
      <c r="K358" t="s">
        <v>234</v>
      </c>
      <c r="L358" t="s">
        <v>1188</v>
      </c>
      <c r="M358">
        <v>9</v>
      </c>
      <c r="N358">
        <v>2</v>
      </c>
      <c r="O358">
        <v>44.848700000000001</v>
      </c>
      <c r="P358">
        <v>62.009599999999999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49.005499999999998</v>
      </c>
      <c r="Z358">
        <v>15.097899999999999</v>
      </c>
      <c r="AA358" t="s">
        <v>311</v>
      </c>
      <c r="AB358">
        <v>0.59709999999999996</v>
      </c>
      <c r="AC358" t="s">
        <v>304</v>
      </c>
      <c r="AD358">
        <v>0.89870000000000005</v>
      </c>
      <c r="AE358" t="s">
        <v>822</v>
      </c>
      <c r="AF358">
        <v>1.5648</v>
      </c>
      <c r="AG358">
        <v>0.9</v>
      </c>
      <c r="AH358">
        <v>174.9222</v>
      </c>
      <c r="AI358">
        <v>33</v>
      </c>
      <c r="AJ358">
        <v>5</v>
      </c>
      <c r="AK358">
        <v>0</v>
      </c>
      <c r="AL358">
        <v>9</v>
      </c>
      <c r="AM358">
        <v>4</v>
      </c>
      <c r="AN358" t="s">
        <v>453</v>
      </c>
      <c r="AP358" t="str">
        <f t="shared" si="5"/>
        <v/>
      </c>
    </row>
    <row r="359" spans="1:42">
      <c r="A359" t="s">
        <v>1201</v>
      </c>
      <c r="B359" s="4">
        <v>43400</v>
      </c>
      <c r="C359" s="1">
        <v>0.68055555555555547</v>
      </c>
      <c r="D359" t="s">
        <v>172</v>
      </c>
      <c r="E359" t="s">
        <v>1045</v>
      </c>
      <c r="F359" t="s">
        <v>562</v>
      </c>
      <c r="G359">
        <v>9285</v>
      </c>
      <c r="H359" t="s">
        <v>282</v>
      </c>
      <c r="I359" t="s">
        <v>346</v>
      </c>
      <c r="J359" t="s">
        <v>233</v>
      </c>
      <c r="K359" t="s">
        <v>347</v>
      </c>
      <c r="L359" t="s">
        <v>1200</v>
      </c>
      <c r="M359">
        <v>1</v>
      </c>
      <c r="N359">
        <v>5</v>
      </c>
      <c r="O359">
        <v>110.6266</v>
      </c>
      <c r="P359">
        <v>86.516900000000007</v>
      </c>
      <c r="Q359">
        <v>47.195900000000002</v>
      </c>
      <c r="R359">
        <v>13.729200000000001</v>
      </c>
      <c r="S359">
        <v>5.0297999999999998</v>
      </c>
      <c r="T359">
        <v>4.4077999999999999</v>
      </c>
      <c r="U359">
        <v>3.4392</v>
      </c>
      <c r="V359">
        <v>2.0350999999999999</v>
      </c>
      <c r="W359">
        <v>1.0108999999999999</v>
      </c>
      <c r="X359">
        <v>2.0053000000000001</v>
      </c>
      <c r="Y359">
        <v>0</v>
      </c>
      <c r="Z359">
        <v>18.420000000000002</v>
      </c>
      <c r="AA359" t="s">
        <v>595</v>
      </c>
      <c r="AB359">
        <v>4.5083000000000002</v>
      </c>
      <c r="AC359" t="s">
        <v>351</v>
      </c>
      <c r="AD359">
        <v>4.3411</v>
      </c>
      <c r="AE359" t="s">
        <v>1202</v>
      </c>
      <c r="AF359">
        <v>3.2601</v>
      </c>
      <c r="AG359">
        <v>47.633400000000002</v>
      </c>
      <c r="AH359" s="23">
        <v>354.15969999999999</v>
      </c>
      <c r="AI359">
        <v>1.2</v>
      </c>
      <c r="AK359">
        <v>143</v>
      </c>
      <c r="AL359">
        <v>7</v>
      </c>
      <c r="AM359">
        <v>30</v>
      </c>
      <c r="AN359" t="s">
        <v>1203</v>
      </c>
      <c r="AP359" t="str">
        <f t="shared" si="5"/>
        <v>Bold</v>
      </c>
    </row>
    <row r="360" spans="1:42">
      <c r="A360" t="s">
        <v>1204</v>
      </c>
      <c r="B360" s="4">
        <v>43400</v>
      </c>
      <c r="C360" s="1">
        <v>0.68055555555555547</v>
      </c>
      <c r="D360" t="s">
        <v>172</v>
      </c>
      <c r="E360" t="s">
        <v>1045</v>
      </c>
      <c r="F360" t="s">
        <v>562</v>
      </c>
      <c r="G360">
        <v>9285</v>
      </c>
      <c r="H360" t="s">
        <v>282</v>
      </c>
      <c r="I360" t="s">
        <v>346</v>
      </c>
      <c r="J360" t="s">
        <v>233</v>
      </c>
      <c r="K360" t="s">
        <v>347</v>
      </c>
      <c r="L360" t="s">
        <v>1200</v>
      </c>
      <c r="M360">
        <v>6</v>
      </c>
      <c r="N360">
        <v>10</v>
      </c>
      <c r="O360">
        <v>135.16999999999999</v>
      </c>
      <c r="P360">
        <v>62.884099999999997</v>
      </c>
      <c r="Q360">
        <v>25.5456</v>
      </c>
      <c r="R360">
        <v>13.021699999999999</v>
      </c>
      <c r="S360">
        <v>6.4973000000000001</v>
      </c>
      <c r="T360">
        <v>5.4687999999999999</v>
      </c>
      <c r="U360">
        <v>6.1233000000000004</v>
      </c>
      <c r="V360">
        <v>2.8793000000000002</v>
      </c>
      <c r="W360">
        <v>1.1628000000000001</v>
      </c>
      <c r="X360">
        <v>1.1837</v>
      </c>
      <c r="Y360">
        <v>0</v>
      </c>
      <c r="Z360">
        <v>21.4893</v>
      </c>
      <c r="AA360" t="s">
        <v>610</v>
      </c>
      <c r="AB360">
        <v>4.4581</v>
      </c>
      <c r="AC360" t="s">
        <v>596</v>
      </c>
      <c r="AD360">
        <v>3.2490000000000001</v>
      </c>
      <c r="AE360" t="s">
        <v>1205</v>
      </c>
      <c r="AF360">
        <v>2.5508000000000002</v>
      </c>
      <c r="AG360">
        <v>10.304</v>
      </c>
      <c r="AH360">
        <v>301.98759999999999</v>
      </c>
      <c r="AI360">
        <v>2.5</v>
      </c>
      <c r="AK360">
        <v>143</v>
      </c>
      <c r="AL360">
        <v>7</v>
      </c>
      <c r="AM360">
        <v>197</v>
      </c>
      <c r="AN360" t="s">
        <v>1203</v>
      </c>
      <c r="AP360" t="str">
        <f t="shared" si="5"/>
        <v/>
      </c>
    </row>
    <row r="361" spans="1:42">
      <c r="A361" t="s">
        <v>1206</v>
      </c>
      <c r="B361" s="4">
        <v>43400</v>
      </c>
      <c r="C361" s="1">
        <v>0.68055555555555547</v>
      </c>
      <c r="D361" t="s">
        <v>172</v>
      </c>
      <c r="E361" t="s">
        <v>1045</v>
      </c>
      <c r="F361" t="s">
        <v>562</v>
      </c>
      <c r="G361">
        <v>9285</v>
      </c>
      <c r="H361" t="s">
        <v>282</v>
      </c>
      <c r="I361" t="s">
        <v>346</v>
      </c>
      <c r="J361" t="s">
        <v>233</v>
      </c>
      <c r="K361" t="s">
        <v>347</v>
      </c>
      <c r="L361" t="s">
        <v>1200</v>
      </c>
      <c r="M361">
        <v>7</v>
      </c>
      <c r="N361">
        <v>4</v>
      </c>
      <c r="O361">
        <v>64.1631</v>
      </c>
      <c r="P361">
        <v>63.661000000000001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57.567599999999999</v>
      </c>
      <c r="Z361">
        <v>0</v>
      </c>
      <c r="AA361" t="s">
        <v>577</v>
      </c>
      <c r="AB361">
        <v>2.3677000000000001</v>
      </c>
      <c r="AC361" t="s">
        <v>1207</v>
      </c>
      <c r="AD361">
        <v>1.1374</v>
      </c>
      <c r="AE361" t="s">
        <v>1208</v>
      </c>
      <c r="AF361">
        <v>0.9859</v>
      </c>
      <c r="AG361">
        <v>18.7</v>
      </c>
      <c r="AH361">
        <v>208.58269999999999</v>
      </c>
      <c r="AI361">
        <v>16</v>
      </c>
      <c r="AK361">
        <v>0</v>
      </c>
      <c r="AL361">
        <v>7</v>
      </c>
      <c r="AM361">
        <v>16</v>
      </c>
      <c r="AN361" t="s">
        <v>1203</v>
      </c>
      <c r="AP361" t="str">
        <f t="shared" si="5"/>
        <v/>
      </c>
    </row>
    <row r="362" spans="1:42">
      <c r="A362" t="s">
        <v>1209</v>
      </c>
      <c r="B362" s="4">
        <v>43400</v>
      </c>
      <c r="C362" s="1">
        <v>0.68055555555555547</v>
      </c>
      <c r="D362" t="s">
        <v>172</v>
      </c>
      <c r="E362" t="s">
        <v>1045</v>
      </c>
      <c r="F362" t="s">
        <v>562</v>
      </c>
      <c r="G362">
        <v>9285</v>
      </c>
      <c r="H362" t="s">
        <v>282</v>
      </c>
      <c r="I362" t="s">
        <v>346</v>
      </c>
      <c r="J362" t="s">
        <v>233</v>
      </c>
      <c r="K362" t="s">
        <v>347</v>
      </c>
      <c r="L362" t="s">
        <v>1200</v>
      </c>
      <c r="M362">
        <v>3</v>
      </c>
      <c r="N362">
        <v>6</v>
      </c>
      <c r="O362">
        <v>60.672199999999997</v>
      </c>
      <c r="P362">
        <v>42.661700000000003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45.656700000000001</v>
      </c>
      <c r="Z362">
        <v>17.445699999999999</v>
      </c>
      <c r="AA362" t="s">
        <v>617</v>
      </c>
      <c r="AB362">
        <v>2.6448</v>
      </c>
      <c r="AC362" t="s">
        <v>618</v>
      </c>
      <c r="AD362">
        <v>1.6631</v>
      </c>
      <c r="AE362" t="s">
        <v>643</v>
      </c>
      <c r="AF362">
        <v>2.9459</v>
      </c>
      <c r="AG362">
        <v>2.4</v>
      </c>
      <c r="AH362">
        <v>176.09010000000001</v>
      </c>
      <c r="AI362">
        <v>6</v>
      </c>
      <c r="AK362">
        <v>125</v>
      </c>
      <c r="AL362">
        <v>7</v>
      </c>
      <c r="AM362">
        <v>201</v>
      </c>
      <c r="AN362" t="s">
        <v>1203</v>
      </c>
      <c r="AP362" t="str">
        <f t="shared" si="5"/>
        <v/>
      </c>
    </row>
    <row r="363" spans="1:42">
      <c r="A363" t="s">
        <v>1210</v>
      </c>
      <c r="B363" s="4">
        <v>43400</v>
      </c>
      <c r="C363" s="1">
        <v>0.68055555555555547</v>
      </c>
      <c r="D363" t="s">
        <v>172</v>
      </c>
      <c r="E363" t="s">
        <v>1045</v>
      </c>
      <c r="F363" t="s">
        <v>562</v>
      </c>
      <c r="G363">
        <v>9285</v>
      </c>
      <c r="H363" t="s">
        <v>282</v>
      </c>
      <c r="I363" t="s">
        <v>346</v>
      </c>
      <c r="J363" t="s">
        <v>233</v>
      </c>
      <c r="K363" t="s">
        <v>347</v>
      </c>
      <c r="L363" t="s">
        <v>1200</v>
      </c>
      <c r="M363">
        <v>2</v>
      </c>
      <c r="N363">
        <v>5</v>
      </c>
      <c r="O363">
        <v>61.975200000000001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94.264300000000006</v>
      </c>
      <c r="Z363">
        <v>0</v>
      </c>
      <c r="AA363" t="s">
        <v>614</v>
      </c>
      <c r="AB363">
        <v>2.9243999999999999</v>
      </c>
      <c r="AC363" t="s">
        <v>574</v>
      </c>
      <c r="AD363">
        <v>3.07</v>
      </c>
      <c r="AE363" t="s">
        <v>361</v>
      </c>
      <c r="AF363">
        <v>1.9632000000000001</v>
      </c>
      <c r="AG363">
        <v>2.4</v>
      </c>
      <c r="AH363">
        <v>166.59719999999999</v>
      </c>
      <c r="AI363">
        <v>12</v>
      </c>
      <c r="AK363">
        <v>0</v>
      </c>
      <c r="AL363">
        <v>7</v>
      </c>
      <c r="AM363">
        <v>20</v>
      </c>
      <c r="AN363" t="s">
        <v>1203</v>
      </c>
      <c r="AP363" t="str">
        <f t="shared" si="5"/>
        <v/>
      </c>
    </row>
    <row r="364" spans="1:42">
      <c r="A364" t="s">
        <v>1211</v>
      </c>
      <c r="B364" s="4">
        <v>43400</v>
      </c>
      <c r="C364" s="1">
        <v>0.68055555555555547</v>
      </c>
      <c r="D364" t="s">
        <v>172</v>
      </c>
      <c r="E364" t="s">
        <v>1045</v>
      </c>
      <c r="F364" t="s">
        <v>562</v>
      </c>
      <c r="G364">
        <v>9285</v>
      </c>
      <c r="H364" t="s">
        <v>282</v>
      </c>
      <c r="I364" t="s">
        <v>346</v>
      </c>
      <c r="J364" t="s">
        <v>233</v>
      </c>
      <c r="K364" t="s">
        <v>347</v>
      </c>
      <c r="L364" t="s">
        <v>1200</v>
      </c>
      <c r="M364">
        <v>5</v>
      </c>
      <c r="N364">
        <v>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569</v>
      </c>
      <c r="AB364">
        <v>1.3504</v>
      </c>
      <c r="AC364" t="s">
        <v>596</v>
      </c>
      <c r="AD364">
        <v>2.4750000000000001</v>
      </c>
      <c r="AE364" t="s">
        <v>1132</v>
      </c>
      <c r="AF364">
        <v>1.6428</v>
      </c>
      <c r="AG364">
        <v>2.4</v>
      </c>
      <c r="AH364">
        <v>7.8681999999999999</v>
      </c>
      <c r="AI364">
        <v>14</v>
      </c>
      <c r="AK364">
        <v>0</v>
      </c>
      <c r="AL364">
        <v>7</v>
      </c>
      <c r="AN364" t="s">
        <v>1203</v>
      </c>
      <c r="AP364" t="str">
        <f t="shared" si="5"/>
        <v/>
      </c>
    </row>
    <row r="365" spans="1:42">
      <c r="A365" t="s">
        <v>1212</v>
      </c>
      <c r="B365" s="4">
        <v>43400</v>
      </c>
      <c r="C365" s="1">
        <v>0.68055555555555547</v>
      </c>
      <c r="D365" t="s">
        <v>172</v>
      </c>
      <c r="E365" t="s">
        <v>1045</v>
      </c>
      <c r="F365" t="s">
        <v>562</v>
      </c>
      <c r="G365">
        <v>9285</v>
      </c>
      <c r="H365" t="s">
        <v>282</v>
      </c>
      <c r="I365" t="s">
        <v>346</v>
      </c>
      <c r="J365" t="s">
        <v>233</v>
      </c>
      <c r="K365" t="s">
        <v>347</v>
      </c>
      <c r="L365" t="s">
        <v>1200</v>
      </c>
      <c r="M365">
        <v>4</v>
      </c>
      <c r="N365">
        <v>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1067</v>
      </c>
      <c r="AB365">
        <v>1.3360000000000001</v>
      </c>
      <c r="AC365" t="s">
        <v>1213</v>
      </c>
      <c r="AD365">
        <v>0</v>
      </c>
      <c r="AE365" t="s">
        <v>1214</v>
      </c>
      <c r="AF365">
        <v>2.0870000000000002</v>
      </c>
      <c r="AG365">
        <v>2.4</v>
      </c>
      <c r="AH365">
        <v>5.8230000000000004</v>
      </c>
      <c r="AI365">
        <v>16</v>
      </c>
      <c r="AK365">
        <v>0</v>
      </c>
      <c r="AL365">
        <v>7</v>
      </c>
      <c r="AN365" t="s">
        <v>1203</v>
      </c>
      <c r="AP365" t="str">
        <f t="shared" si="5"/>
        <v/>
      </c>
    </row>
    <row r="366" spans="1:42">
      <c r="A366" t="s">
        <v>1216</v>
      </c>
      <c r="B366" s="4">
        <v>43400</v>
      </c>
      <c r="C366" s="1">
        <v>0.68402777777777779</v>
      </c>
      <c r="D366" t="s">
        <v>224</v>
      </c>
      <c r="E366" t="s">
        <v>344</v>
      </c>
      <c r="G366">
        <v>14695</v>
      </c>
      <c r="H366" t="s">
        <v>345</v>
      </c>
      <c r="I366" t="s">
        <v>346</v>
      </c>
      <c r="J366" t="s">
        <v>5</v>
      </c>
      <c r="K366" t="s">
        <v>347</v>
      </c>
      <c r="L366" t="s">
        <v>1215</v>
      </c>
      <c r="M366">
        <v>3</v>
      </c>
      <c r="N366">
        <v>5</v>
      </c>
      <c r="O366">
        <v>113.04900000000001</v>
      </c>
      <c r="P366">
        <v>82.250699999999995</v>
      </c>
      <c r="Q366">
        <v>36.071100000000001</v>
      </c>
      <c r="R366">
        <v>13.241</v>
      </c>
      <c r="S366">
        <v>3.5539999999999998</v>
      </c>
      <c r="T366">
        <v>3.2225000000000001</v>
      </c>
      <c r="U366">
        <v>3.0289999999999999</v>
      </c>
      <c r="V366">
        <v>0</v>
      </c>
      <c r="W366">
        <v>0</v>
      </c>
      <c r="X366">
        <v>0</v>
      </c>
      <c r="Y366">
        <v>6.6936999999999998</v>
      </c>
      <c r="Z366">
        <v>11.558299999999999</v>
      </c>
      <c r="AA366" t="s">
        <v>382</v>
      </c>
      <c r="AB366">
        <v>3.9089999999999998</v>
      </c>
      <c r="AC366" t="s">
        <v>1217</v>
      </c>
      <c r="AD366">
        <v>2.3607</v>
      </c>
      <c r="AE366" t="s">
        <v>383</v>
      </c>
      <c r="AF366">
        <v>1.6514</v>
      </c>
      <c r="AG366">
        <v>52.656399999999998</v>
      </c>
      <c r="AH366" s="23">
        <v>333.24700000000001</v>
      </c>
      <c r="AI366">
        <v>2.5</v>
      </c>
      <c r="AK366">
        <v>125</v>
      </c>
      <c r="AL366">
        <v>11</v>
      </c>
      <c r="AM366">
        <v>18</v>
      </c>
      <c r="AN366" t="s">
        <v>983</v>
      </c>
      <c r="AP366" t="str">
        <f t="shared" si="5"/>
        <v>Bold</v>
      </c>
    </row>
    <row r="367" spans="1:42">
      <c r="A367" t="s">
        <v>1218</v>
      </c>
      <c r="B367" s="4">
        <v>43400</v>
      </c>
      <c r="C367" s="1">
        <v>0.68402777777777779</v>
      </c>
      <c r="D367" t="s">
        <v>224</v>
      </c>
      <c r="E367" t="s">
        <v>344</v>
      </c>
      <c r="G367">
        <v>14695</v>
      </c>
      <c r="H367" t="s">
        <v>345</v>
      </c>
      <c r="I367" t="s">
        <v>346</v>
      </c>
      <c r="J367" t="s">
        <v>5</v>
      </c>
      <c r="K367" t="s">
        <v>347</v>
      </c>
      <c r="L367" t="s">
        <v>1215</v>
      </c>
      <c r="M367">
        <v>2</v>
      </c>
      <c r="N367">
        <v>8</v>
      </c>
      <c r="O367">
        <v>118.7533</v>
      </c>
      <c r="P367">
        <v>82.718699999999998</v>
      </c>
      <c r="Q367">
        <v>30.2746</v>
      </c>
      <c r="R367">
        <v>16.517499999999998</v>
      </c>
      <c r="S367">
        <v>4.5517000000000003</v>
      </c>
      <c r="T367">
        <v>4.8952</v>
      </c>
      <c r="U367">
        <v>3.2694999999999999</v>
      </c>
      <c r="V367">
        <v>2.0825</v>
      </c>
      <c r="W367">
        <v>1.534</v>
      </c>
      <c r="X367">
        <v>3.6339000000000001</v>
      </c>
      <c r="Y367">
        <v>0</v>
      </c>
      <c r="Z367">
        <v>24.925000000000001</v>
      </c>
      <c r="AA367" t="s">
        <v>641</v>
      </c>
      <c r="AB367">
        <v>0.36420000000000002</v>
      </c>
      <c r="AC367" t="s">
        <v>1217</v>
      </c>
      <c r="AD367">
        <v>1.6178999999999999</v>
      </c>
      <c r="AE367" t="s">
        <v>1219</v>
      </c>
      <c r="AF367">
        <v>0.1</v>
      </c>
      <c r="AG367">
        <v>19.433499999999999</v>
      </c>
      <c r="AH367">
        <v>314.67149999999998</v>
      </c>
      <c r="AI367">
        <v>12</v>
      </c>
      <c r="AK367">
        <v>130</v>
      </c>
      <c r="AL367">
        <v>11</v>
      </c>
      <c r="AM367">
        <v>39</v>
      </c>
      <c r="AN367" t="s">
        <v>983</v>
      </c>
      <c r="AP367" t="str">
        <f t="shared" si="5"/>
        <v/>
      </c>
    </row>
    <row r="368" spans="1:42">
      <c r="A368" t="s">
        <v>1220</v>
      </c>
      <c r="B368" s="4">
        <v>43400</v>
      </c>
      <c r="C368" s="1">
        <v>0.68402777777777779</v>
      </c>
      <c r="D368" t="s">
        <v>224</v>
      </c>
      <c r="E368" t="s">
        <v>344</v>
      </c>
      <c r="G368">
        <v>14695</v>
      </c>
      <c r="H368" t="s">
        <v>345</v>
      </c>
      <c r="I368" t="s">
        <v>346</v>
      </c>
      <c r="J368" t="s">
        <v>5</v>
      </c>
      <c r="K368" t="s">
        <v>347</v>
      </c>
      <c r="L368" t="s">
        <v>1215</v>
      </c>
      <c r="M368">
        <v>1</v>
      </c>
      <c r="N368">
        <v>5</v>
      </c>
      <c r="O368">
        <v>134.70359999999999</v>
      </c>
      <c r="P368">
        <v>54.520099999999999</v>
      </c>
      <c r="Q368">
        <v>24.3306</v>
      </c>
      <c r="R368">
        <v>6.8697999999999997</v>
      </c>
      <c r="S368">
        <v>4.4154</v>
      </c>
      <c r="T368">
        <v>3.4201999999999999</v>
      </c>
      <c r="U368">
        <v>0</v>
      </c>
      <c r="V368">
        <v>0</v>
      </c>
      <c r="W368">
        <v>0</v>
      </c>
      <c r="X368">
        <v>0</v>
      </c>
      <c r="Y368">
        <v>9.5132999999999992</v>
      </c>
      <c r="Z368">
        <v>22.256399999999999</v>
      </c>
      <c r="AA368" t="s">
        <v>1123</v>
      </c>
      <c r="AB368">
        <v>1.8631</v>
      </c>
      <c r="AC368" t="s">
        <v>772</v>
      </c>
      <c r="AD368">
        <v>2.0947</v>
      </c>
      <c r="AE368" t="s">
        <v>380</v>
      </c>
      <c r="AF368">
        <v>2.0623999999999998</v>
      </c>
      <c r="AG368">
        <v>26.6662</v>
      </c>
      <c r="AH368">
        <v>292.7158</v>
      </c>
      <c r="AI368">
        <v>3</v>
      </c>
      <c r="AK368">
        <v>134</v>
      </c>
      <c r="AL368">
        <v>11</v>
      </c>
      <c r="AM368">
        <v>266</v>
      </c>
      <c r="AN368" t="s">
        <v>983</v>
      </c>
      <c r="AP368" t="str">
        <f t="shared" si="5"/>
        <v/>
      </c>
    </row>
    <row r="369" spans="1:42">
      <c r="A369" t="s">
        <v>1221</v>
      </c>
      <c r="B369" s="4">
        <v>43400</v>
      </c>
      <c r="C369" s="1">
        <v>0.68402777777777779</v>
      </c>
      <c r="D369" t="s">
        <v>224</v>
      </c>
      <c r="E369" t="s">
        <v>344</v>
      </c>
      <c r="G369">
        <v>14695</v>
      </c>
      <c r="H369" t="s">
        <v>345</v>
      </c>
      <c r="I369" t="s">
        <v>346</v>
      </c>
      <c r="J369" t="s">
        <v>5</v>
      </c>
      <c r="K369" t="s">
        <v>347</v>
      </c>
      <c r="L369" t="s">
        <v>1215</v>
      </c>
      <c r="M369">
        <v>4</v>
      </c>
      <c r="N369">
        <v>8</v>
      </c>
      <c r="O369">
        <v>65.032899999999998</v>
      </c>
      <c r="P369">
        <v>75.123999999999995</v>
      </c>
      <c r="Q369">
        <v>40.399700000000003</v>
      </c>
      <c r="R369">
        <v>7.6436000000000002</v>
      </c>
      <c r="S369">
        <v>6.8318000000000003</v>
      </c>
      <c r="T369">
        <v>6.0995999999999997</v>
      </c>
      <c r="U369">
        <v>4.5167999999999999</v>
      </c>
      <c r="V369">
        <v>2.4121999999999999</v>
      </c>
      <c r="W369">
        <v>1.1856</v>
      </c>
      <c r="X369">
        <v>1.3181</v>
      </c>
      <c r="Y369">
        <v>0</v>
      </c>
      <c r="Z369">
        <v>22.7471</v>
      </c>
      <c r="AA369" t="s">
        <v>1222</v>
      </c>
      <c r="AB369">
        <v>0.3528</v>
      </c>
      <c r="AC369" t="s">
        <v>900</v>
      </c>
      <c r="AD369">
        <v>0.95569999999999999</v>
      </c>
      <c r="AE369" t="s">
        <v>1223</v>
      </c>
      <c r="AF369">
        <v>0.1</v>
      </c>
      <c r="AG369">
        <v>19.158300000000001</v>
      </c>
      <c r="AH369">
        <v>253.87819999999999</v>
      </c>
      <c r="AI369">
        <v>16</v>
      </c>
      <c r="AK369">
        <v>123</v>
      </c>
      <c r="AL369">
        <v>11</v>
      </c>
      <c r="AM369">
        <v>19</v>
      </c>
      <c r="AN369" t="s">
        <v>983</v>
      </c>
      <c r="AP369" t="str">
        <f t="shared" si="5"/>
        <v/>
      </c>
    </row>
    <row r="370" spans="1:42">
      <c r="A370" t="s">
        <v>1224</v>
      </c>
      <c r="B370" s="4">
        <v>43400</v>
      </c>
      <c r="C370" s="1">
        <v>0.68402777777777779</v>
      </c>
      <c r="D370" t="s">
        <v>224</v>
      </c>
      <c r="E370" t="s">
        <v>344</v>
      </c>
      <c r="G370">
        <v>14695</v>
      </c>
      <c r="H370" t="s">
        <v>345</v>
      </c>
      <c r="I370" t="s">
        <v>346</v>
      </c>
      <c r="J370" t="s">
        <v>5</v>
      </c>
      <c r="K370" t="s">
        <v>347</v>
      </c>
      <c r="L370" t="s">
        <v>1215</v>
      </c>
      <c r="M370">
        <v>10</v>
      </c>
      <c r="N370">
        <v>6</v>
      </c>
      <c r="O370">
        <v>59.563000000000002</v>
      </c>
      <c r="P370">
        <v>83.669799999999995</v>
      </c>
      <c r="Q370">
        <v>27.423100000000002</v>
      </c>
      <c r="R370">
        <v>11.800700000000001</v>
      </c>
      <c r="S370">
        <v>9.0732999999999997</v>
      </c>
      <c r="T370">
        <v>6.5368000000000004</v>
      </c>
      <c r="U370">
        <v>4.2276999999999996</v>
      </c>
      <c r="V370">
        <v>2.7462</v>
      </c>
      <c r="W370">
        <v>2.4994999999999998</v>
      </c>
      <c r="X370">
        <v>1.6060000000000001</v>
      </c>
      <c r="Y370">
        <v>0</v>
      </c>
      <c r="Z370">
        <v>10.425800000000001</v>
      </c>
      <c r="AA370" t="s">
        <v>628</v>
      </c>
      <c r="AB370">
        <v>2.5215000000000001</v>
      </c>
      <c r="AC370" t="s">
        <v>1225</v>
      </c>
      <c r="AD370">
        <v>2.4935</v>
      </c>
      <c r="AE370" t="s">
        <v>1226</v>
      </c>
      <c r="AF370">
        <v>0.99660000000000004</v>
      </c>
      <c r="AG370">
        <v>27.309000000000001</v>
      </c>
      <c r="AH370">
        <v>252.89250000000001</v>
      </c>
      <c r="AI370">
        <v>6</v>
      </c>
      <c r="AK370">
        <v>110</v>
      </c>
      <c r="AL370">
        <v>11</v>
      </c>
      <c r="AM370">
        <v>13</v>
      </c>
      <c r="AN370" t="s">
        <v>983</v>
      </c>
      <c r="AP370" t="str">
        <f t="shared" si="5"/>
        <v/>
      </c>
    </row>
    <row r="371" spans="1:42">
      <c r="A371" t="s">
        <v>1227</v>
      </c>
      <c r="B371" s="4">
        <v>43400</v>
      </c>
      <c r="C371" s="1">
        <v>0.68402777777777779</v>
      </c>
      <c r="D371" t="s">
        <v>224</v>
      </c>
      <c r="E371" t="s">
        <v>344</v>
      </c>
      <c r="G371">
        <v>14695</v>
      </c>
      <c r="H371" t="s">
        <v>345</v>
      </c>
      <c r="I371" t="s">
        <v>346</v>
      </c>
      <c r="J371" t="s">
        <v>5</v>
      </c>
      <c r="K371" t="s">
        <v>347</v>
      </c>
      <c r="L371" t="s">
        <v>1215</v>
      </c>
      <c r="M371">
        <v>6</v>
      </c>
      <c r="N371">
        <v>5</v>
      </c>
      <c r="O371">
        <v>59.782699999999998</v>
      </c>
      <c r="P371">
        <v>61.130699999999997</v>
      </c>
      <c r="Q371">
        <v>40.202599999999997</v>
      </c>
      <c r="R371">
        <v>12.1754</v>
      </c>
      <c r="S371">
        <v>8.2268000000000008</v>
      </c>
      <c r="T371">
        <v>3.3561999999999999</v>
      </c>
      <c r="U371">
        <v>3.5293000000000001</v>
      </c>
      <c r="V371">
        <v>1.1103000000000001</v>
      </c>
      <c r="W371">
        <v>1.2188000000000001</v>
      </c>
      <c r="X371">
        <v>1.5236000000000001</v>
      </c>
      <c r="Y371">
        <v>0</v>
      </c>
      <c r="Z371">
        <v>21.285699999999999</v>
      </c>
      <c r="AA371" t="s">
        <v>399</v>
      </c>
      <c r="AB371">
        <v>1.4596</v>
      </c>
      <c r="AC371" t="s">
        <v>629</v>
      </c>
      <c r="AD371">
        <v>3.0280999999999998</v>
      </c>
      <c r="AE371" t="s">
        <v>264</v>
      </c>
      <c r="AF371">
        <v>1.0907</v>
      </c>
      <c r="AG371">
        <v>21.554099999999998</v>
      </c>
      <c r="AH371">
        <v>240.6746</v>
      </c>
      <c r="AI371">
        <v>14</v>
      </c>
      <c r="AK371">
        <v>119</v>
      </c>
      <c r="AL371">
        <v>11</v>
      </c>
      <c r="AM371">
        <v>72</v>
      </c>
      <c r="AN371" t="s">
        <v>983</v>
      </c>
      <c r="AP371" t="str">
        <f t="shared" si="5"/>
        <v/>
      </c>
    </row>
    <row r="372" spans="1:42">
      <c r="A372" t="s">
        <v>1228</v>
      </c>
      <c r="B372" s="4">
        <v>43400</v>
      </c>
      <c r="C372" s="1">
        <v>0.68402777777777779</v>
      </c>
      <c r="D372" t="s">
        <v>224</v>
      </c>
      <c r="E372" t="s">
        <v>344</v>
      </c>
      <c r="G372">
        <v>14695</v>
      </c>
      <c r="H372" t="s">
        <v>345</v>
      </c>
      <c r="I372" t="s">
        <v>346</v>
      </c>
      <c r="J372" t="s">
        <v>5</v>
      </c>
      <c r="K372" t="s">
        <v>347</v>
      </c>
      <c r="L372" t="s">
        <v>1215</v>
      </c>
      <c r="M372">
        <v>8</v>
      </c>
      <c r="N372">
        <v>10</v>
      </c>
      <c r="O372">
        <v>57.74</v>
      </c>
      <c r="P372">
        <v>57.702100000000002</v>
      </c>
      <c r="Q372">
        <v>35.375799999999998</v>
      </c>
      <c r="R372">
        <v>12.2309</v>
      </c>
      <c r="S372">
        <v>8.6631</v>
      </c>
      <c r="T372">
        <v>2.2622</v>
      </c>
      <c r="U372">
        <v>5.1910999999999996</v>
      </c>
      <c r="V372">
        <v>3.0562</v>
      </c>
      <c r="W372">
        <v>1.9366000000000001</v>
      </c>
      <c r="X372">
        <v>1.7083999999999999</v>
      </c>
      <c r="Y372">
        <v>0</v>
      </c>
      <c r="Z372">
        <v>19.258600000000001</v>
      </c>
      <c r="AA372" t="s">
        <v>1229</v>
      </c>
      <c r="AB372">
        <v>0.25</v>
      </c>
      <c r="AC372" t="s">
        <v>1230</v>
      </c>
      <c r="AD372">
        <v>0.91700000000000004</v>
      </c>
      <c r="AE372" t="s">
        <v>1231</v>
      </c>
      <c r="AF372">
        <v>4.9081000000000001</v>
      </c>
      <c r="AG372">
        <v>26.081</v>
      </c>
      <c r="AH372">
        <v>237.2809</v>
      </c>
      <c r="AI372">
        <v>6</v>
      </c>
      <c r="AK372">
        <v>118</v>
      </c>
      <c r="AL372">
        <v>11</v>
      </c>
      <c r="AM372">
        <v>28</v>
      </c>
      <c r="AN372" t="s">
        <v>983</v>
      </c>
      <c r="AP372" t="str">
        <f t="shared" si="5"/>
        <v/>
      </c>
    </row>
    <row r="373" spans="1:42">
      <c r="A373" t="s">
        <v>1232</v>
      </c>
      <c r="B373" s="4">
        <v>43400</v>
      </c>
      <c r="C373" s="1">
        <v>0.68402777777777779</v>
      </c>
      <c r="D373" t="s">
        <v>224</v>
      </c>
      <c r="E373" t="s">
        <v>344</v>
      </c>
      <c r="G373">
        <v>14695</v>
      </c>
      <c r="H373" t="s">
        <v>345</v>
      </c>
      <c r="I373" t="s">
        <v>346</v>
      </c>
      <c r="J373" t="s">
        <v>5</v>
      </c>
      <c r="K373" t="s">
        <v>347</v>
      </c>
      <c r="L373" t="s">
        <v>1215</v>
      </c>
      <c r="M373">
        <v>11</v>
      </c>
      <c r="N373">
        <v>6</v>
      </c>
      <c r="O373">
        <v>75.310100000000006</v>
      </c>
      <c r="P373">
        <v>68.947400000000002</v>
      </c>
      <c r="Q373">
        <v>23.763999999999999</v>
      </c>
      <c r="R373">
        <v>5.6147</v>
      </c>
      <c r="S373">
        <v>3.8822999999999999</v>
      </c>
      <c r="T373">
        <v>5.5092999999999996</v>
      </c>
      <c r="U373">
        <v>3.8715999999999999</v>
      </c>
      <c r="V373">
        <v>1.2715000000000001</v>
      </c>
      <c r="W373">
        <v>0.96189999999999998</v>
      </c>
      <c r="X373">
        <v>1.0523</v>
      </c>
      <c r="Y373">
        <v>0</v>
      </c>
      <c r="Z373">
        <v>13.234999999999999</v>
      </c>
      <c r="AA373" t="s">
        <v>891</v>
      </c>
      <c r="AB373">
        <v>4.6199999999999998E-2</v>
      </c>
      <c r="AC373" t="s">
        <v>1233</v>
      </c>
      <c r="AD373">
        <v>0.74739999999999995</v>
      </c>
      <c r="AE373" t="s">
        <v>1234</v>
      </c>
      <c r="AF373">
        <v>1.0444</v>
      </c>
      <c r="AG373">
        <v>26.892900000000001</v>
      </c>
      <c r="AH373">
        <v>232.15119999999999</v>
      </c>
      <c r="AI373">
        <v>7</v>
      </c>
      <c r="AK373">
        <v>106</v>
      </c>
      <c r="AL373">
        <v>11</v>
      </c>
      <c r="AM373">
        <v>208</v>
      </c>
      <c r="AN373" t="s">
        <v>983</v>
      </c>
      <c r="AP373" t="str">
        <f t="shared" si="5"/>
        <v/>
      </c>
    </row>
    <row r="374" spans="1:42">
      <c r="A374" t="s">
        <v>1235</v>
      </c>
      <c r="B374" s="4">
        <v>43400</v>
      </c>
      <c r="C374" s="1">
        <v>0.68402777777777779</v>
      </c>
      <c r="D374" t="s">
        <v>224</v>
      </c>
      <c r="E374" t="s">
        <v>344</v>
      </c>
      <c r="G374">
        <v>14695</v>
      </c>
      <c r="H374" t="s">
        <v>345</v>
      </c>
      <c r="I374" t="s">
        <v>346</v>
      </c>
      <c r="J374" t="s">
        <v>5</v>
      </c>
      <c r="K374" t="s">
        <v>347</v>
      </c>
      <c r="L374" t="s">
        <v>1215</v>
      </c>
      <c r="M374">
        <v>7</v>
      </c>
      <c r="N374">
        <v>6</v>
      </c>
      <c r="O374">
        <v>103.9991</v>
      </c>
      <c r="P374">
        <v>36.869599999999998</v>
      </c>
      <c r="Q374">
        <v>21.9009</v>
      </c>
      <c r="R374">
        <v>7.6824000000000003</v>
      </c>
      <c r="S374">
        <v>5.8228999999999997</v>
      </c>
      <c r="T374">
        <v>3.4634999999999998</v>
      </c>
      <c r="U374">
        <v>4.5656999999999996</v>
      </c>
      <c r="V374">
        <v>1.2951999999999999</v>
      </c>
      <c r="W374">
        <v>1.5006999999999999</v>
      </c>
      <c r="X374">
        <v>1.5093000000000001</v>
      </c>
      <c r="Y374">
        <v>0</v>
      </c>
      <c r="Z374">
        <v>14.8764</v>
      </c>
      <c r="AA374" t="s">
        <v>889</v>
      </c>
      <c r="AB374">
        <v>1.8835</v>
      </c>
      <c r="AC374" t="s">
        <v>636</v>
      </c>
      <c r="AD374">
        <v>0.81950000000000001</v>
      </c>
      <c r="AE374" t="s">
        <v>630</v>
      </c>
      <c r="AF374">
        <v>1.4016999999999999</v>
      </c>
      <c r="AG374">
        <v>23.672000000000001</v>
      </c>
      <c r="AH374">
        <v>231.26230000000001</v>
      </c>
      <c r="AI374">
        <v>12</v>
      </c>
      <c r="AK374">
        <v>118</v>
      </c>
      <c r="AL374">
        <v>11</v>
      </c>
      <c r="AM374">
        <v>42</v>
      </c>
      <c r="AN374" t="s">
        <v>983</v>
      </c>
      <c r="AP374" t="str">
        <f t="shared" si="5"/>
        <v/>
      </c>
    </row>
    <row r="375" spans="1:42">
      <c r="A375" t="s">
        <v>1236</v>
      </c>
      <c r="B375" s="4">
        <v>43400</v>
      </c>
      <c r="C375" s="1">
        <v>0.68402777777777779</v>
      </c>
      <c r="D375" t="s">
        <v>224</v>
      </c>
      <c r="E375" t="s">
        <v>344</v>
      </c>
      <c r="G375">
        <v>14695</v>
      </c>
      <c r="H375" t="s">
        <v>345</v>
      </c>
      <c r="I375" t="s">
        <v>346</v>
      </c>
      <c r="J375" t="s">
        <v>5</v>
      </c>
      <c r="K375" t="s">
        <v>347</v>
      </c>
      <c r="L375" t="s">
        <v>1215</v>
      </c>
      <c r="M375">
        <v>9</v>
      </c>
      <c r="N375">
        <v>5</v>
      </c>
      <c r="O375">
        <v>81.585999999999999</v>
      </c>
      <c r="P375">
        <v>49.0197</v>
      </c>
      <c r="Q375">
        <v>20.175599999999999</v>
      </c>
      <c r="R375">
        <v>10.8668</v>
      </c>
      <c r="S375">
        <v>6.5473999999999997</v>
      </c>
      <c r="T375">
        <v>1.8026</v>
      </c>
      <c r="U375">
        <v>2.2086000000000001</v>
      </c>
      <c r="V375">
        <v>2.7917000000000001</v>
      </c>
      <c r="W375">
        <v>1.5714999999999999</v>
      </c>
      <c r="X375">
        <v>1.8144</v>
      </c>
      <c r="Y375">
        <v>0</v>
      </c>
      <c r="Z375">
        <v>20.639299999999999</v>
      </c>
      <c r="AA375" t="s">
        <v>1237</v>
      </c>
      <c r="AB375">
        <v>1.2271000000000001</v>
      </c>
      <c r="AC375" t="s">
        <v>1238</v>
      </c>
      <c r="AD375">
        <v>0.88119999999999998</v>
      </c>
      <c r="AE375" t="s">
        <v>1111</v>
      </c>
      <c r="AF375">
        <v>1.3959999999999999</v>
      </c>
      <c r="AG375">
        <v>19.386700000000001</v>
      </c>
      <c r="AH375">
        <v>221.91460000000001</v>
      </c>
      <c r="AI375">
        <v>25</v>
      </c>
      <c r="AK375">
        <v>112</v>
      </c>
      <c r="AL375">
        <v>11</v>
      </c>
      <c r="AM375">
        <v>34</v>
      </c>
      <c r="AN375" t="s">
        <v>983</v>
      </c>
      <c r="AP375" t="str">
        <f t="shared" si="5"/>
        <v/>
      </c>
    </row>
    <row r="376" spans="1:42">
      <c r="A376" t="s">
        <v>1239</v>
      </c>
      <c r="B376" s="4">
        <v>43400</v>
      </c>
      <c r="C376" s="1">
        <v>0.68402777777777779</v>
      </c>
      <c r="D376" t="s">
        <v>224</v>
      </c>
      <c r="E376" t="s">
        <v>344</v>
      </c>
      <c r="G376">
        <v>14695</v>
      </c>
      <c r="H376" t="s">
        <v>345</v>
      </c>
      <c r="I376" t="s">
        <v>346</v>
      </c>
      <c r="J376" t="s">
        <v>5</v>
      </c>
      <c r="K376" t="s">
        <v>347</v>
      </c>
      <c r="L376" t="s">
        <v>1215</v>
      </c>
      <c r="M376">
        <v>5</v>
      </c>
      <c r="N376">
        <v>10</v>
      </c>
      <c r="O376">
        <v>58.340800000000002</v>
      </c>
      <c r="P376">
        <v>53.8386</v>
      </c>
      <c r="Q376">
        <v>26.358799999999999</v>
      </c>
      <c r="R376">
        <v>8.9547000000000008</v>
      </c>
      <c r="S376">
        <v>10.217700000000001</v>
      </c>
      <c r="T376">
        <v>2.9929999999999999</v>
      </c>
      <c r="U376">
        <v>2.3258000000000001</v>
      </c>
      <c r="V376">
        <v>1.3785000000000001</v>
      </c>
      <c r="W376">
        <v>1.587</v>
      </c>
      <c r="X376">
        <v>2.1831999999999998</v>
      </c>
      <c r="Y376">
        <v>0</v>
      </c>
      <c r="Z376">
        <v>21.3764</v>
      </c>
      <c r="AA376" t="s">
        <v>771</v>
      </c>
      <c r="AB376">
        <v>1.125</v>
      </c>
      <c r="AC376" t="s">
        <v>1240</v>
      </c>
      <c r="AD376">
        <v>0.4012</v>
      </c>
      <c r="AE376" t="s">
        <v>630</v>
      </c>
      <c r="AF376">
        <v>1.3888</v>
      </c>
      <c r="AG376">
        <v>17.7058</v>
      </c>
      <c r="AH376">
        <v>210.1754</v>
      </c>
      <c r="AI376">
        <v>16</v>
      </c>
      <c r="AK376">
        <v>122</v>
      </c>
      <c r="AL376">
        <v>11</v>
      </c>
      <c r="AM376">
        <v>6</v>
      </c>
      <c r="AN376" t="s">
        <v>983</v>
      </c>
      <c r="AP376" t="str">
        <f t="shared" si="5"/>
        <v/>
      </c>
    </row>
    <row r="377" spans="1:42">
      <c r="A377" t="s">
        <v>1243</v>
      </c>
      <c r="B377" s="4">
        <v>43400</v>
      </c>
      <c r="C377" s="1">
        <v>0.6875</v>
      </c>
      <c r="D377" t="s">
        <v>188</v>
      </c>
      <c r="E377" t="s">
        <v>1241</v>
      </c>
      <c r="F377" t="s">
        <v>562</v>
      </c>
      <c r="G377">
        <v>12938</v>
      </c>
      <c r="H377" t="s">
        <v>231</v>
      </c>
      <c r="I377" t="s">
        <v>232</v>
      </c>
      <c r="J377" t="s">
        <v>5</v>
      </c>
      <c r="K377" t="s">
        <v>662</v>
      </c>
      <c r="L377" t="s">
        <v>1242</v>
      </c>
      <c r="M377">
        <v>1</v>
      </c>
      <c r="N377">
        <v>6</v>
      </c>
      <c r="O377">
        <v>119.9</v>
      </c>
      <c r="P377">
        <v>59.1126</v>
      </c>
      <c r="Q377">
        <v>43.924700000000001</v>
      </c>
      <c r="R377">
        <v>9.5772999999999993</v>
      </c>
      <c r="S377">
        <v>5.4165000000000001</v>
      </c>
      <c r="T377">
        <v>8.1638999999999999</v>
      </c>
      <c r="U377">
        <v>5.4779999999999998</v>
      </c>
      <c r="V377">
        <v>2.2241</v>
      </c>
      <c r="W377">
        <v>2.0387</v>
      </c>
      <c r="X377">
        <v>2.1147999999999998</v>
      </c>
      <c r="Y377">
        <v>0</v>
      </c>
      <c r="Z377">
        <v>23.965699999999998</v>
      </c>
      <c r="AA377" t="s">
        <v>237</v>
      </c>
      <c r="AB377">
        <v>2.9721000000000002</v>
      </c>
      <c r="AC377" t="s">
        <v>831</v>
      </c>
      <c r="AD377">
        <v>2.9925999999999999</v>
      </c>
      <c r="AE377" t="s">
        <v>909</v>
      </c>
      <c r="AF377">
        <v>1.5769</v>
      </c>
      <c r="AG377">
        <v>23.242899999999999</v>
      </c>
      <c r="AH377" s="23">
        <v>312.70060000000001</v>
      </c>
      <c r="AI377">
        <v>3.33</v>
      </c>
      <c r="AJ377">
        <v>2</v>
      </c>
      <c r="AK377">
        <v>102</v>
      </c>
      <c r="AL377">
        <v>13</v>
      </c>
      <c r="AM377">
        <v>28</v>
      </c>
      <c r="AN377" t="s">
        <v>5</v>
      </c>
      <c r="AP377" t="str">
        <f t="shared" si="5"/>
        <v>Bold</v>
      </c>
    </row>
    <row r="378" spans="1:42">
      <c r="A378" t="s">
        <v>1244</v>
      </c>
      <c r="B378" s="4">
        <v>43400</v>
      </c>
      <c r="C378" s="1">
        <v>0.6875</v>
      </c>
      <c r="D378" t="s">
        <v>188</v>
      </c>
      <c r="E378" t="s">
        <v>1241</v>
      </c>
      <c r="F378" t="s">
        <v>562</v>
      </c>
      <c r="G378">
        <v>12938</v>
      </c>
      <c r="H378" t="s">
        <v>231</v>
      </c>
      <c r="I378" t="s">
        <v>232</v>
      </c>
      <c r="J378" t="s">
        <v>5</v>
      </c>
      <c r="K378" t="s">
        <v>662</v>
      </c>
      <c r="L378" t="s">
        <v>1242</v>
      </c>
      <c r="M378">
        <v>6</v>
      </c>
      <c r="N378">
        <v>5</v>
      </c>
      <c r="O378">
        <v>116.08</v>
      </c>
      <c r="P378">
        <v>47.774900000000002</v>
      </c>
      <c r="Q378">
        <v>34.650599999999997</v>
      </c>
      <c r="R378">
        <v>11.833299999999999</v>
      </c>
      <c r="S378">
        <v>7.1430999999999996</v>
      </c>
      <c r="T378">
        <v>5.782</v>
      </c>
      <c r="U378">
        <v>4.3554000000000004</v>
      </c>
      <c r="V378">
        <v>2.2277999999999998</v>
      </c>
      <c r="W378">
        <v>0.87529999999999997</v>
      </c>
      <c r="X378">
        <v>1.7801</v>
      </c>
      <c r="Y378">
        <v>0</v>
      </c>
      <c r="Z378">
        <v>21.657900000000001</v>
      </c>
      <c r="AA378" t="s">
        <v>671</v>
      </c>
      <c r="AB378">
        <v>1.3627</v>
      </c>
      <c r="AC378" t="s">
        <v>659</v>
      </c>
      <c r="AD378">
        <v>1.4975000000000001</v>
      </c>
      <c r="AE378" t="s">
        <v>1111</v>
      </c>
      <c r="AF378">
        <v>2.2233000000000001</v>
      </c>
      <c r="AG378">
        <v>37.890999999999998</v>
      </c>
      <c r="AH378">
        <v>297.13479999999998</v>
      </c>
      <c r="AI378">
        <v>12</v>
      </c>
      <c r="AJ378">
        <v>6</v>
      </c>
      <c r="AK378">
        <v>91</v>
      </c>
      <c r="AL378">
        <v>13</v>
      </c>
      <c r="AM378">
        <v>29</v>
      </c>
      <c r="AN378" t="s">
        <v>5</v>
      </c>
      <c r="AP378" t="str">
        <f t="shared" si="5"/>
        <v/>
      </c>
    </row>
    <row r="379" spans="1:42">
      <c r="A379" t="s">
        <v>1245</v>
      </c>
      <c r="B379" s="4">
        <v>43400</v>
      </c>
      <c r="C379" s="1">
        <v>0.6875</v>
      </c>
      <c r="D379" t="s">
        <v>188</v>
      </c>
      <c r="E379" t="s">
        <v>1241</v>
      </c>
      <c r="F379" t="s">
        <v>562</v>
      </c>
      <c r="G379">
        <v>12938</v>
      </c>
      <c r="H379" t="s">
        <v>231</v>
      </c>
      <c r="I379" t="s">
        <v>232</v>
      </c>
      <c r="J379" t="s">
        <v>5</v>
      </c>
      <c r="K379" t="s">
        <v>662</v>
      </c>
      <c r="L379" t="s">
        <v>1242</v>
      </c>
      <c r="M379">
        <v>2</v>
      </c>
      <c r="N379">
        <v>3</v>
      </c>
      <c r="O379">
        <v>61.534500000000001</v>
      </c>
      <c r="P379">
        <v>107.36</v>
      </c>
      <c r="Q379">
        <v>43.422899999999998</v>
      </c>
      <c r="R379">
        <v>9.2012999999999998</v>
      </c>
      <c r="S379">
        <v>9.9976000000000003</v>
      </c>
      <c r="T379">
        <v>5.7538999999999998</v>
      </c>
      <c r="U379">
        <v>3.9784000000000002</v>
      </c>
      <c r="V379">
        <v>3.4382000000000001</v>
      </c>
      <c r="W379">
        <v>2.9634</v>
      </c>
      <c r="X379">
        <v>1.7972999999999999</v>
      </c>
      <c r="Y379">
        <v>0</v>
      </c>
      <c r="Z379">
        <v>18.46</v>
      </c>
      <c r="AA379" t="s">
        <v>442</v>
      </c>
      <c r="AB379">
        <v>2.3311000000000002</v>
      </c>
      <c r="AC379" t="s">
        <v>667</v>
      </c>
      <c r="AD379">
        <v>2.5992999999999999</v>
      </c>
      <c r="AE379" t="s">
        <v>1246</v>
      </c>
      <c r="AF379">
        <v>1.9855</v>
      </c>
      <c r="AG379">
        <v>21.703700000000001</v>
      </c>
      <c r="AH379">
        <v>296.52710000000002</v>
      </c>
      <c r="AI379">
        <v>10</v>
      </c>
      <c r="AJ379">
        <v>4</v>
      </c>
      <c r="AK379">
        <v>105</v>
      </c>
      <c r="AL379">
        <v>13</v>
      </c>
      <c r="AM379">
        <v>7</v>
      </c>
      <c r="AN379" t="s">
        <v>5</v>
      </c>
      <c r="AP379" t="str">
        <f t="shared" si="5"/>
        <v/>
      </c>
    </row>
    <row r="380" spans="1:42">
      <c r="A380" t="s">
        <v>1247</v>
      </c>
      <c r="B380" s="4">
        <v>43400</v>
      </c>
      <c r="C380" s="1">
        <v>0.6875</v>
      </c>
      <c r="D380" t="s">
        <v>188</v>
      </c>
      <c r="E380" t="s">
        <v>1241</v>
      </c>
      <c r="F380" t="s">
        <v>562</v>
      </c>
      <c r="G380">
        <v>12938</v>
      </c>
      <c r="H380" t="s">
        <v>231</v>
      </c>
      <c r="I380" t="s">
        <v>232</v>
      </c>
      <c r="J380" t="s">
        <v>5</v>
      </c>
      <c r="K380" t="s">
        <v>662</v>
      </c>
      <c r="L380" t="s">
        <v>1242</v>
      </c>
      <c r="M380">
        <v>4</v>
      </c>
      <c r="N380">
        <v>7</v>
      </c>
      <c r="O380">
        <v>85.295000000000002</v>
      </c>
      <c r="P380">
        <v>84.2941</v>
      </c>
      <c r="Q380">
        <v>20.007899999999999</v>
      </c>
      <c r="R380">
        <v>12.106400000000001</v>
      </c>
      <c r="S380">
        <v>8.9504999999999999</v>
      </c>
      <c r="T380">
        <v>4.2485999999999997</v>
      </c>
      <c r="U380">
        <v>2.0192999999999999</v>
      </c>
      <c r="V380">
        <v>2.5891999999999999</v>
      </c>
      <c r="W380">
        <v>2.1516000000000002</v>
      </c>
      <c r="X380">
        <v>1.6045</v>
      </c>
      <c r="Y380">
        <v>0</v>
      </c>
      <c r="Z380">
        <v>22.08</v>
      </c>
      <c r="AA380" t="s">
        <v>266</v>
      </c>
      <c r="AB380">
        <v>1.6012</v>
      </c>
      <c r="AC380" t="s">
        <v>682</v>
      </c>
      <c r="AD380">
        <v>2.93</v>
      </c>
      <c r="AE380" t="s">
        <v>339</v>
      </c>
      <c r="AF380">
        <v>1.3523000000000001</v>
      </c>
      <c r="AG380">
        <v>37.712899999999998</v>
      </c>
      <c r="AH380">
        <v>288.9436</v>
      </c>
      <c r="AI380">
        <v>16</v>
      </c>
      <c r="AJ380">
        <v>3</v>
      </c>
      <c r="AK380">
        <v>96</v>
      </c>
      <c r="AL380">
        <v>13</v>
      </c>
      <c r="AM380">
        <v>15</v>
      </c>
      <c r="AN380" t="s">
        <v>5</v>
      </c>
      <c r="AP380" t="str">
        <f t="shared" si="5"/>
        <v/>
      </c>
    </row>
    <row r="381" spans="1:42">
      <c r="A381" t="s">
        <v>1248</v>
      </c>
      <c r="B381" s="4">
        <v>43400</v>
      </c>
      <c r="C381" s="1">
        <v>0.6875</v>
      </c>
      <c r="D381" t="s">
        <v>188</v>
      </c>
      <c r="E381" t="s">
        <v>1241</v>
      </c>
      <c r="F381" t="s">
        <v>562</v>
      </c>
      <c r="G381">
        <v>12938</v>
      </c>
      <c r="H381" t="s">
        <v>231</v>
      </c>
      <c r="I381" t="s">
        <v>232</v>
      </c>
      <c r="J381" t="s">
        <v>5</v>
      </c>
      <c r="K381" t="s">
        <v>662</v>
      </c>
      <c r="L381" t="s">
        <v>1242</v>
      </c>
      <c r="M381">
        <v>10</v>
      </c>
      <c r="N381">
        <v>3</v>
      </c>
      <c r="O381">
        <v>63.220799999999997</v>
      </c>
      <c r="P381">
        <v>95.193600000000004</v>
      </c>
      <c r="Q381">
        <v>33.876199999999997</v>
      </c>
      <c r="R381">
        <v>12.5395</v>
      </c>
      <c r="S381">
        <v>6.3582000000000001</v>
      </c>
      <c r="T381">
        <v>6.4885999999999999</v>
      </c>
      <c r="U381">
        <v>3.6078999999999999</v>
      </c>
      <c r="V381">
        <v>1.2315</v>
      </c>
      <c r="W381">
        <v>0.97819999999999996</v>
      </c>
      <c r="X381">
        <v>0</v>
      </c>
      <c r="Y381">
        <v>1.8561000000000001</v>
      </c>
      <c r="Z381">
        <v>20.0886</v>
      </c>
      <c r="AA381" t="s">
        <v>436</v>
      </c>
      <c r="AB381">
        <v>1.8720000000000001</v>
      </c>
      <c r="AC381" t="s">
        <v>1249</v>
      </c>
      <c r="AD381">
        <v>1.0513999999999999</v>
      </c>
      <c r="AE381" t="s">
        <v>732</v>
      </c>
      <c r="AF381">
        <v>2.0013999999999998</v>
      </c>
      <c r="AG381">
        <v>34.371200000000002</v>
      </c>
      <c r="AH381">
        <v>284.73520000000002</v>
      </c>
      <c r="AI381">
        <v>12</v>
      </c>
      <c r="AJ381">
        <v>12</v>
      </c>
      <c r="AK381">
        <v>93</v>
      </c>
      <c r="AL381">
        <v>13</v>
      </c>
      <c r="AM381">
        <v>38</v>
      </c>
      <c r="AN381" t="s">
        <v>5</v>
      </c>
      <c r="AP381" t="str">
        <f t="shared" si="5"/>
        <v/>
      </c>
    </row>
    <row r="382" spans="1:42">
      <c r="A382" t="s">
        <v>1250</v>
      </c>
      <c r="B382" s="4">
        <v>43400</v>
      </c>
      <c r="C382" s="1">
        <v>0.6875</v>
      </c>
      <c r="D382" t="s">
        <v>188</v>
      </c>
      <c r="E382" t="s">
        <v>1241</v>
      </c>
      <c r="F382" t="s">
        <v>562</v>
      </c>
      <c r="G382">
        <v>12938</v>
      </c>
      <c r="H382" t="s">
        <v>231</v>
      </c>
      <c r="I382" t="s">
        <v>232</v>
      </c>
      <c r="J382" t="s">
        <v>5</v>
      </c>
      <c r="K382" t="s">
        <v>662</v>
      </c>
      <c r="L382" t="s">
        <v>1242</v>
      </c>
      <c r="M382">
        <v>12</v>
      </c>
      <c r="N382">
        <v>4</v>
      </c>
      <c r="O382">
        <v>108.6</v>
      </c>
      <c r="P382">
        <v>67.792000000000002</v>
      </c>
      <c r="Q382">
        <v>28.1677</v>
      </c>
      <c r="R382">
        <v>8.7491000000000003</v>
      </c>
      <c r="S382">
        <v>6.5686999999999998</v>
      </c>
      <c r="T382">
        <v>5.8291000000000004</v>
      </c>
      <c r="U382">
        <v>4.2404999999999999</v>
      </c>
      <c r="V382">
        <v>1.6256999999999999</v>
      </c>
      <c r="W382">
        <v>1.1766000000000001</v>
      </c>
      <c r="X382">
        <v>1.0277000000000001</v>
      </c>
      <c r="Y382">
        <v>0</v>
      </c>
      <c r="Z382">
        <v>20.5914</v>
      </c>
      <c r="AA382" t="s">
        <v>279</v>
      </c>
      <c r="AB382">
        <v>1.3314999999999999</v>
      </c>
      <c r="AC382" t="s">
        <v>794</v>
      </c>
      <c r="AD382">
        <v>1.8658999999999999</v>
      </c>
      <c r="AE382" t="s">
        <v>305</v>
      </c>
      <c r="AF382">
        <v>2.6171000000000002</v>
      </c>
      <c r="AG382">
        <v>24.234200000000001</v>
      </c>
      <c r="AH382">
        <v>284.41730000000001</v>
      </c>
      <c r="AI382">
        <v>8</v>
      </c>
      <c r="AJ382">
        <v>8</v>
      </c>
      <c r="AK382">
        <v>86</v>
      </c>
      <c r="AL382">
        <v>13</v>
      </c>
      <c r="AM382">
        <v>5</v>
      </c>
      <c r="AN382" t="s">
        <v>5</v>
      </c>
      <c r="AP382" t="str">
        <f t="shared" si="5"/>
        <v/>
      </c>
    </row>
    <row r="383" spans="1:42">
      <c r="A383" t="s">
        <v>1251</v>
      </c>
      <c r="B383" s="4">
        <v>43400</v>
      </c>
      <c r="C383" s="1">
        <v>0.6875</v>
      </c>
      <c r="D383" t="s">
        <v>188</v>
      </c>
      <c r="E383" t="s">
        <v>1241</v>
      </c>
      <c r="F383" t="s">
        <v>562</v>
      </c>
      <c r="G383">
        <v>12938</v>
      </c>
      <c r="H383" t="s">
        <v>231</v>
      </c>
      <c r="I383" t="s">
        <v>232</v>
      </c>
      <c r="J383" t="s">
        <v>5</v>
      </c>
      <c r="K383" t="s">
        <v>662</v>
      </c>
      <c r="L383" t="s">
        <v>1242</v>
      </c>
      <c r="M383">
        <v>8</v>
      </c>
      <c r="N383">
        <v>4</v>
      </c>
      <c r="O383">
        <v>86.280500000000004</v>
      </c>
      <c r="P383">
        <v>67.616</v>
      </c>
      <c r="Q383">
        <v>35.105600000000003</v>
      </c>
      <c r="R383">
        <v>15.118499999999999</v>
      </c>
      <c r="S383">
        <v>7.7965999999999998</v>
      </c>
      <c r="T383">
        <v>6.0593000000000004</v>
      </c>
      <c r="U383">
        <v>2.6698</v>
      </c>
      <c r="V383">
        <v>2.0367999999999999</v>
      </c>
      <c r="W383">
        <v>1.8771</v>
      </c>
      <c r="X383">
        <v>1.7656000000000001</v>
      </c>
      <c r="Y383">
        <v>0</v>
      </c>
      <c r="Z383">
        <v>19.7943</v>
      </c>
      <c r="AA383" t="s">
        <v>242</v>
      </c>
      <c r="AB383">
        <v>2.0451000000000001</v>
      </c>
      <c r="AC383" t="s">
        <v>243</v>
      </c>
      <c r="AD383">
        <v>2.1204000000000001</v>
      </c>
      <c r="AE383" t="s">
        <v>294</v>
      </c>
      <c r="AF383">
        <v>1.5156000000000001</v>
      </c>
      <c r="AG383">
        <v>31.4954</v>
      </c>
      <c r="AH383">
        <v>283.29660000000001</v>
      </c>
      <c r="AI383">
        <v>10</v>
      </c>
      <c r="AJ383">
        <v>9</v>
      </c>
      <c r="AK383">
        <v>90</v>
      </c>
      <c r="AL383">
        <v>13</v>
      </c>
      <c r="AM383">
        <v>86</v>
      </c>
      <c r="AN383" t="s">
        <v>5</v>
      </c>
      <c r="AP383" t="str">
        <f t="shared" si="5"/>
        <v/>
      </c>
    </row>
    <row r="384" spans="1:42">
      <c r="A384" t="s">
        <v>1252</v>
      </c>
      <c r="B384" s="4">
        <v>43400</v>
      </c>
      <c r="C384" s="1">
        <v>0.6875</v>
      </c>
      <c r="D384" t="s">
        <v>188</v>
      </c>
      <c r="E384" t="s">
        <v>1241</v>
      </c>
      <c r="F384" t="s">
        <v>562</v>
      </c>
      <c r="G384">
        <v>12938</v>
      </c>
      <c r="H384" t="s">
        <v>231</v>
      </c>
      <c r="I384" t="s">
        <v>232</v>
      </c>
      <c r="J384" t="s">
        <v>5</v>
      </c>
      <c r="K384" t="s">
        <v>662</v>
      </c>
      <c r="L384" t="s">
        <v>1242</v>
      </c>
      <c r="M384">
        <v>11</v>
      </c>
      <c r="N384">
        <v>5</v>
      </c>
      <c r="O384">
        <v>111</v>
      </c>
      <c r="P384">
        <v>74.912000000000006</v>
      </c>
      <c r="Q384">
        <v>21.7194</v>
      </c>
      <c r="R384">
        <v>6.6256000000000004</v>
      </c>
      <c r="S384">
        <v>6.6025</v>
      </c>
      <c r="T384">
        <v>5.4358000000000004</v>
      </c>
      <c r="U384">
        <v>2.6328</v>
      </c>
      <c r="V384">
        <v>2.1307</v>
      </c>
      <c r="W384">
        <v>1.8019000000000001</v>
      </c>
      <c r="X384">
        <v>1.3969</v>
      </c>
      <c r="Y384">
        <v>0</v>
      </c>
      <c r="Z384">
        <v>12.603300000000001</v>
      </c>
      <c r="AA384" t="s">
        <v>254</v>
      </c>
      <c r="AB384">
        <v>1.0992999999999999</v>
      </c>
      <c r="AC384" t="s">
        <v>828</v>
      </c>
      <c r="AD384">
        <v>2.2271999999999998</v>
      </c>
      <c r="AE384" t="s">
        <v>273</v>
      </c>
      <c r="AF384">
        <v>2.7765</v>
      </c>
      <c r="AG384">
        <v>19.785699999999999</v>
      </c>
      <c r="AH384">
        <v>272.74950000000001</v>
      </c>
      <c r="AI384">
        <v>10</v>
      </c>
      <c r="AJ384">
        <v>1</v>
      </c>
      <c r="AK384">
        <v>87</v>
      </c>
      <c r="AL384">
        <v>13</v>
      </c>
      <c r="AM384">
        <v>17</v>
      </c>
      <c r="AN384" t="s">
        <v>5</v>
      </c>
      <c r="AP384" t="str">
        <f t="shared" si="5"/>
        <v/>
      </c>
    </row>
    <row r="385" spans="1:42">
      <c r="A385" t="s">
        <v>1253</v>
      </c>
      <c r="B385" s="4">
        <v>43400</v>
      </c>
      <c r="C385" s="1">
        <v>0.6875</v>
      </c>
      <c r="D385" t="s">
        <v>188</v>
      </c>
      <c r="E385" t="s">
        <v>1241</v>
      </c>
      <c r="F385" t="s">
        <v>562</v>
      </c>
      <c r="G385">
        <v>12938</v>
      </c>
      <c r="H385" t="s">
        <v>231</v>
      </c>
      <c r="I385" t="s">
        <v>232</v>
      </c>
      <c r="J385" t="s">
        <v>5</v>
      </c>
      <c r="K385" t="s">
        <v>662</v>
      </c>
      <c r="L385" t="s">
        <v>1242</v>
      </c>
      <c r="M385">
        <v>9</v>
      </c>
      <c r="N385">
        <v>3</v>
      </c>
      <c r="O385">
        <v>90.443200000000004</v>
      </c>
      <c r="P385">
        <v>61.808399999999999</v>
      </c>
      <c r="Q385">
        <v>28.468599999999999</v>
      </c>
      <c r="R385">
        <v>15.9918</v>
      </c>
      <c r="S385">
        <v>8.5871999999999993</v>
      </c>
      <c r="T385">
        <v>7.2034000000000002</v>
      </c>
      <c r="U385">
        <v>3.8180999999999998</v>
      </c>
      <c r="V385">
        <v>2.7505999999999999</v>
      </c>
      <c r="W385">
        <v>2.0181</v>
      </c>
      <c r="X385">
        <v>2.0190000000000001</v>
      </c>
      <c r="Y385">
        <v>0</v>
      </c>
      <c r="Z385">
        <v>16.595700000000001</v>
      </c>
      <c r="AA385" t="s">
        <v>446</v>
      </c>
      <c r="AB385">
        <v>1.0938000000000001</v>
      </c>
      <c r="AC385" t="s">
        <v>426</v>
      </c>
      <c r="AD385">
        <v>1.1980999999999999</v>
      </c>
      <c r="AE385" t="s">
        <v>324</v>
      </c>
      <c r="AF385">
        <v>1.5506</v>
      </c>
      <c r="AG385">
        <v>18.0167</v>
      </c>
      <c r="AH385">
        <v>261.56319999999999</v>
      </c>
      <c r="AI385">
        <v>6.5</v>
      </c>
      <c r="AJ385">
        <v>13</v>
      </c>
      <c r="AK385">
        <v>93</v>
      </c>
      <c r="AL385">
        <v>13</v>
      </c>
      <c r="AM385">
        <v>44</v>
      </c>
      <c r="AN385" t="s">
        <v>5</v>
      </c>
      <c r="AP385" t="str">
        <f t="shared" si="5"/>
        <v/>
      </c>
    </row>
    <row r="386" spans="1:42">
      <c r="A386" t="s">
        <v>1254</v>
      </c>
      <c r="B386" s="4">
        <v>43400</v>
      </c>
      <c r="C386" s="1">
        <v>0.6875</v>
      </c>
      <c r="D386" t="s">
        <v>188</v>
      </c>
      <c r="E386" t="s">
        <v>1241</v>
      </c>
      <c r="F386" t="s">
        <v>562</v>
      </c>
      <c r="G386">
        <v>12938</v>
      </c>
      <c r="H386" t="s">
        <v>231</v>
      </c>
      <c r="I386" t="s">
        <v>232</v>
      </c>
      <c r="J386" t="s">
        <v>5</v>
      </c>
      <c r="K386" t="s">
        <v>662</v>
      </c>
      <c r="L386" t="s">
        <v>1242</v>
      </c>
      <c r="M386">
        <v>13</v>
      </c>
      <c r="N386">
        <v>3</v>
      </c>
      <c r="O386">
        <v>86.092600000000004</v>
      </c>
      <c r="P386">
        <v>52.031399999999998</v>
      </c>
      <c r="Q386">
        <v>23.085999999999999</v>
      </c>
      <c r="R386">
        <v>12.0741</v>
      </c>
      <c r="S386">
        <v>8.5375999999999994</v>
      </c>
      <c r="T386">
        <v>7.0712000000000002</v>
      </c>
      <c r="U386">
        <v>3.9192</v>
      </c>
      <c r="V386">
        <v>1.9487000000000001</v>
      </c>
      <c r="W386">
        <v>1.6225000000000001</v>
      </c>
      <c r="X386">
        <v>0</v>
      </c>
      <c r="Y386">
        <v>1.8936999999999999</v>
      </c>
      <c r="Z386">
        <v>21.29</v>
      </c>
      <c r="AA386" t="s">
        <v>268</v>
      </c>
      <c r="AB386">
        <v>2.8477999999999999</v>
      </c>
      <c r="AC386" t="s">
        <v>789</v>
      </c>
      <c r="AD386">
        <v>3.2345999999999999</v>
      </c>
      <c r="AE386" t="s">
        <v>531</v>
      </c>
      <c r="AF386">
        <v>2.3433999999999999</v>
      </c>
      <c r="AG386">
        <v>26.8781</v>
      </c>
      <c r="AH386">
        <v>254.87090000000001</v>
      </c>
      <c r="AI386">
        <v>8</v>
      </c>
      <c r="AJ386">
        <v>11</v>
      </c>
      <c r="AK386">
        <v>89</v>
      </c>
      <c r="AL386">
        <v>13</v>
      </c>
      <c r="AM386">
        <v>89</v>
      </c>
      <c r="AN386" t="s">
        <v>5</v>
      </c>
      <c r="AP386" t="str">
        <f t="shared" ref="AP386:AP449" si="6">IF(AND(D386&lt;&gt;D385,C386&lt;&gt;C385),"Bold","")</f>
        <v/>
      </c>
    </row>
    <row r="387" spans="1:42">
      <c r="A387" t="s">
        <v>1255</v>
      </c>
      <c r="B387" s="4">
        <v>43400</v>
      </c>
      <c r="C387" s="1">
        <v>0.6875</v>
      </c>
      <c r="D387" t="s">
        <v>188</v>
      </c>
      <c r="E387" t="s">
        <v>1241</v>
      </c>
      <c r="F387" t="s">
        <v>562</v>
      </c>
      <c r="G387">
        <v>12938</v>
      </c>
      <c r="H387" t="s">
        <v>231</v>
      </c>
      <c r="I387" t="s">
        <v>232</v>
      </c>
      <c r="J387" t="s">
        <v>5</v>
      </c>
      <c r="K387" t="s">
        <v>662</v>
      </c>
      <c r="L387" t="s">
        <v>1242</v>
      </c>
      <c r="M387">
        <v>5</v>
      </c>
      <c r="N387">
        <v>7</v>
      </c>
      <c r="O387">
        <v>88.375</v>
      </c>
      <c r="P387">
        <v>63.892000000000003</v>
      </c>
      <c r="Q387">
        <v>24.8019</v>
      </c>
      <c r="R387">
        <v>8.6530000000000005</v>
      </c>
      <c r="S387">
        <v>4.7755999999999998</v>
      </c>
      <c r="T387">
        <v>5.3301999999999996</v>
      </c>
      <c r="U387">
        <v>5.2226999999999997</v>
      </c>
      <c r="V387">
        <v>2.8887</v>
      </c>
      <c r="W387">
        <v>2.3418000000000001</v>
      </c>
      <c r="X387">
        <v>1.8660000000000001</v>
      </c>
      <c r="Y387">
        <v>0</v>
      </c>
      <c r="Z387">
        <v>22.0379</v>
      </c>
      <c r="AA387" t="s">
        <v>272</v>
      </c>
      <c r="AB387">
        <v>1.3897999999999999</v>
      </c>
      <c r="AC387" t="s">
        <v>659</v>
      </c>
      <c r="AD387">
        <v>2.0251000000000001</v>
      </c>
      <c r="AE387" t="s">
        <v>1031</v>
      </c>
      <c r="AF387">
        <v>2.8559999999999999</v>
      </c>
      <c r="AG387">
        <v>18.032299999999999</v>
      </c>
      <c r="AH387">
        <v>254.4879</v>
      </c>
      <c r="AI387">
        <v>10</v>
      </c>
      <c r="AJ387">
        <v>10</v>
      </c>
      <c r="AK387">
        <v>92</v>
      </c>
      <c r="AL387">
        <v>13</v>
      </c>
      <c r="AM387">
        <v>17</v>
      </c>
      <c r="AN387" t="s">
        <v>5</v>
      </c>
      <c r="AP387" t="str">
        <f t="shared" si="6"/>
        <v/>
      </c>
    </row>
    <row r="388" spans="1:42">
      <c r="A388" t="s">
        <v>1256</v>
      </c>
      <c r="B388" s="4">
        <v>43400</v>
      </c>
      <c r="C388" s="1">
        <v>0.6875</v>
      </c>
      <c r="D388" t="s">
        <v>188</v>
      </c>
      <c r="E388" t="s">
        <v>1241</v>
      </c>
      <c r="F388" t="s">
        <v>562</v>
      </c>
      <c r="G388">
        <v>12938</v>
      </c>
      <c r="H388" t="s">
        <v>231</v>
      </c>
      <c r="I388" t="s">
        <v>232</v>
      </c>
      <c r="J388" t="s">
        <v>5</v>
      </c>
      <c r="K388" t="s">
        <v>662</v>
      </c>
      <c r="L388" t="s">
        <v>1242</v>
      </c>
      <c r="M388">
        <v>3</v>
      </c>
      <c r="N388">
        <v>6</v>
      </c>
      <c r="O388">
        <v>86.765799999999999</v>
      </c>
      <c r="P388">
        <v>60.472299999999997</v>
      </c>
      <c r="Q388">
        <v>26.877800000000001</v>
      </c>
      <c r="R388">
        <v>16.967199999999998</v>
      </c>
      <c r="S388">
        <v>4.5095000000000001</v>
      </c>
      <c r="T388">
        <v>3.9428999999999998</v>
      </c>
      <c r="U388">
        <v>3.5569000000000002</v>
      </c>
      <c r="V388">
        <v>1.9635</v>
      </c>
      <c r="W388">
        <v>1.284</v>
      </c>
      <c r="X388">
        <v>2.0754000000000001</v>
      </c>
      <c r="Y388">
        <v>0</v>
      </c>
      <c r="Z388">
        <v>24.220700000000001</v>
      </c>
      <c r="AA388" t="s">
        <v>262</v>
      </c>
      <c r="AB388">
        <v>2.7871000000000001</v>
      </c>
      <c r="AC388" t="s">
        <v>831</v>
      </c>
      <c r="AD388">
        <v>2.3258000000000001</v>
      </c>
      <c r="AE388" t="s">
        <v>294</v>
      </c>
      <c r="AF388">
        <v>1.4036999999999999</v>
      </c>
      <c r="AG388">
        <v>10.512</v>
      </c>
      <c r="AH388">
        <v>249.66460000000001</v>
      </c>
      <c r="AI388">
        <v>12</v>
      </c>
      <c r="AJ388">
        <v>5</v>
      </c>
      <c r="AK388">
        <v>97</v>
      </c>
      <c r="AL388">
        <v>13</v>
      </c>
      <c r="AM388">
        <v>56</v>
      </c>
      <c r="AN388" t="s">
        <v>5</v>
      </c>
      <c r="AP388" t="str">
        <f t="shared" si="6"/>
        <v/>
      </c>
    </row>
    <row r="389" spans="1:42">
      <c r="A389" t="s">
        <v>1257</v>
      </c>
      <c r="B389" s="4">
        <v>43400</v>
      </c>
      <c r="C389" s="1">
        <v>0.6875</v>
      </c>
      <c r="D389" t="s">
        <v>188</v>
      </c>
      <c r="E389" t="s">
        <v>1241</v>
      </c>
      <c r="F389" t="s">
        <v>562</v>
      </c>
      <c r="G389">
        <v>12938</v>
      </c>
      <c r="H389" t="s">
        <v>231</v>
      </c>
      <c r="I389" t="s">
        <v>232</v>
      </c>
      <c r="J389" t="s">
        <v>5</v>
      </c>
      <c r="K389" t="s">
        <v>662</v>
      </c>
      <c r="L389" t="s">
        <v>1242</v>
      </c>
      <c r="M389">
        <v>7</v>
      </c>
      <c r="N389">
        <v>4</v>
      </c>
      <c r="O389">
        <v>58.842799999999997</v>
      </c>
      <c r="P389">
        <v>51.343600000000002</v>
      </c>
      <c r="Q389">
        <v>23.4038</v>
      </c>
      <c r="R389">
        <v>10.2882</v>
      </c>
      <c r="S389">
        <v>7.1185999999999998</v>
      </c>
      <c r="T389">
        <v>5.6089000000000002</v>
      </c>
      <c r="U389">
        <v>4.6073000000000004</v>
      </c>
      <c r="V389">
        <v>1.5126999999999999</v>
      </c>
      <c r="W389">
        <v>0</v>
      </c>
      <c r="X389">
        <v>0</v>
      </c>
      <c r="Y389">
        <v>3.4156</v>
      </c>
      <c r="Z389">
        <v>17.229299999999999</v>
      </c>
      <c r="AA389" t="s">
        <v>246</v>
      </c>
      <c r="AB389">
        <v>1.2945</v>
      </c>
      <c r="AC389" t="s">
        <v>1258</v>
      </c>
      <c r="AD389">
        <v>1.2815000000000001</v>
      </c>
      <c r="AE389" t="s">
        <v>1259</v>
      </c>
      <c r="AF389">
        <v>3.0952999999999999</v>
      </c>
      <c r="AG389">
        <v>24.474499999999999</v>
      </c>
      <c r="AH389">
        <v>213.51660000000001</v>
      </c>
      <c r="AI389">
        <v>33</v>
      </c>
      <c r="AJ389">
        <v>7</v>
      </c>
      <c r="AK389">
        <v>90</v>
      </c>
      <c r="AL389">
        <v>13</v>
      </c>
      <c r="AM389">
        <v>8</v>
      </c>
      <c r="AN389" t="s">
        <v>5</v>
      </c>
      <c r="AP389" t="str">
        <f t="shared" si="6"/>
        <v/>
      </c>
    </row>
    <row r="390" spans="1:42">
      <c r="A390" t="s">
        <v>1261</v>
      </c>
      <c r="B390" s="4">
        <v>43400</v>
      </c>
      <c r="C390" s="1">
        <v>0.69097222222222221</v>
      </c>
      <c r="D390" t="s">
        <v>163</v>
      </c>
      <c r="E390" t="s">
        <v>281</v>
      </c>
      <c r="F390" t="s">
        <v>562</v>
      </c>
      <c r="G390">
        <v>18675</v>
      </c>
      <c r="H390" t="s">
        <v>231</v>
      </c>
      <c r="I390" t="s">
        <v>232</v>
      </c>
      <c r="J390" t="s">
        <v>5</v>
      </c>
      <c r="K390" t="s">
        <v>347</v>
      </c>
      <c r="L390" t="s">
        <v>1260</v>
      </c>
      <c r="M390">
        <v>2</v>
      </c>
      <c r="N390">
        <v>6</v>
      </c>
      <c r="O390">
        <v>132.69999999999999</v>
      </c>
      <c r="P390">
        <v>94.447999999999993</v>
      </c>
      <c r="Q390">
        <v>34.650799999999997</v>
      </c>
      <c r="R390">
        <v>19.8</v>
      </c>
      <c r="S390">
        <v>6.2648999999999999</v>
      </c>
      <c r="T390">
        <v>5.6780999999999997</v>
      </c>
      <c r="U390">
        <v>5.8208000000000002</v>
      </c>
      <c r="V390">
        <v>3.8496999999999999</v>
      </c>
      <c r="W390">
        <v>1.8843000000000001</v>
      </c>
      <c r="X390">
        <v>3.077</v>
      </c>
      <c r="Y390">
        <v>0</v>
      </c>
      <c r="Z390">
        <v>24.332899999999999</v>
      </c>
      <c r="AA390" t="s">
        <v>1262</v>
      </c>
      <c r="AB390">
        <v>3.8567</v>
      </c>
      <c r="AC390" t="s">
        <v>1263</v>
      </c>
      <c r="AD390">
        <v>2.0182000000000002</v>
      </c>
      <c r="AE390" t="s">
        <v>863</v>
      </c>
      <c r="AF390">
        <v>1.9292</v>
      </c>
      <c r="AG390">
        <v>34.889299999999999</v>
      </c>
      <c r="AH390" s="23">
        <v>375.19990000000001</v>
      </c>
      <c r="AI390">
        <v>7</v>
      </c>
      <c r="AJ390">
        <v>10</v>
      </c>
      <c r="AK390">
        <v>103</v>
      </c>
      <c r="AL390">
        <v>22</v>
      </c>
      <c r="AM390">
        <v>11</v>
      </c>
      <c r="AN390" t="s">
        <v>1264</v>
      </c>
      <c r="AP390" t="str">
        <f t="shared" si="6"/>
        <v>Bold</v>
      </c>
    </row>
    <row r="391" spans="1:42">
      <c r="A391" t="s">
        <v>1265</v>
      </c>
      <c r="B391" s="4">
        <v>43400</v>
      </c>
      <c r="C391" s="1">
        <v>0.69097222222222221</v>
      </c>
      <c r="D391" t="s">
        <v>163</v>
      </c>
      <c r="E391" t="s">
        <v>281</v>
      </c>
      <c r="F391" t="s">
        <v>562</v>
      </c>
      <c r="G391">
        <v>18675</v>
      </c>
      <c r="H391" t="s">
        <v>231</v>
      </c>
      <c r="I391" t="s">
        <v>232</v>
      </c>
      <c r="J391" t="s">
        <v>5</v>
      </c>
      <c r="K391" t="s">
        <v>347</v>
      </c>
      <c r="L391" t="s">
        <v>1260</v>
      </c>
      <c r="M391">
        <v>4</v>
      </c>
      <c r="N391">
        <v>4</v>
      </c>
      <c r="O391">
        <v>117.53</v>
      </c>
      <c r="P391">
        <v>83.152000000000001</v>
      </c>
      <c r="Q391">
        <v>52.586799999999997</v>
      </c>
      <c r="R391">
        <v>12.0002</v>
      </c>
      <c r="S391">
        <v>10.9651</v>
      </c>
      <c r="T391">
        <v>8.1795000000000009</v>
      </c>
      <c r="U391">
        <v>6.7950999999999997</v>
      </c>
      <c r="V391">
        <v>2.7323</v>
      </c>
      <c r="W391">
        <v>2.7595000000000001</v>
      </c>
      <c r="X391">
        <v>3.4472</v>
      </c>
      <c r="Y391">
        <v>0</v>
      </c>
      <c r="Z391">
        <v>23.002099999999999</v>
      </c>
      <c r="AA391" t="s">
        <v>467</v>
      </c>
      <c r="AB391">
        <v>2.2374999999999998</v>
      </c>
      <c r="AC391" t="s">
        <v>672</v>
      </c>
      <c r="AD391">
        <v>2.5697999999999999</v>
      </c>
      <c r="AE391" t="s">
        <v>1266</v>
      </c>
      <c r="AF391">
        <v>1.6044</v>
      </c>
      <c r="AG391">
        <v>26.9832</v>
      </c>
      <c r="AH391">
        <v>356.54480000000001</v>
      </c>
      <c r="AI391">
        <v>4.5</v>
      </c>
      <c r="AJ391">
        <v>1</v>
      </c>
      <c r="AK391">
        <v>98</v>
      </c>
      <c r="AL391">
        <v>22</v>
      </c>
      <c r="AM391">
        <v>21</v>
      </c>
      <c r="AN391" t="s">
        <v>1264</v>
      </c>
      <c r="AP391" t="str">
        <f t="shared" si="6"/>
        <v/>
      </c>
    </row>
    <row r="392" spans="1:42">
      <c r="A392" t="s">
        <v>1267</v>
      </c>
      <c r="B392" s="4">
        <v>43400</v>
      </c>
      <c r="C392" s="1">
        <v>0.69097222222222221</v>
      </c>
      <c r="D392" t="s">
        <v>163</v>
      </c>
      <c r="E392" t="s">
        <v>281</v>
      </c>
      <c r="F392" t="s">
        <v>562</v>
      </c>
      <c r="G392">
        <v>18675</v>
      </c>
      <c r="H392" t="s">
        <v>231</v>
      </c>
      <c r="I392" t="s">
        <v>232</v>
      </c>
      <c r="J392" t="s">
        <v>5</v>
      </c>
      <c r="K392" t="s">
        <v>347</v>
      </c>
      <c r="L392" t="s">
        <v>1260</v>
      </c>
      <c r="M392">
        <v>8</v>
      </c>
      <c r="N392">
        <v>5</v>
      </c>
      <c r="O392">
        <v>129.80000000000001</v>
      </c>
      <c r="P392">
        <v>69.864699999999999</v>
      </c>
      <c r="Q392">
        <v>41.693899999999999</v>
      </c>
      <c r="R392">
        <v>10.013400000000001</v>
      </c>
      <c r="S392">
        <v>9.468</v>
      </c>
      <c r="T392">
        <v>4.5743</v>
      </c>
      <c r="U392">
        <v>4.181</v>
      </c>
      <c r="V392">
        <v>2.0832999999999999</v>
      </c>
      <c r="W392">
        <v>3.1261000000000001</v>
      </c>
      <c r="X392">
        <v>1.9007000000000001</v>
      </c>
      <c r="Y392">
        <v>0</v>
      </c>
      <c r="Z392">
        <v>24.028600000000001</v>
      </c>
      <c r="AA392" t="s">
        <v>469</v>
      </c>
      <c r="AB392">
        <v>1.0943000000000001</v>
      </c>
      <c r="AC392" t="s">
        <v>1268</v>
      </c>
      <c r="AD392">
        <v>2.1692</v>
      </c>
      <c r="AE392" t="s">
        <v>433</v>
      </c>
      <c r="AF392">
        <v>1.5771999999999999</v>
      </c>
      <c r="AG392">
        <v>27.029800000000002</v>
      </c>
      <c r="AH392">
        <v>332.6044</v>
      </c>
      <c r="AI392">
        <v>10</v>
      </c>
      <c r="AJ392">
        <v>12</v>
      </c>
      <c r="AK392">
        <v>90</v>
      </c>
      <c r="AL392">
        <v>22</v>
      </c>
      <c r="AM392">
        <v>12</v>
      </c>
      <c r="AN392" t="s">
        <v>1264</v>
      </c>
      <c r="AP392" t="str">
        <f t="shared" si="6"/>
        <v/>
      </c>
    </row>
    <row r="393" spans="1:42">
      <c r="A393" t="s">
        <v>1269</v>
      </c>
      <c r="B393" s="4">
        <v>43400</v>
      </c>
      <c r="C393" s="1">
        <v>0.69097222222222221</v>
      </c>
      <c r="D393" t="s">
        <v>163</v>
      </c>
      <c r="E393" t="s">
        <v>281</v>
      </c>
      <c r="F393" t="s">
        <v>562</v>
      </c>
      <c r="G393">
        <v>18675</v>
      </c>
      <c r="H393" t="s">
        <v>231</v>
      </c>
      <c r="I393" t="s">
        <v>232</v>
      </c>
      <c r="J393" t="s">
        <v>5</v>
      </c>
      <c r="K393" t="s">
        <v>347</v>
      </c>
      <c r="L393" t="s">
        <v>1260</v>
      </c>
      <c r="M393">
        <v>6</v>
      </c>
      <c r="N393">
        <v>5</v>
      </c>
      <c r="O393">
        <v>100.261</v>
      </c>
      <c r="P393">
        <v>97.04</v>
      </c>
      <c r="Q393">
        <v>37.803699999999999</v>
      </c>
      <c r="R393">
        <v>8.7364999999999995</v>
      </c>
      <c r="S393">
        <v>6.8305999999999996</v>
      </c>
      <c r="T393">
        <v>7.1345999999999998</v>
      </c>
      <c r="U393">
        <v>4.7449000000000003</v>
      </c>
      <c r="V393">
        <v>3.7488000000000001</v>
      </c>
      <c r="W393">
        <v>2.8365</v>
      </c>
      <c r="X393">
        <v>1.4844999999999999</v>
      </c>
      <c r="Y393">
        <v>0</v>
      </c>
      <c r="Z393">
        <v>21.096399999999999</v>
      </c>
      <c r="AA393" t="s">
        <v>1270</v>
      </c>
      <c r="AB393">
        <v>1.3964000000000001</v>
      </c>
      <c r="AC393" t="s">
        <v>679</v>
      </c>
      <c r="AD393">
        <v>1.8878999999999999</v>
      </c>
      <c r="AE393" t="s">
        <v>1271</v>
      </c>
      <c r="AF393">
        <v>1.0235000000000001</v>
      </c>
      <c r="AG393">
        <v>27.614699999999999</v>
      </c>
      <c r="AH393">
        <v>323.64</v>
      </c>
      <c r="AI393">
        <v>12</v>
      </c>
      <c r="AJ393">
        <v>15</v>
      </c>
      <c r="AK393">
        <v>91</v>
      </c>
      <c r="AL393">
        <v>22</v>
      </c>
      <c r="AM393">
        <v>8</v>
      </c>
      <c r="AN393" t="s">
        <v>1264</v>
      </c>
      <c r="AP393" t="str">
        <f t="shared" si="6"/>
        <v/>
      </c>
    </row>
    <row r="394" spans="1:42">
      <c r="A394" t="s">
        <v>1272</v>
      </c>
      <c r="B394" s="4">
        <v>43400</v>
      </c>
      <c r="C394" s="1">
        <v>0.69097222222222221</v>
      </c>
      <c r="D394" t="s">
        <v>163</v>
      </c>
      <c r="E394" t="s">
        <v>281</v>
      </c>
      <c r="F394" t="s">
        <v>562</v>
      </c>
      <c r="G394">
        <v>18675</v>
      </c>
      <c r="H394" t="s">
        <v>231</v>
      </c>
      <c r="I394" t="s">
        <v>232</v>
      </c>
      <c r="J394" t="s">
        <v>5</v>
      </c>
      <c r="K394" t="s">
        <v>347</v>
      </c>
      <c r="L394" t="s">
        <v>1260</v>
      </c>
      <c r="M394">
        <v>10</v>
      </c>
      <c r="N394">
        <v>4</v>
      </c>
      <c r="O394">
        <v>99.06</v>
      </c>
      <c r="P394">
        <v>75.396000000000001</v>
      </c>
      <c r="Q394">
        <v>37.688499999999998</v>
      </c>
      <c r="R394">
        <v>18.8552</v>
      </c>
      <c r="S394">
        <v>11.135199999999999</v>
      </c>
      <c r="T394">
        <v>7.5884</v>
      </c>
      <c r="U394">
        <v>4.9221000000000004</v>
      </c>
      <c r="V394">
        <v>2.7948</v>
      </c>
      <c r="W394">
        <v>1.0330999999999999</v>
      </c>
      <c r="X394">
        <v>2.1105</v>
      </c>
      <c r="Y394">
        <v>0</v>
      </c>
      <c r="Z394">
        <v>14.992100000000001</v>
      </c>
      <c r="AA394" t="s">
        <v>1273</v>
      </c>
      <c r="AB394">
        <v>2.1972</v>
      </c>
      <c r="AC394" t="s">
        <v>1274</v>
      </c>
      <c r="AD394">
        <v>2.6360999999999999</v>
      </c>
      <c r="AE394" t="s">
        <v>1275</v>
      </c>
      <c r="AF394">
        <v>0.88290000000000002</v>
      </c>
      <c r="AG394">
        <v>39.688099999999999</v>
      </c>
      <c r="AH394">
        <v>320.9803</v>
      </c>
      <c r="AI394">
        <v>10</v>
      </c>
      <c r="AJ394">
        <v>14</v>
      </c>
      <c r="AK394">
        <v>87</v>
      </c>
      <c r="AL394">
        <v>22</v>
      </c>
      <c r="AM394">
        <v>4</v>
      </c>
      <c r="AN394" t="s">
        <v>1264</v>
      </c>
      <c r="AP394" t="str">
        <f t="shared" si="6"/>
        <v/>
      </c>
    </row>
    <row r="395" spans="1:42">
      <c r="A395" t="s">
        <v>1276</v>
      </c>
      <c r="B395" s="4">
        <v>43400</v>
      </c>
      <c r="C395" s="1">
        <v>0.69097222222222221</v>
      </c>
      <c r="D395" t="s">
        <v>163</v>
      </c>
      <c r="E395" t="s">
        <v>281</v>
      </c>
      <c r="F395" t="s">
        <v>562</v>
      </c>
      <c r="G395">
        <v>18675</v>
      </c>
      <c r="H395" t="s">
        <v>231</v>
      </c>
      <c r="I395" t="s">
        <v>232</v>
      </c>
      <c r="J395" t="s">
        <v>5</v>
      </c>
      <c r="K395" t="s">
        <v>347</v>
      </c>
      <c r="L395" t="s">
        <v>1260</v>
      </c>
      <c r="M395">
        <v>14</v>
      </c>
      <c r="N395">
        <v>7</v>
      </c>
      <c r="O395">
        <v>125.417</v>
      </c>
      <c r="P395">
        <v>55.236400000000003</v>
      </c>
      <c r="Q395">
        <v>41.314900000000002</v>
      </c>
      <c r="R395">
        <v>12.9916</v>
      </c>
      <c r="S395">
        <v>5.0137999999999998</v>
      </c>
      <c r="T395">
        <v>5.5353000000000003</v>
      </c>
      <c r="U395">
        <v>5.6367000000000003</v>
      </c>
      <c r="V395">
        <v>3.1568999999999998</v>
      </c>
      <c r="W395">
        <v>1.5026999999999999</v>
      </c>
      <c r="X395">
        <v>1.4762</v>
      </c>
      <c r="Y395">
        <v>0</v>
      </c>
      <c r="Z395">
        <v>13.1717</v>
      </c>
      <c r="AA395" t="s">
        <v>1277</v>
      </c>
      <c r="AB395">
        <v>3.0988000000000002</v>
      </c>
      <c r="AC395" t="s">
        <v>831</v>
      </c>
      <c r="AD395">
        <v>3.3435999999999999</v>
      </c>
      <c r="AE395" t="s">
        <v>652</v>
      </c>
      <c r="AF395">
        <v>1.8</v>
      </c>
      <c r="AG395">
        <v>27.0243</v>
      </c>
      <c r="AH395">
        <v>305.72000000000003</v>
      </c>
      <c r="AI395">
        <v>10</v>
      </c>
      <c r="AJ395">
        <v>11</v>
      </c>
      <c r="AK395">
        <v>84</v>
      </c>
      <c r="AL395">
        <v>22</v>
      </c>
      <c r="AM395">
        <v>35</v>
      </c>
      <c r="AN395" t="s">
        <v>1264</v>
      </c>
      <c r="AP395" t="str">
        <f t="shared" si="6"/>
        <v/>
      </c>
    </row>
    <row r="396" spans="1:42">
      <c r="A396" t="s">
        <v>1278</v>
      </c>
      <c r="B396" s="4">
        <v>43400</v>
      </c>
      <c r="C396" s="1">
        <v>0.69097222222222221</v>
      </c>
      <c r="D396" t="s">
        <v>163</v>
      </c>
      <c r="E396" t="s">
        <v>281</v>
      </c>
      <c r="F396" t="s">
        <v>562</v>
      </c>
      <c r="G396">
        <v>18675</v>
      </c>
      <c r="H396" t="s">
        <v>231</v>
      </c>
      <c r="I396" t="s">
        <v>232</v>
      </c>
      <c r="J396" t="s">
        <v>5</v>
      </c>
      <c r="K396" t="s">
        <v>347</v>
      </c>
      <c r="L396" t="s">
        <v>1260</v>
      </c>
      <c r="M396">
        <v>11</v>
      </c>
      <c r="N396">
        <v>5</v>
      </c>
      <c r="O396">
        <v>120.7</v>
      </c>
      <c r="P396">
        <v>49.396000000000001</v>
      </c>
      <c r="Q396">
        <v>42.448</v>
      </c>
      <c r="R396">
        <v>11.920999999999999</v>
      </c>
      <c r="S396">
        <v>7.1942000000000004</v>
      </c>
      <c r="T396">
        <v>6.1424000000000003</v>
      </c>
      <c r="U396">
        <v>3.5316999999999998</v>
      </c>
      <c r="V396">
        <v>2.5299</v>
      </c>
      <c r="W396">
        <v>1.6939</v>
      </c>
      <c r="X396">
        <v>1.1415999999999999</v>
      </c>
      <c r="Y396">
        <v>0</v>
      </c>
      <c r="Z396">
        <v>21.14</v>
      </c>
      <c r="AA396" t="s">
        <v>479</v>
      </c>
      <c r="AB396">
        <v>2.4516</v>
      </c>
      <c r="AC396" t="s">
        <v>1279</v>
      </c>
      <c r="AD396">
        <v>3.1158000000000001</v>
      </c>
      <c r="AE396" t="s">
        <v>1031</v>
      </c>
      <c r="AF396">
        <v>3.0165000000000002</v>
      </c>
      <c r="AG396">
        <v>29.022300000000001</v>
      </c>
      <c r="AH396">
        <v>305.44499999999999</v>
      </c>
      <c r="AI396">
        <v>8</v>
      </c>
      <c r="AJ396">
        <v>22</v>
      </c>
      <c r="AK396">
        <v>87</v>
      </c>
      <c r="AL396">
        <v>22</v>
      </c>
      <c r="AM396">
        <v>13</v>
      </c>
      <c r="AN396" t="s">
        <v>1264</v>
      </c>
      <c r="AP396" t="str">
        <f t="shared" si="6"/>
        <v/>
      </c>
    </row>
    <row r="397" spans="1:42">
      <c r="A397" t="s">
        <v>1280</v>
      </c>
      <c r="B397" s="4">
        <v>43400</v>
      </c>
      <c r="C397" s="1">
        <v>0.69097222222222221</v>
      </c>
      <c r="D397" t="s">
        <v>163</v>
      </c>
      <c r="E397" t="s">
        <v>281</v>
      </c>
      <c r="F397" t="s">
        <v>562</v>
      </c>
      <c r="G397">
        <v>18675</v>
      </c>
      <c r="H397" t="s">
        <v>231</v>
      </c>
      <c r="I397" t="s">
        <v>232</v>
      </c>
      <c r="J397" t="s">
        <v>5</v>
      </c>
      <c r="K397" t="s">
        <v>347</v>
      </c>
      <c r="L397" t="s">
        <v>1260</v>
      </c>
      <c r="M397">
        <v>3</v>
      </c>
      <c r="N397">
        <v>6</v>
      </c>
      <c r="O397">
        <v>66.765000000000001</v>
      </c>
      <c r="P397">
        <v>88.942300000000003</v>
      </c>
      <c r="Q397">
        <v>41.697000000000003</v>
      </c>
      <c r="R397">
        <v>14.803800000000001</v>
      </c>
      <c r="S397">
        <v>11.677300000000001</v>
      </c>
      <c r="T397">
        <v>7.3235000000000001</v>
      </c>
      <c r="U397">
        <v>5.5864000000000003</v>
      </c>
      <c r="V397">
        <v>3.9634</v>
      </c>
      <c r="W397">
        <v>2.5625</v>
      </c>
      <c r="X397">
        <v>2.9979</v>
      </c>
      <c r="Y397">
        <v>0</v>
      </c>
      <c r="Z397">
        <v>21.4557</v>
      </c>
      <c r="AA397" t="s">
        <v>1281</v>
      </c>
      <c r="AB397">
        <v>1.1321000000000001</v>
      </c>
      <c r="AC397" t="s">
        <v>1282</v>
      </c>
      <c r="AD397">
        <v>1.47</v>
      </c>
      <c r="AE397" t="s">
        <v>1111</v>
      </c>
      <c r="AF397">
        <v>2.5548000000000002</v>
      </c>
      <c r="AG397">
        <v>17.0212</v>
      </c>
      <c r="AH397">
        <v>289.9529</v>
      </c>
      <c r="AI397">
        <v>16</v>
      </c>
      <c r="AJ397">
        <v>7</v>
      </c>
      <c r="AK397">
        <v>99</v>
      </c>
      <c r="AL397">
        <v>22</v>
      </c>
      <c r="AM397">
        <v>21</v>
      </c>
      <c r="AN397" t="s">
        <v>1264</v>
      </c>
      <c r="AP397" t="str">
        <f t="shared" si="6"/>
        <v/>
      </c>
    </row>
    <row r="398" spans="1:42">
      <c r="A398" t="s">
        <v>1283</v>
      </c>
      <c r="B398" s="4">
        <v>43400</v>
      </c>
      <c r="C398" s="1">
        <v>0.69097222222222221</v>
      </c>
      <c r="D398" t="s">
        <v>163</v>
      </c>
      <c r="E398" t="s">
        <v>281</v>
      </c>
      <c r="F398" t="s">
        <v>562</v>
      </c>
      <c r="G398">
        <v>18675</v>
      </c>
      <c r="H398" t="s">
        <v>231</v>
      </c>
      <c r="I398" t="s">
        <v>232</v>
      </c>
      <c r="J398" t="s">
        <v>5</v>
      </c>
      <c r="K398" t="s">
        <v>347</v>
      </c>
      <c r="L398" t="s">
        <v>1260</v>
      </c>
      <c r="M398">
        <v>7</v>
      </c>
      <c r="N398">
        <v>7</v>
      </c>
      <c r="O398">
        <v>75.155000000000001</v>
      </c>
      <c r="P398">
        <v>83.325800000000001</v>
      </c>
      <c r="Q398">
        <v>31.301300000000001</v>
      </c>
      <c r="R398">
        <v>14.245100000000001</v>
      </c>
      <c r="S398">
        <v>11.605499999999999</v>
      </c>
      <c r="T398">
        <v>5.9592999999999998</v>
      </c>
      <c r="U398">
        <v>4.6643999999999997</v>
      </c>
      <c r="V398">
        <v>3.7589000000000001</v>
      </c>
      <c r="W398">
        <v>1.1538999999999999</v>
      </c>
      <c r="X398">
        <v>1.5742</v>
      </c>
      <c r="Y398">
        <v>0</v>
      </c>
      <c r="Z398">
        <v>21.570699999999999</v>
      </c>
      <c r="AA398" t="s">
        <v>1284</v>
      </c>
      <c r="AB398">
        <v>0.89319999999999999</v>
      </c>
      <c r="AC398" t="s">
        <v>1274</v>
      </c>
      <c r="AD398">
        <v>1.6813</v>
      </c>
      <c r="AE398" t="s">
        <v>1285</v>
      </c>
      <c r="AF398">
        <v>2.1781000000000001</v>
      </c>
      <c r="AG398">
        <v>28.058399999999999</v>
      </c>
      <c r="AH398">
        <v>287.12520000000001</v>
      </c>
      <c r="AI398">
        <v>20</v>
      </c>
      <c r="AJ398">
        <v>13</v>
      </c>
      <c r="AK398">
        <v>90</v>
      </c>
      <c r="AL398">
        <v>22</v>
      </c>
      <c r="AM398">
        <v>14</v>
      </c>
      <c r="AN398" t="s">
        <v>1264</v>
      </c>
      <c r="AP398" t="str">
        <f t="shared" si="6"/>
        <v/>
      </c>
    </row>
    <row r="399" spans="1:42">
      <c r="A399" t="s">
        <v>1286</v>
      </c>
      <c r="B399" s="4">
        <v>43400</v>
      </c>
      <c r="C399" s="1">
        <v>0.69097222222222221</v>
      </c>
      <c r="D399" t="s">
        <v>163</v>
      </c>
      <c r="E399" t="s">
        <v>281</v>
      </c>
      <c r="F399" t="s">
        <v>562</v>
      </c>
      <c r="G399">
        <v>18675</v>
      </c>
      <c r="H399" t="s">
        <v>231</v>
      </c>
      <c r="I399" t="s">
        <v>232</v>
      </c>
      <c r="J399" t="s">
        <v>5</v>
      </c>
      <c r="K399" t="s">
        <v>347</v>
      </c>
      <c r="L399" t="s">
        <v>1260</v>
      </c>
      <c r="M399">
        <v>19</v>
      </c>
      <c r="N399">
        <v>5</v>
      </c>
      <c r="O399">
        <v>70.91</v>
      </c>
      <c r="P399">
        <v>78.096000000000004</v>
      </c>
      <c r="Q399">
        <v>42.2928</v>
      </c>
      <c r="R399">
        <v>7.8959000000000001</v>
      </c>
      <c r="S399">
        <v>12.6196</v>
      </c>
      <c r="T399">
        <v>4.8577000000000004</v>
      </c>
      <c r="U399">
        <v>6.0148999999999999</v>
      </c>
      <c r="V399">
        <v>2.9459</v>
      </c>
      <c r="W399">
        <v>1.401</v>
      </c>
      <c r="X399">
        <v>2.8454999999999999</v>
      </c>
      <c r="Y399">
        <v>0</v>
      </c>
      <c r="Z399">
        <v>19.214300000000001</v>
      </c>
      <c r="AA399" t="s">
        <v>1287</v>
      </c>
      <c r="AB399">
        <v>1.5904</v>
      </c>
      <c r="AC399" t="s">
        <v>1288</v>
      </c>
      <c r="AD399">
        <v>1.2787999999999999</v>
      </c>
      <c r="AE399" t="s">
        <v>1289</v>
      </c>
      <c r="AF399">
        <v>2.0392000000000001</v>
      </c>
      <c r="AG399">
        <v>25.330100000000002</v>
      </c>
      <c r="AH399">
        <v>279.33199999999999</v>
      </c>
      <c r="AI399">
        <v>25</v>
      </c>
      <c r="AJ399">
        <v>9</v>
      </c>
      <c r="AK399">
        <v>81</v>
      </c>
      <c r="AL399">
        <v>22</v>
      </c>
      <c r="AM399">
        <v>15</v>
      </c>
      <c r="AN399" t="s">
        <v>1264</v>
      </c>
      <c r="AP399" t="str">
        <f t="shared" si="6"/>
        <v/>
      </c>
    </row>
    <row r="400" spans="1:42">
      <c r="A400" t="s">
        <v>1290</v>
      </c>
      <c r="B400" s="4">
        <v>43400</v>
      </c>
      <c r="C400" s="1">
        <v>0.69097222222222221</v>
      </c>
      <c r="D400" t="s">
        <v>163</v>
      </c>
      <c r="E400" t="s">
        <v>281</v>
      </c>
      <c r="F400" t="s">
        <v>562</v>
      </c>
      <c r="G400">
        <v>18675</v>
      </c>
      <c r="H400" t="s">
        <v>231</v>
      </c>
      <c r="I400" t="s">
        <v>232</v>
      </c>
      <c r="J400" t="s">
        <v>5</v>
      </c>
      <c r="K400" t="s">
        <v>347</v>
      </c>
      <c r="L400" t="s">
        <v>1260</v>
      </c>
      <c r="M400">
        <v>18</v>
      </c>
      <c r="N400">
        <v>4</v>
      </c>
      <c r="O400">
        <v>84.92</v>
      </c>
      <c r="P400">
        <v>67.463999999999999</v>
      </c>
      <c r="Q400">
        <v>36.287700000000001</v>
      </c>
      <c r="R400">
        <v>12.097</v>
      </c>
      <c r="S400">
        <v>9.3687000000000005</v>
      </c>
      <c r="T400">
        <v>4.1182999999999996</v>
      </c>
      <c r="U400">
        <v>4.6123000000000003</v>
      </c>
      <c r="V400">
        <v>3.7389000000000001</v>
      </c>
      <c r="W400">
        <v>2.923</v>
      </c>
      <c r="X400">
        <v>1.4567000000000001</v>
      </c>
      <c r="Y400">
        <v>0</v>
      </c>
      <c r="Z400">
        <v>21.481400000000001</v>
      </c>
      <c r="AA400" t="s">
        <v>658</v>
      </c>
      <c r="AB400">
        <v>1.0926</v>
      </c>
      <c r="AC400" t="s">
        <v>1288</v>
      </c>
      <c r="AD400">
        <v>1.6268</v>
      </c>
      <c r="AE400" t="s">
        <v>1291</v>
      </c>
      <c r="AF400">
        <v>0.93979999999999997</v>
      </c>
      <c r="AG400">
        <v>26.97</v>
      </c>
      <c r="AH400">
        <v>279.09719999999999</v>
      </c>
      <c r="AI400">
        <v>25</v>
      </c>
      <c r="AJ400">
        <v>5</v>
      </c>
      <c r="AK400">
        <v>81</v>
      </c>
      <c r="AL400">
        <v>22</v>
      </c>
      <c r="AM400">
        <v>12</v>
      </c>
      <c r="AN400" t="s">
        <v>1264</v>
      </c>
      <c r="AP400" t="str">
        <f t="shared" si="6"/>
        <v/>
      </c>
    </row>
    <row r="401" spans="1:42">
      <c r="A401" t="s">
        <v>1292</v>
      </c>
      <c r="B401" s="4">
        <v>43400</v>
      </c>
      <c r="C401" s="1">
        <v>0.69097222222222221</v>
      </c>
      <c r="D401" t="s">
        <v>163</v>
      </c>
      <c r="E401" t="s">
        <v>281</v>
      </c>
      <c r="F401" t="s">
        <v>562</v>
      </c>
      <c r="G401">
        <v>18675</v>
      </c>
      <c r="H401" t="s">
        <v>231</v>
      </c>
      <c r="I401" t="s">
        <v>232</v>
      </c>
      <c r="J401" t="s">
        <v>5</v>
      </c>
      <c r="K401" t="s">
        <v>347</v>
      </c>
      <c r="L401" t="s">
        <v>1260</v>
      </c>
      <c r="M401">
        <v>15</v>
      </c>
      <c r="N401">
        <v>4</v>
      </c>
      <c r="O401">
        <v>63.761000000000003</v>
      </c>
      <c r="P401">
        <v>79.982399999999998</v>
      </c>
      <c r="Q401">
        <v>25.004100000000001</v>
      </c>
      <c r="R401">
        <v>15.483599999999999</v>
      </c>
      <c r="S401">
        <v>6.7949999999999999</v>
      </c>
      <c r="T401">
        <v>4.9814999999999996</v>
      </c>
      <c r="U401">
        <v>5.4114000000000004</v>
      </c>
      <c r="V401">
        <v>3.5219999999999998</v>
      </c>
      <c r="W401">
        <v>2.573</v>
      </c>
      <c r="X401">
        <v>2.4502000000000002</v>
      </c>
      <c r="Y401">
        <v>0</v>
      </c>
      <c r="Z401">
        <v>20.174299999999999</v>
      </c>
      <c r="AA401" t="s">
        <v>813</v>
      </c>
      <c r="AB401">
        <v>2.1048</v>
      </c>
      <c r="AC401" t="s">
        <v>1263</v>
      </c>
      <c r="AD401">
        <v>2.3917999999999999</v>
      </c>
      <c r="AE401" s="5" t="s">
        <v>863</v>
      </c>
      <c r="AF401">
        <v>2.0663</v>
      </c>
      <c r="AG401">
        <v>36.259099999999997</v>
      </c>
      <c r="AH401">
        <v>272.96050000000002</v>
      </c>
      <c r="AI401">
        <v>25</v>
      </c>
      <c r="AJ401">
        <v>16</v>
      </c>
      <c r="AK401">
        <v>84</v>
      </c>
      <c r="AL401">
        <v>22</v>
      </c>
      <c r="AM401">
        <v>25</v>
      </c>
      <c r="AN401" t="s">
        <v>1264</v>
      </c>
      <c r="AP401" t="str">
        <f t="shared" si="6"/>
        <v/>
      </c>
    </row>
    <row r="402" spans="1:42">
      <c r="A402" t="s">
        <v>1293</v>
      </c>
      <c r="B402" s="4">
        <v>43400</v>
      </c>
      <c r="C402" s="1">
        <v>0.69097222222222221</v>
      </c>
      <c r="D402" t="s">
        <v>163</v>
      </c>
      <c r="E402" t="s">
        <v>281</v>
      </c>
      <c r="F402" t="s">
        <v>562</v>
      </c>
      <c r="G402">
        <v>18675</v>
      </c>
      <c r="H402" t="s">
        <v>231</v>
      </c>
      <c r="I402" t="s">
        <v>232</v>
      </c>
      <c r="J402" t="s">
        <v>5</v>
      </c>
      <c r="K402" t="s">
        <v>347</v>
      </c>
      <c r="L402" t="s">
        <v>1260</v>
      </c>
      <c r="M402">
        <v>5</v>
      </c>
      <c r="N402">
        <v>5</v>
      </c>
      <c r="O402">
        <v>65.484999999999999</v>
      </c>
      <c r="P402">
        <v>69.806200000000004</v>
      </c>
      <c r="Q402">
        <v>51.917200000000001</v>
      </c>
      <c r="R402">
        <v>9.1576000000000004</v>
      </c>
      <c r="S402">
        <v>6.9322999999999997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17.837700000000002</v>
      </c>
      <c r="Z402">
        <v>22.777899999999999</v>
      </c>
      <c r="AA402" t="s">
        <v>450</v>
      </c>
      <c r="AB402">
        <v>2.9359000000000002</v>
      </c>
      <c r="AC402" t="s">
        <v>651</v>
      </c>
      <c r="AD402">
        <v>2.1726000000000001</v>
      </c>
      <c r="AE402" t="s">
        <v>1294</v>
      </c>
      <c r="AF402">
        <v>1.4158999999999999</v>
      </c>
      <c r="AG402">
        <v>21.8</v>
      </c>
      <c r="AH402">
        <v>272.23829999999998</v>
      </c>
      <c r="AI402">
        <v>20</v>
      </c>
      <c r="AJ402">
        <v>18</v>
      </c>
      <c r="AK402">
        <v>93</v>
      </c>
      <c r="AL402">
        <v>22</v>
      </c>
      <c r="AM402">
        <v>28</v>
      </c>
      <c r="AN402" t="s">
        <v>1264</v>
      </c>
      <c r="AP402" t="str">
        <f t="shared" si="6"/>
        <v/>
      </c>
    </row>
    <row r="403" spans="1:42">
      <c r="A403" t="s">
        <v>1295</v>
      </c>
      <c r="B403" s="4">
        <v>43400</v>
      </c>
      <c r="C403" s="1">
        <v>0.69097222222222221</v>
      </c>
      <c r="D403" t="s">
        <v>163</v>
      </c>
      <c r="E403" t="s">
        <v>281</v>
      </c>
      <c r="F403" t="s">
        <v>562</v>
      </c>
      <c r="G403">
        <v>18675</v>
      </c>
      <c r="H403" t="s">
        <v>231</v>
      </c>
      <c r="I403" t="s">
        <v>232</v>
      </c>
      <c r="J403" t="s">
        <v>5</v>
      </c>
      <c r="K403" t="s">
        <v>347</v>
      </c>
      <c r="L403" t="s">
        <v>1260</v>
      </c>
      <c r="M403">
        <v>21</v>
      </c>
      <c r="N403">
        <v>9</v>
      </c>
      <c r="O403">
        <v>83.01</v>
      </c>
      <c r="P403">
        <v>69.308000000000007</v>
      </c>
      <c r="Q403">
        <v>37.817100000000003</v>
      </c>
      <c r="R403">
        <v>7.9039000000000001</v>
      </c>
      <c r="S403">
        <v>5.7153999999999998</v>
      </c>
      <c r="T403">
        <v>5.0709999999999997</v>
      </c>
      <c r="U403">
        <v>6.5223000000000004</v>
      </c>
      <c r="V403">
        <v>3.7462</v>
      </c>
      <c r="W403">
        <v>2.1558000000000002</v>
      </c>
      <c r="X403">
        <v>2.0066999999999999</v>
      </c>
      <c r="Y403">
        <v>0</v>
      </c>
      <c r="Z403">
        <v>23.148599999999998</v>
      </c>
      <c r="AA403" t="s">
        <v>655</v>
      </c>
      <c r="AB403">
        <v>0.94740000000000002</v>
      </c>
      <c r="AC403" t="s">
        <v>1296</v>
      </c>
      <c r="AD403">
        <v>1.9238</v>
      </c>
      <c r="AE403" t="s">
        <v>1297</v>
      </c>
      <c r="AF403">
        <v>2.5261999999999998</v>
      </c>
      <c r="AG403">
        <v>20.324400000000001</v>
      </c>
      <c r="AH403">
        <v>272.12670000000003</v>
      </c>
      <c r="AI403">
        <v>25</v>
      </c>
      <c r="AJ403">
        <v>20</v>
      </c>
      <c r="AK403">
        <v>79</v>
      </c>
      <c r="AL403">
        <v>22</v>
      </c>
      <c r="AM403">
        <v>19</v>
      </c>
      <c r="AN403" t="s">
        <v>1264</v>
      </c>
      <c r="AP403" t="str">
        <f t="shared" si="6"/>
        <v/>
      </c>
    </row>
    <row r="404" spans="1:42">
      <c r="A404" t="s">
        <v>1298</v>
      </c>
      <c r="B404" s="4">
        <v>43400</v>
      </c>
      <c r="C404" s="1">
        <v>0.69097222222222221</v>
      </c>
      <c r="D404" t="s">
        <v>163</v>
      </c>
      <c r="E404" t="s">
        <v>281</v>
      </c>
      <c r="F404" t="s">
        <v>562</v>
      </c>
      <c r="G404">
        <v>18675</v>
      </c>
      <c r="H404" t="s">
        <v>231</v>
      </c>
      <c r="I404" t="s">
        <v>232</v>
      </c>
      <c r="J404" t="s">
        <v>5</v>
      </c>
      <c r="K404" t="s">
        <v>347</v>
      </c>
      <c r="L404" t="s">
        <v>1260</v>
      </c>
      <c r="M404">
        <v>12</v>
      </c>
      <c r="N404">
        <v>5</v>
      </c>
      <c r="O404">
        <v>102.24</v>
      </c>
      <c r="P404">
        <v>52.067999999999998</v>
      </c>
      <c r="Q404">
        <v>36.982799999999997</v>
      </c>
      <c r="R404">
        <v>13.3688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26.691400000000002</v>
      </c>
      <c r="Z404">
        <v>23.9893</v>
      </c>
      <c r="AA404" t="s">
        <v>806</v>
      </c>
      <c r="AB404">
        <v>0.6331</v>
      </c>
      <c r="AC404" t="s">
        <v>711</v>
      </c>
      <c r="AD404">
        <v>1.1273</v>
      </c>
      <c r="AE404" t="s">
        <v>433</v>
      </c>
      <c r="AF404">
        <v>1.5771999999999999</v>
      </c>
      <c r="AG404">
        <v>12</v>
      </c>
      <c r="AH404">
        <v>270.67779999999999</v>
      </c>
      <c r="AI404">
        <v>12</v>
      </c>
      <c r="AJ404">
        <v>17</v>
      </c>
      <c r="AK404">
        <v>87</v>
      </c>
      <c r="AL404">
        <v>22</v>
      </c>
      <c r="AM404">
        <v>12</v>
      </c>
      <c r="AN404" t="s">
        <v>1264</v>
      </c>
      <c r="AP404" t="str">
        <f t="shared" si="6"/>
        <v/>
      </c>
    </row>
    <row r="405" spans="1:42">
      <c r="A405" t="s">
        <v>1299</v>
      </c>
      <c r="B405" s="4">
        <v>43400</v>
      </c>
      <c r="C405" s="1">
        <v>0.69097222222222221</v>
      </c>
      <c r="D405" t="s">
        <v>163</v>
      </c>
      <c r="E405" t="s">
        <v>281</v>
      </c>
      <c r="F405" t="s">
        <v>562</v>
      </c>
      <c r="G405">
        <v>18675</v>
      </c>
      <c r="H405" t="s">
        <v>231</v>
      </c>
      <c r="I405" t="s">
        <v>232</v>
      </c>
      <c r="J405" t="s">
        <v>5</v>
      </c>
      <c r="K405" t="s">
        <v>347</v>
      </c>
      <c r="L405" t="s">
        <v>1260</v>
      </c>
      <c r="M405">
        <v>1</v>
      </c>
      <c r="N405">
        <v>8</v>
      </c>
      <c r="O405">
        <v>69.069000000000003</v>
      </c>
      <c r="P405">
        <v>61.156799999999997</v>
      </c>
      <c r="Q405">
        <v>45.881500000000003</v>
      </c>
      <c r="R405">
        <v>14.193199999999999</v>
      </c>
      <c r="S405">
        <v>14.7851</v>
      </c>
      <c r="T405">
        <v>9.5229999999999997</v>
      </c>
      <c r="U405">
        <v>7.4756999999999998</v>
      </c>
      <c r="V405">
        <v>4.2858999999999998</v>
      </c>
      <c r="W405">
        <v>2.1848999999999998</v>
      </c>
      <c r="X405">
        <v>2.4666999999999999</v>
      </c>
      <c r="Y405">
        <v>0</v>
      </c>
      <c r="Z405">
        <v>22.425699999999999</v>
      </c>
      <c r="AA405" t="s">
        <v>1300</v>
      </c>
      <c r="AB405">
        <v>1.7022999999999999</v>
      </c>
      <c r="AC405" t="s">
        <v>1282</v>
      </c>
      <c r="AD405">
        <v>1.4024000000000001</v>
      </c>
      <c r="AE405" t="s">
        <v>331</v>
      </c>
      <c r="AF405">
        <v>1.6068</v>
      </c>
      <c r="AG405">
        <v>11.5055</v>
      </c>
      <c r="AH405">
        <v>269.66449999999998</v>
      </c>
      <c r="AI405">
        <v>12</v>
      </c>
      <c r="AJ405">
        <v>2</v>
      </c>
      <c r="AK405">
        <v>107</v>
      </c>
      <c r="AL405">
        <v>22</v>
      </c>
      <c r="AM405">
        <v>51</v>
      </c>
      <c r="AN405" t="s">
        <v>1264</v>
      </c>
      <c r="AP405" t="str">
        <f t="shared" si="6"/>
        <v/>
      </c>
    </row>
    <row r="406" spans="1:42">
      <c r="A406" t="s">
        <v>1301</v>
      </c>
      <c r="B406" s="4">
        <v>43400</v>
      </c>
      <c r="C406" s="1">
        <v>0.69097222222222221</v>
      </c>
      <c r="D406" t="s">
        <v>163</v>
      </c>
      <c r="E406" t="s">
        <v>281</v>
      </c>
      <c r="F406" t="s">
        <v>562</v>
      </c>
      <c r="G406">
        <v>18675</v>
      </c>
      <c r="H406" t="s">
        <v>231</v>
      </c>
      <c r="I406" t="s">
        <v>232</v>
      </c>
      <c r="J406" t="s">
        <v>5</v>
      </c>
      <c r="K406" t="s">
        <v>347</v>
      </c>
      <c r="L406" t="s">
        <v>1260</v>
      </c>
      <c r="M406">
        <v>13</v>
      </c>
      <c r="N406">
        <v>6</v>
      </c>
      <c r="O406">
        <v>61.945</v>
      </c>
      <c r="P406">
        <v>85.836799999999997</v>
      </c>
      <c r="Q406">
        <v>32.555500000000002</v>
      </c>
      <c r="R406">
        <v>9.0450999999999997</v>
      </c>
      <c r="S406">
        <v>5.6395</v>
      </c>
      <c r="T406">
        <v>8.3024000000000004</v>
      </c>
      <c r="U406">
        <v>4.5998000000000001</v>
      </c>
      <c r="V406">
        <v>2.3868</v>
      </c>
      <c r="W406">
        <v>2.8462999999999998</v>
      </c>
      <c r="X406">
        <v>1.7263999999999999</v>
      </c>
      <c r="Y406">
        <v>0</v>
      </c>
      <c r="Z406">
        <v>21.393599999999999</v>
      </c>
      <c r="AA406" t="s">
        <v>648</v>
      </c>
      <c r="AB406">
        <v>2.1924999999999999</v>
      </c>
      <c r="AC406" t="s">
        <v>1288</v>
      </c>
      <c r="AD406">
        <v>1.3424</v>
      </c>
      <c r="AE406" t="s">
        <v>1302</v>
      </c>
      <c r="AF406">
        <v>0.55049999999999999</v>
      </c>
      <c r="AG406">
        <v>22.491499999999998</v>
      </c>
      <c r="AH406">
        <v>262.85410000000002</v>
      </c>
      <c r="AI406">
        <v>25</v>
      </c>
      <c r="AJ406">
        <v>19</v>
      </c>
      <c r="AK406">
        <v>87</v>
      </c>
      <c r="AL406">
        <v>22</v>
      </c>
      <c r="AM406">
        <v>15</v>
      </c>
      <c r="AN406" t="s">
        <v>1264</v>
      </c>
      <c r="AP406" t="str">
        <f t="shared" si="6"/>
        <v/>
      </c>
    </row>
    <row r="407" spans="1:42">
      <c r="A407" t="s">
        <v>1303</v>
      </c>
      <c r="B407" s="4">
        <v>43400</v>
      </c>
      <c r="C407" s="1">
        <v>0.69097222222222221</v>
      </c>
      <c r="D407" t="s">
        <v>163</v>
      </c>
      <c r="E407" t="s">
        <v>281</v>
      </c>
      <c r="F407" t="s">
        <v>562</v>
      </c>
      <c r="G407">
        <v>18675</v>
      </c>
      <c r="H407" t="s">
        <v>231</v>
      </c>
      <c r="I407" t="s">
        <v>232</v>
      </c>
      <c r="J407" t="s">
        <v>5</v>
      </c>
      <c r="K407" t="s">
        <v>347</v>
      </c>
      <c r="L407" t="s">
        <v>1260</v>
      </c>
      <c r="M407">
        <v>20</v>
      </c>
      <c r="N407">
        <v>7</v>
      </c>
      <c r="O407">
        <v>83.665099999999995</v>
      </c>
      <c r="P407">
        <v>45.540700000000001</v>
      </c>
      <c r="Q407">
        <v>37.598399999999998</v>
      </c>
      <c r="R407">
        <v>9.8396000000000008</v>
      </c>
      <c r="S407">
        <v>6.5430999999999999</v>
      </c>
      <c r="T407">
        <v>6.7774000000000001</v>
      </c>
      <c r="U407">
        <v>4.9230999999999998</v>
      </c>
      <c r="V407">
        <v>2.1194000000000002</v>
      </c>
      <c r="W407">
        <v>1.1748000000000001</v>
      </c>
      <c r="X407">
        <v>1.4474</v>
      </c>
      <c r="Y407">
        <v>0</v>
      </c>
      <c r="Z407">
        <v>20.972899999999999</v>
      </c>
      <c r="AA407" t="s">
        <v>464</v>
      </c>
      <c r="AB407">
        <v>2.0745</v>
      </c>
      <c r="AC407" t="s">
        <v>465</v>
      </c>
      <c r="AD407">
        <v>2.0036999999999998</v>
      </c>
      <c r="AE407" t="s">
        <v>440</v>
      </c>
      <c r="AF407">
        <v>1.9905999999999999</v>
      </c>
      <c r="AG407">
        <v>26.146799999999999</v>
      </c>
      <c r="AH407">
        <v>252.81739999999999</v>
      </c>
      <c r="AI407">
        <v>25</v>
      </c>
      <c r="AJ407">
        <v>4</v>
      </c>
      <c r="AK407">
        <v>80</v>
      </c>
      <c r="AL407">
        <v>22</v>
      </c>
      <c r="AM407">
        <v>31</v>
      </c>
      <c r="AN407" t="s">
        <v>1264</v>
      </c>
      <c r="AP407" t="str">
        <f t="shared" si="6"/>
        <v/>
      </c>
    </row>
    <row r="408" spans="1:42">
      <c r="A408" t="s">
        <v>1304</v>
      </c>
      <c r="B408" s="4">
        <v>43400</v>
      </c>
      <c r="C408" s="1">
        <v>0.69097222222222221</v>
      </c>
      <c r="D408" t="s">
        <v>163</v>
      </c>
      <c r="E408" t="s">
        <v>281</v>
      </c>
      <c r="F408" t="s">
        <v>562</v>
      </c>
      <c r="G408">
        <v>18675</v>
      </c>
      <c r="H408" t="s">
        <v>231</v>
      </c>
      <c r="I408" t="s">
        <v>232</v>
      </c>
      <c r="J408" t="s">
        <v>5</v>
      </c>
      <c r="K408" t="s">
        <v>347</v>
      </c>
      <c r="L408" t="s">
        <v>1260</v>
      </c>
      <c r="M408">
        <v>9</v>
      </c>
      <c r="N408">
        <v>6</v>
      </c>
      <c r="O408">
        <v>57.575000000000003</v>
      </c>
      <c r="P408">
        <v>63.648800000000001</v>
      </c>
      <c r="Q408">
        <v>33.4375</v>
      </c>
      <c r="R408">
        <v>9.4380000000000006</v>
      </c>
      <c r="S408">
        <v>7.1725000000000003</v>
      </c>
      <c r="T408">
        <v>9.4762000000000004</v>
      </c>
      <c r="U408">
        <v>3.9725000000000001</v>
      </c>
      <c r="V408">
        <v>2.6021999999999998</v>
      </c>
      <c r="W408">
        <v>1.5595000000000001</v>
      </c>
      <c r="X408">
        <v>2.3208000000000002</v>
      </c>
      <c r="Y408">
        <v>0</v>
      </c>
      <c r="Z408">
        <v>23.628599999999999</v>
      </c>
      <c r="AA408" t="s">
        <v>1305</v>
      </c>
      <c r="AB408">
        <v>0</v>
      </c>
      <c r="AC408" t="s">
        <v>263</v>
      </c>
      <c r="AD408">
        <v>3.4847999999999999</v>
      </c>
      <c r="AE408" t="s">
        <v>339</v>
      </c>
      <c r="AF408">
        <v>1.2536</v>
      </c>
      <c r="AG408">
        <v>20.563800000000001</v>
      </c>
      <c r="AH408">
        <v>240.13380000000001</v>
      </c>
      <c r="AI408">
        <v>20</v>
      </c>
      <c r="AJ408">
        <v>8</v>
      </c>
      <c r="AK408">
        <v>90</v>
      </c>
      <c r="AL408">
        <v>22</v>
      </c>
      <c r="AM408">
        <v>21</v>
      </c>
      <c r="AN408" t="s">
        <v>1264</v>
      </c>
      <c r="AP408" t="str">
        <f t="shared" si="6"/>
        <v/>
      </c>
    </row>
    <row r="409" spans="1:42">
      <c r="A409" t="s">
        <v>1306</v>
      </c>
      <c r="B409" s="4">
        <v>43400</v>
      </c>
      <c r="C409" s="1">
        <v>0.69097222222222221</v>
      </c>
      <c r="D409" t="s">
        <v>163</v>
      </c>
      <c r="E409" t="s">
        <v>281</v>
      </c>
      <c r="F409" t="s">
        <v>562</v>
      </c>
      <c r="G409">
        <v>18675</v>
      </c>
      <c r="H409" t="s">
        <v>231</v>
      </c>
      <c r="I409" t="s">
        <v>232</v>
      </c>
      <c r="J409" t="s">
        <v>5</v>
      </c>
      <c r="K409" t="s">
        <v>347</v>
      </c>
      <c r="L409" t="s">
        <v>1260</v>
      </c>
      <c r="M409">
        <v>16</v>
      </c>
      <c r="N409">
        <v>5</v>
      </c>
      <c r="O409">
        <v>54.604999999999997</v>
      </c>
      <c r="P409">
        <v>69.08</v>
      </c>
      <c r="Q409">
        <v>45.842799999999997</v>
      </c>
      <c r="R409">
        <v>7.4950000000000001</v>
      </c>
      <c r="S409">
        <v>5.7363999999999997</v>
      </c>
      <c r="T409">
        <v>4.7464000000000004</v>
      </c>
      <c r="U409">
        <v>3.0097999999999998</v>
      </c>
      <c r="V409">
        <v>2.1015999999999999</v>
      </c>
      <c r="W409">
        <v>1.0654999999999999</v>
      </c>
      <c r="X409">
        <v>1.6721999999999999</v>
      </c>
      <c r="Y409">
        <v>0</v>
      </c>
      <c r="Z409">
        <v>21.573599999999999</v>
      </c>
      <c r="AA409" t="s">
        <v>455</v>
      </c>
      <c r="AB409">
        <v>0.43109999999999998</v>
      </c>
      <c r="AC409" t="s">
        <v>651</v>
      </c>
      <c r="AD409">
        <v>1.5466</v>
      </c>
      <c r="AE409" t="s">
        <v>1307</v>
      </c>
      <c r="AF409">
        <v>0.28079999999999999</v>
      </c>
      <c r="AG409">
        <v>14.590199999999999</v>
      </c>
      <c r="AH409">
        <v>233.77699999999999</v>
      </c>
      <c r="AI409">
        <v>33</v>
      </c>
      <c r="AJ409">
        <v>3</v>
      </c>
      <c r="AK409">
        <v>82</v>
      </c>
      <c r="AL409">
        <v>22</v>
      </c>
      <c r="AM409">
        <v>19</v>
      </c>
      <c r="AN409" t="s">
        <v>1264</v>
      </c>
      <c r="AP409" t="str">
        <f t="shared" si="6"/>
        <v/>
      </c>
    </row>
    <row r="410" spans="1:42">
      <c r="A410" t="s">
        <v>1308</v>
      </c>
      <c r="B410" s="4">
        <v>43400</v>
      </c>
      <c r="C410" s="1">
        <v>0.69097222222222221</v>
      </c>
      <c r="D410" t="s">
        <v>163</v>
      </c>
      <c r="E410" t="s">
        <v>281</v>
      </c>
      <c r="F410" t="s">
        <v>562</v>
      </c>
      <c r="G410">
        <v>18675</v>
      </c>
      <c r="H410" t="s">
        <v>231</v>
      </c>
      <c r="I410" t="s">
        <v>232</v>
      </c>
      <c r="J410" t="s">
        <v>5</v>
      </c>
      <c r="K410" t="s">
        <v>347</v>
      </c>
      <c r="L410" t="s">
        <v>1260</v>
      </c>
      <c r="M410">
        <v>22</v>
      </c>
      <c r="N410">
        <v>6</v>
      </c>
      <c r="O410">
        <v>69.86</v>
      </c>
      <c r="P410">
        <v>45.692</v>
      </c>
      <c r="Q410">
        <v>17.052199999999999</v>
      </c>
      <c r="R410">
        <v>10.803100000000001</v>
      </c>
      <c r="S410">
        <v>7.6254999999999997</v>
      </c>
      <c r="T410">
        <v>3.8957000000000002</v>
      </c>
      <c r="U410">
        <v>4.7527999999999997</v>
      </c>
      <c r="V410">
        <v>1.4571000000000001</v>
      </c>
      <c r="W410">
        <v>2.0832000000000002</v>
      </c>
      <c r="X410">
        <v>2.4234</v>
      </c>
      <c r="Y410">
        <v>0</v>
      </c>
      <c r="Z410">
        <v>20.154299999999999</v>
      </c>
      <c r="AA410" t="s">
        <v>961</v>
      </c>
      <c r="AB410">
        <v>0.41399999999999998</v>
      </c>
      <c r="AC410" t="s">
        <v>1309</v>
      </c>
      <c r="AD410">
        <v>2.0605000000000002</v>
      </c>
      <c r="AE410" t="s">
        <v>940</v>
      </c>
      <c r="AF410">
        <v>1.6826000000000001</v>
      </c>
      <c r="AG410">
        <v>27.100100000000001</v>
      </c>
      <c r="AH410">
        <v>217.0565</v>
      </c>
      <c r="AI410">
        <v>33</v>
      </c>
      <c r="AJ410">
        <v>21</v>
      </c>
      <c r="AK410">
        <v>77</v>
      </c>
      <c r="AL410">
        <v>22</v>
      </c>
      <c r="AM410">
        <v>21</v>
      </c>
      <c r="AN410" t="s">
        <v>1264</v>
      </c>
      <c r="AP410" t="str">
        <f t="shared" si="6"/>
        <v/>
      </c>
    </row>
    <row r="411" spans="1:42">
      <c r="A411" t="s">
        <v>1310</v>
      </c>
      <c r="B411" s="4">
        <v>43400</v>
      </c>
      <c r="C411" s="1">
        <v>0.69097222222222221</v>
      </c>
      <c r="D411" t="s">
        <v>163</v>
      </c>
      <c r="E411" t="s">
        <v>281</v>
      </c>
      <c r="F411" t="s">
        <v>562</v>
      </c>
      <c r="G411">
        <v>18675</v>
      </c>
      <c r="H411" t="s">
        <v>231</v>
      </c>
      <c r="I411" t="s">
        <v>232</v>
      </c>
      <c r="J411" t="s">
        <v>5</v>
      </c>
      <c r="K411" t="s">
        <v>347</v>
      </c>
      <c r="L411" t="s">
        <v>1260</v>
      </c>
      <c r="M411">
        <v>17</v>
      </c>
      <c r="N411">
        <v>6</v>
      </c>
      <c r="O411">
        <v>39.468299999999999</v>
      </c>
      <c r="P411">
        <v>38.337200000000003</v>
      </c>
      <c r="Q411">
        <v>25.473099999999999</v>
      </c>
      <c r="R411">
        <v>8.4178999999999995</v>
      </c>
      <c r="S411">
        <v>7.9935</v>
      </c>
      <c r="T411">
        <v>5.2314999999999996</v>
      </c>
      <c r="U411">
        <v>3.3306</v>
      </c>
      <c r="V411">
        <v>2.57</v>
      </c>
      <c r="W411">
        <v>2.1113</v>
      </c>
      <c r="X411">
        <v>1.4144000000000001</v>
      </c>
      <c r="Y411">
        <v>0</v>
      </c>
      <c r="Z411">
        <v>19.832100000000001</v>
      </c>
      <c r="AA411" t="s">
        <v>959</v>
      </c>
      <c r="AB411">
        <v>1.8673</v>
      </c>
      <c r="AC411" t="s">
        <v>1311</v>
      </c>
      <c r="AD411">
        <v>0.42670000000000002</v>
      </c>
      <c r="AE411" t="s">
        <v>1312</v>
      </c>
      <c r="AF411">
        <v>1.5163</v>
      </c>
      <c r="AG411">
        <v>18.3155</v>
      </c>
      <c r="AH411">
        <v>176.3058</v>
      </c>
      <c r="AI411">
        <v>33</v>
      </c>
      <c r="AJ411">
        <v>6</v>
      </c>
      <c r="AK411">
        <v>82</v>
      </c>
      <c r="AL411">
        <v>22</v>
      </c>
      <c r="AM411">
        <v>592</v>
      </c>
      <c r="AN411" t="s">
        <v>1264</v>
      </c>
      <c r="AP411" t="str">
        <f t="shared" si="6"/>
        <v/>
      </c>
    </row>
    <row r="412" spans="1:42">
      <c r="A412" t="s">
        <v>1315</v>
      </c>
      <c r="B412" s="4">
        <v>43400</v>
      </c>
      <c r="C412" s="1">
        <v>0.69444444444444453</v>
      </c>
      <c r="D412" t="s">
        <v>171</v>
      </c>
      <c r="E412" t="s">
        <v>1313</v>
      </c>
      <c r="F412" t="s">
        <v>230</v>
      </c>
      <c r="G412">
        <v>4289</v>
      </c>
      <c r="H412" t="s">
        <v>282</v>
      </c>
      <c r="I412" t="s">
        <v>346</v>
      </c>
      <c r="J412" t="s">
        <v>5</v>
      </c>
      <c r="K412" t="s">
        <v>662</v>
      </c>
      <c r="L412" t="s">
        <v>1314</v>
      </c>
      <c r="M412">
        <v>7</v>
      </c>
      <c r="N412">
        <v>7</v>
      </c>
      <c r="O412">
        <v>80.258399999999995</v>
      </c>
      <c r="P412">
        <v>69.520399999999995</v>
      </c>
      <c r="Q412">
        <v>41.989199999999997</v>
      </c>
      <c r="R412">
        <v>12.1723</v>
      </c>
      <c r="S412">
        <v>8.0197000000000003</v>
      </c>
      <c r="T412">
        <v>4.3517000000000001</v>
      </c>
      <c r="U412">
        <v>4.0909000000000004</v>
      </c>
      <c r="V412">
        <v>1.7949999999999999</v>
      </c>
      <c r="W412">
        <v>1.3170999999999999</v>
      </c>
      <c r="X412">
        <v>1.6174999999999999</v>
      </c>
      <c r="Y412">
        <v>0</v>
      </c>
      <c r="Z412">
        <v>13.244999999999999</v>
      </c>
      <c r="AA412" t="s">
        <v>1011</v>
      </c>
      <c r="AB412">
        <v>1.9117</v>
      </c>
      <c r="AC412" t="s">
        <v>1316</v>
      </c>
      <c r="AD412">
        <v>0.80369999999999997</v>
      </c>
      <c r="AE412" t="s">
        <v>1317</v>
      </c>
      <c r="AF412">
        <v>0.95109999999999995</v>
      </c>
      <c r="AG412">
        <v>20.558299999999999</v>
      </c>
      <c r="AH412" s="23">
        <v>262.60199999999998</v>
      </c>
      <c r="AI412">
        <v>5</v>
      </c>
      <c r="AK412">
        <v>96</v>
      </c>
      <c r="AL412">
        <v>6</v>
      </c>
      <c r="AM412">
        <v>9</v>
      </c>
      <c r="AN412" t="s">
        <v>983</v>
      </c>
      <c r="AP412" t="str">
        <f t="shared" si="6"/>
        <v>Bold</v>
      </c>
    </row>
    <row r="413" spans="1:42">
      <c r="A413" t="s">
        <v>1318</v>
      </c>
      <c r="B413" s="4">
        <v>43400</v>
      </c>
      <c r="C413" s="1">
        <v>0.69444444444444453</v>
      </c>
      <c r="D413" t="s">
        <v>171</v>
      </c>
      <c r="E413" t="s">
        <v>1313</v>
      </c>
      <c r="F413" t="s">
        <v>230</v>
      </c>
      <c r="G413">
        <v>4289</v>
      </c>
      <c r="H413" t="s">
        <v>282</v>
      </c>
      <c r="I413" t="s">
        <v>346</v>
      </c>
      <c r="J413" t="s">
        <v>5</v>
      </c>
      <c r="K413" t="s">
        <v>662</v>
      </c>
      <c r="L413" t="s">
        <v>1314</v>
      </c>
      <c r="M413">
        <v>4</v>
      </c>
      <c r="N413">
        <v>5</v>
      </c>
      <c r="O413">
        <v>108.786</v>
      </c>
      <c r="P413">
        <v>47.446899999999999</v>
      </c>
      <c r="Q413">
        <v>20.848500000000001</v>
      </c>
      <c r="R413">
        <v>8.0060000000000002</v>
      </c>
      <c r="S413">
        <v>3.83</v>
      </c>
      <c r="T413">
        <v>2.4588000000000001</v>
      </c>
      <c r="U413">
        <v>0</v>
      </c>
      <c r="V413">
        <v>0</v>
      </c>
      <c r="W413">
        <v>0</v>
      </c>
      <c r="X413">
        <v>0</v>
      </c>
      <c r="Y413">
        <v>8.2230000000000008</v>
      </c>
      <c r="Z413">
        <v>20.333600000000001</v>
      </c>
      <c r="AA413" t="s">
        <v>1319</v>
      </c>
      <c r="AB413">
        <v>3.0232000000000001</v>
      </c>
      <c r="AC413" t="s">
        <v>484</v>
      </c>
      <c r="AD413">
        <v>1.9821</v>
      </c>
      <c r="AE413" t="s">
        <v>401</v>
      </c>
      <c r="AF413">
        <v>1.9280999999999999</v>
      </c>
      <c r="AG413">
        <v>31.2163</v>
      </c>
      <c r="AH413">
        <v>258.08229999999998</v>
      </c>
      <c r="AI413">
        <v>2.5</v>
      </c>
      <c r="AK413">
        <v>109</v>
      </c>
      <c r="AL413">
        <v>6</v>
      </c>
      <c r="AM413">
        <v>2</v>
      </c>
      <c r="AN413" t="s">
        <v>983</v>
      </c>
      <c r="AP413" t="str">
        <f t="shared" si="6"/>
        <v/>
      </c>
    </row>
    <row r="414" spans="1:42">
      <c r="A414" t="s">
        <v>1320</v>
      </c>
      <c r="B414" s="4">
        <v>43400</v>
      </c>
      <c r="C414" s="1">
        <v>0.69444444444444453</v>
      </c>
      <c r="D414" t="s">
        <v>171</v>
      </c>
      <c r="E414" t="s">
        <v>1313</v>
      </c>
      <c r="F414" t="s">
        <v>230</v>
      </c>
      <c r="G414">
        <v>4289</v>
      </c>
      <c r="H414" t="s">
        <v>282</v>
      </c>
      <c r="I414" t="s">
        <v>346</v>
      </c>
      <c r="J414" t="s">
        <v>5</v>
      </c>
      <c r="K414" t="s">
        <v>662</v>
      </c>
      <c r="L414" t="s">
        <v>1314</v>
      </c>
      <c r="M414">
        <v>1</v>
      </c>
      <c r="N414">
        <v>5</v>
      </c>
      <c r="O414">
        <v>70.5244</v>
      </c>
      <c r="P414">
        <v>51.224400000000003</v>
      </c>
      <c r="Q414">
        <v>26.5838</v>
      </c>
      <c r="R414">
        <v>12.574400000000001</v>
      </c>
      <c r="S414">
        <v>4.7478999999999996</v>
      </c>
      <c r="T414">
        <v>4.3874000000000004</v>
      </c>
      <c r="U414">
        <v>3.6871999999999998</v>
      </c>
      <c r="V414">
        <v>1.5988</v>
      </c>
      <c r="W414">
        <v>0.76929999999999998</v>
      </c>
      <c r="X414">
        <v>1.5201</v>
      </c>
      <c r="Y414">
        <v>0</v>
      </c>
      <c r="Z414">
        <v>16.442900000000002</v>
      </c>
      <c r="AA414" t="s">
        <v>699</v>
      </c>
      <c r="AB414">
        <v>2.222</v>
      </c>
      <c r="AC414" t="s">
        <v>842</v>
      </c>
      <c r="AD414">
        <v>1.6491</v>
      </c>
      <c r="AE414" t="s">
        <v>324</v>
      </c>
      <c r="AF414">
        <v>1.0350999999999999</v>
      </c>
      <c r="AG414">
        <v>13.7119</v>
      </c>
      <c r="AH414">
        <v>212.67869999999999</v>
      </c>
      <c r="AI414">
        <v>6</v>
      </c>
      <c r="AK414">
        <v>116</v>
      </c>
      <c r="AL414">
        <v>6</v>
      </c>
      <c r="AM414">
        <v>14</v>
      </c>
      <c r="AN414" t="s">
        <v>983</v>
      </c>
      <c r="AP414" t="str">
        <f t="shared" si="6"/>
        <v/>
      </c>
    </row>
    <row r="415" spans="1:42">
      <c r="A415" t="s">
        <v>1321</v>
      </c>
      <c r="B415" s="4">
        <v>43400</v>
      </c>
      <c r="C415" s="1">
        <v>0.69444444444444453</v>
      </c>
      <c r="D415" t="s">
        <v>171</v>
      </c>
      <c r="E415" t="s">
        <v>1313</v>
      </c>
      <c r="F415" t="s">
        <v>230</v>
      </c>
      <c r="G415">
        <v>4289</v>
      </c>
      <c r="H415" t="s">
        <v>282</v>
      </c>
      <c r="I415" t="s">
        <v>346</v>
      </c>
      <c r="J415" t="s">
        <v>5</v>
      </c>
      <c r="K415" t="s">
        <v>662</v>
      </c>
      <c r="L415" t="s">
        <v>1314</v>
      </c>
      <c r="M415">
        <v>2</v>
      </c>
      <c r="N415">
        <v>4</v>
      </c>
      <c r="O415">
        <v>57.004199999999997</v>
      </c>
      <c r="P415">
        <v>45.089700000000001</v>
      </c>
      <c r="Q415">
        <v>25.0444</v>
      </c>
      <c r="R415">
        <v>11.1228</v>
      </c>
      <c r="S415">
        <v>7.7378</v>
      </c>
      <c r="T415">
        <v>5.2380000000000004</v>
      </c>
      <c r="U415">
        <v>4.1577000000000002</v>
      </c>
      <c r="V415">
        <v>1.4721</v>
      </c>
      <c r="W415">
        <v>1.2109000000000001</v>
      </c>
      <c r="X415">
        <v>2.3633000000000002</v>
      </c>
      <c r="Y415">
        <v>0</v>
      </c>
      <c r="Z415">
        <v>10.348599999999999</v>
      </c>
      <c r="AA415" t="s">
        <v>697</v>
      </c>
      <c r="AB415">
        <v>1.6052</v>
      </c>
      <c r="AC415" t="s">
        <v>804</v>
      </c>
      <c r="AD415">
        <v>1.6091</v>
      </c>
      <c r="AE415" t="s">
        <v>444</v>
      </c>
      <c r="AF415">
        <v>0.6018</v>
      </c>
      <c r="AG415">
        <v>28.8932</v>
      </c>
      <c r="AH415">
        <v>203.49879999999999</v>
      </c>
      <c r="AI415">
        <v>1.88</v>
      </c>
      <c r="AK415">
        <v>113</v>
      </c>
      <c r="AL415">
        <v>6</v>
      </c>
      <c r="AM415">
        <v>45</v>
      </c>
      <c r="AN415" t="s">
        <v>983</v>
      </c>
      <c r="AP415" t="str">
        <f t="shared" si="6"/>
        <v/>
      </c>
    </row>
    <row r="416" spans="1:42">
      <c r="A416" t="s">
        <v>1322</v>
      </c>
      <c r="B416" s="4">
        <v>43400</v>
      </c>
      <c r="C416" s="1">
        <v>0.69444444444444453</v>
      </c>
      <c r="D416" t="s">
        <v>171</v>
      </c>
      <c r="E416" t="s">
        <v>1313</v>
      </c>
      <c r="F416" t="s">
        <v>230</v>
      </c>
      <c r="G416">
        <v>4289</v>
      </c>
      <c r="H416" t="s">
        <v>282</v>
      </c>
      <c r="I416" t="s">
        <v>346</v>
      </c>
      <c r="J416" t="s">
        <v>5</v>
      </c>
      <c r="K416" t="s">
        <v>662</v>
      </c>
      <c r="L416" t="s">
        <v>1314</v>
      </c>
      <c r="M416">
        <v>5</v>
      </c>
      <c r="N416">
        <v>7</v>
      </c>
      <c r="O416">
        <v>68.858999999999995</v>
      </c>
      <c r="P416">
        <v>42.177999999999997</v>
      </c>
      <c r="Q416">
        <v>16.3855</v>
      </c>
      <c r="R416">
        <v>11.551500000000001</v>
      </c>
      <c r="S416">
        <v>7.4669999999999996</v>
      </c>
      <c r="T416">
        <v>5.8070000000000004</v>
      </c>
      <c r="U416">
        <v>4.3247999999999998</v>
      </c>
      <c r="V416">
        <v>1.0636000000000001</v>
      </c>
      <c r="W416">
        <v>0.89480000000000004</v>
      </c>
      <c r="X416">
        <v>0.71440000000000003</v>
      </c>
      <c r="Y416">
        <v>0</v>
      </c>
      <c r="Z416">
        <v>14.6229</v>
      </c>
      <c r="AB416">
        <v>0</v>
      </c>
      <c r="AC416" t="s">
        <v>1323</v>
      </c>
      <c r="AD416">
        <v>1.6343000000000001</v>
      </c>
      <c r="AE416" t="s">
        <v>1324</v>
      </c>
      <c r="AF416">
        <v>1.5175000000000001</v>
      </c>
      <c r="AG416">
        <v>18.5776</v>
      </c>
      <c r="AH416">
        <v>195.59780000000001</v>
      </c>
      <c r="AI416">
        <v>0</v>
      </c>
      <c r="AK416">
        <v>101</v>
      </c>
      <c r="AL416">
        <v>6</v>
      </c>
      <c r="AM416">
        <v>14</v>
      </c>
      <c r="AN416" t="s">
        <v>983</v>
      </c>
      <c r="AP416" t="str">
        <f t="shared" si="6"/>
        <v/>
      </c>
    </row>
    <row r="417" spans="1:42">
      <c r="A417" t="s">
        <v>1325</v>
      </c>
      <c r="B417" s="4">
        <v>43400</v>
      </c>
      <c r="C417" s="1">
        <v>0.69444444444444453</v>
      </c>
      <c r="D417" t="s">
        <v>171</v>
      </c>
      <c r="E417" t="s">
        <v>1313</v>
      </c>
      <c r="F417" t="s">
        <v>230</v>
      </c>
      <c r="G417">
        <v>4289</v>
      </c>
      <c r="H417" t="s">
        <v>282</v>
      </c>
      <c r="I417" t="s">
        <v>346</v>
      </c>
      <c r="J417" t="s">
        <v>5</v>
      </c>
      <c r="K417" t="s">
        <v>662</v>
      </c>
      <c r="L417" t="s">
        <v>1314</v>
      </c>
      <c r="M417">
        <v>3</v>
      </c>
      <c r="N417">
        <v>8</v>
      </c>
      <c r="O417">
        <v>40.205100000000002</v>
      </c>
      <c r="P417">
        <v>37.4559</v>
      </c>
      <c r="Q417">
        <v>18.159400000000002</v>
      </c>
      <c r="R417">
        <v>7.1186999999999996</v>
      </c>
      <c r="S417">
        <v>5.7587999999999999</v>
      </c>
      <c r="T417">
        <v>6.5754999999999999</v>
      </c>
      <c r="U417">
        <v>3.6478999999999999</v>
      </c>
      <c r="V417">
        <v>3.1518000000000002</v>
      </c>
      <c r="W417">
        <v>1.4137999999999999</v>
      </c>
      <c r="X417">
        <v>0.86509999999999998</v>
      </c>
      <c r="Y417">
        <v>0</v>
      </c>
      <c r="Z417">
        <v>17.7593</v>
      </c>
      <c r="AA417" t="s">
        <v>1326</v>
      </c>
      <c r="AB417">
        <v>1.7004999999999999</v>
      </c>
      <c r="AC417" t="s">
        <v>1327</v>
      </c>
      <c r="AD417">
        <v>1.1855</v>
      </c>
      <c r="AE417" t="s">
        <v>840</v>
      </c>
      <c r="AF417">
        <v>2.2951000000000001</v>
      </c>
      <c r="AG417">
        <v>20.575700000000001</v>
      </c>
      <c r="AH417">
        <v>167.8681</v>
      </c>
      <c r="AI417">
        <v>12</v>
      </c>
      <c r="AK417">
        <v>113</v>
      </c>
      <c r="AL417">
        <v>6</v>
      </c>
      <c r="AM417">
        <v>126</v>
      </c>
      <c r="AN417" t="s">
        <v>983</v>
      </c>
      <c r="AP417" t="str">
        <f t="shared" si="6"/>
        <v/>
      </c>
    </row>
    <row r="418" spans="1:42">
      <c r="A418" t="s">
        <v>1328</v>
      </c>
      <c r="B418" s="4">
        <v>43400</v>
      </c>
      <c r="C418" s="1">
        <v>0.69444444444444453</v>
      </c>
      <c r="D418" t="s">
        <v>171</v>
      </c>
      <c r="E418" t="s">
        <v>1313</v>
      </c>
      <c r="F418" t="s">
        <v>230</v>
      </c>
      <c r="G418">
        <v>4289</v>
      </c>
      <c r="H418" t="s">
        <v>282</v>
      </c>
      <c r="I418" t="s">
        <v>346</v>
      </c>
      <c r="J418" t="s">
        <v>5</v>
      </c>
      <c r="K418" t="s">
        <v>662</v>
      </c>
      <c r="L418" t="s">
        <v>1314</v>
      </c>
      <c r="M418">
        <v>6</v>
      </c>
      <c r="N418">
        <v>10</v>
      </c>
      <c r="O418">
        <v>24.578299999999999</v>
      </c>
      <c r="P418">
        <v>28.638300000000001</v>
      </c>
      <c r="Q418">
        <v>13.2738</v>
      </c>
      <c r="R418">
        <v>9.4662000000000006</v>
      </c>
      <c r="S418">
        <v>5.3578999999999999</v>
      </c>
      <c r="T418">
        <v>2.9085999999999999</v>
      </c>
      <c r="U418">
        <v>1.9765999999999999</v>
      </c>
      <c r="V418">
        <v>1.7490000000000001</v>
      </c>
      <c r="W418">
        <v>0.90680000000000005</v>
      </c>
      <c r="X418">
        <v>0.9294</v>
      </c>
      <c r="Y418">
        <v>0</v>
      </c>
      <c r="Z418">
        <v>7.8441999999999998</v>
      </c>
      <c r="AA418" t="s">
        <v>503</v>
      </c>
      <c r="AB418">
        <v>0.68730000000000002</v>
      </c>
      <c r="AC418" t="s">
        <v>996</v>
      </c>
      <c r="AD418">
        <v>0.5464</v>
      </c>
      <c r="AE418" t="s">
        <v>1329</v>
      </c>
      <c r="AF418">
        <v>0</v>
      </c>
      <c r="AG418">
        <v>15.942399999999999</v>
      </c>
      <c r="AH418">
        <v>114.8052</v>
      </c>
      <c r="AI418">
        <v>20</v>
      </c>
      <c r="AK418">
        <v>96</v>
      </c>
      <c r="AL418">
        <v>6</v>
      </c>
      <c r="AM418">
        <v>510</v>
      </c>
      <c r="AN418" t="s">
        <v>983</v>
      </c>
      <c r="AP418" t="str">
        <f t="shared" si="6"/>
        <v/>
      </c>
    </row>
    <row r="419" spans="1:42">
      <c r="A419" t="s">
        <v>1331</v>
      </c>
      <c r="B419" s="4">
        <v>43400</v>
      </c>
      <c r="C419" s="1">
        <v>0.70138888888888884</v>
      </c>
      <c r="D419" t="s">
        <v>167</v>
      </c>
      <c r="E419" t="s">
        <v>660</v>
      </c>
      <c r="G419">
        <v>26106</v>
      </c>
      <c r="H419" t="s">
        <v>282</v>
      </c>
      <c r="I419" t="s">
        <v>232</v>
      </c>
      <c r="J419" t="s">
        <v>5</v>
      </c>
      <c r="K419" t="s">
        <v>662</v>
      </c>
      <c r="L419" t="s">
        <v>1330</v>
      </c>
      <c r="M419">
        <v>5</v>
      </c>
      <c r="N419">
        <v>4</v>
      </c>
      <c r="O419">
        <v>100.8</v>
      </c>
      <c r="P419">
        <v>78.319999999999993</v>
      </c>
      <c r="Q419">
        <v>33.837200000000003</v>
      </c>
      <c r="R419">
        <v>14.364599999999999</v>
      </c>
      <c r="S419">
        <v>8.2149999999999999</v>
      </c>
      <c r="T419">
        <v>2.4350999999999998</v>
      </c>
      <c r="U419">
        <v>1.8481000000000001</v>
      </c>
      <c r="V419">
        <v>1.6358999999999999</v>
      </c>
      <c r="W419">
        <v>0</v>
      </c>
      <c r="X419">
        <v>0</v>
      </c>
      <c r="Y419">
        <v>3.8026</v>
      </c>
      <c r="Z419">
        <v>18.703600000000002</v>
      </c>
      <c r="AA419" t="s">
        <v>285</v>
      </c>
      <c r="AB419">
        <v>3.4028999999999998</v>
      </c>
      <c r="AC419" t="s">
        <v>368</v>
      </c>
      <c r="AD419">
        <v>4.3777999999999997</v>
      </c>
      <c r="AE419" t="s">
        <v>1332</v>
      </c>
      <c r="AF419">
        <v>11.8</v>
      </c>
      <c r="AG419">
        <v>64.391599999999997</v>
      </c>
      <c r="AH419" s="23">
        <v>347.93430000000001</v>
      </c>
      <c r="AI419">
        <v>3</v>
      </c>
      <c r="AJ419">
        <v>11</v>
      </c>
      <c r="AK419">
        <v>82</v>
      </c>
      <c r="AL419">
        <v>12</v>
      </c>
      <c r="AM419">
        <v>7</v>
      </c>
      <c r="AN419" t="s">
        <v>5</v>
      </c>
      <c r="AP419" t="str">
        <f t="shared" si="6"/>
        <v>Bold</v>
      </c>
    </row>
    <row r="420" spans="1:42">
      <c r="A420" t="s">
        <v>1333</v>
      </c>
      <c r="B420" s="4">
        <v>43400</v>
      </c>
      <c r="C420" s="1">
        <v>0.70138888888888884</v>
      </c>
      <c r="D420" t="s">
        <v>167</v>
      </c>
      <c r="E420" t="s">
        <v>660</v>
      </c>
      <c r="G420">
        <v>26106</v>
      </c>
      <c r="H420" t="s">
        <v>282</v>
      </c>
      <c r="I420" t="s">
        <v>232</v>
      </c>
      <c r="J420" t="s">
        <v>5</v>
      </c>
      <c r="K420" t="s">
        <v>662</v>
      </c>
      <c r="L420" t="s">
        <v>1330</v>
      </c>
      <c r="M420">
        <v>2</v>
      </c>
      <c r="N420">
        <v>3</v>
      </c>
      <c r="O420">
        <v>78.097399999999993</v>
      </c>
      <c r="P420">
        <v>102.8</v>
      </c>
      <c r="Q420">
        <v>46.72</v>
      </c>
      <c r="R420">
        <v>12.1297</v>
      </c>
      <c r="S420">
        <v>8.1555999999999997</v>
      </c>
      <c r="T420">
        <v>5.5831999999999997</v>
      </c>
      <c r="U420">
        <v>2.7381000000000002</v>
      </c>
      <c r="V420">
        <v>3.0691999999999999</v>
      </c>
      <c r="W420">
        <v>1.9114</v>
      </c>
      <c r="X420">
        <v>1.8102</v>
      </c>
      <c r="Y420">
        <v>0</v>
      </c>
      <c r="Z420">
        <v>23.325700000000001</v>
      </c>
      <c r="AA420" t="s">
        <v>738</v>
      </c>
      <c r="AB420">
        <v>3.9060999999999999</v>
      </c>
      <c r="AC420" t="s">
        <v>1016</v>
      </c>
      <c r="AD420">
        <v>2.2086999999999999</v>
      </c>
      <c r="AE420" t="s">
        <v>1152</v>
      </c>
      <c r="AF420">
        <v>2.2332999999999998</v>
      </c>
      <c r="AG420">
        <v>25.808299999999999</v>
      </c>
      <c r="AH420">
        <v>320.49669999999998</v>
      </c>
      <c r="AI420">
        <v>6</v>
      </c>
      <c r="AJ420">
        <v>2</v>
      </c>
      <c r="AK420">
        <v>97</v>
      </c>
      <c r="AL420">
        <v>12</v>
      </c>
      <c r="AM420">
        <v>7</v>
      </c>
      <c r="AN420" t="s">
        <v>5</v>
      </c>
      <c r="AP420" t="str">
        <f t="shared" si="6"/>
        <v/>
      </c>
    </row>
    <row r="421" spans="1:42">
      <c r="A421" t="s">
        <v>1334</v>
      </c>
      <c r="B421" s="4">
        <v>43400</v>
      </c>
      <c r="C421" s="1">
        <v>0.70138888888888884</v>
      </c>
      <c r="D421" t="s">
        <v>167</v>
      </c>
      <c r="E421" t="s">
        <v>660</v>
      </c>
      <c r="G421">
        <v>26106</v>
      </c>
      <c r="H421" t="s">
        <v>282</v>
      </c>
      <c r="I421" t="s">
        <v>232</v>
      </c>
      <c r="J421" t="s">
        <v>5</v>
      </c>
      <c r="K421" t="s">
        <v>662</v>
      </c>
      <c r="L421" t="s">
        <v>1330</v>
      </c>
      <c r="M421">
        <v>4</v>
      </c>
      <c r="N421">
        <v>10</v>
      </c>
      <c r="O421">
        <v>105.476</v>
      </c>
      <c r="P421">
        <v>98.16</v>
      </c>
      <c r="Q421">
        <v>21.1815</v>
      </c>
      <c r="R421">
        <v>11.3108</v>
      </c>
      <c r="S421">
        <v>9.8962000000000003</v>
      </c>
      <c r="T421">
        <v>8.0919000000000008</v>
      </c>
      <c r="U421">
        <v>3.5579999999999998</v>
      </c>
      <c r="V421">
        <v>2.2646999999999999</v>
      </c>
      <c r="W421">
        <v>1.3505</v>
      </c>
      <c r="X421">
        <v>2.1905000000000001</v>
      </c>
      <c r="Y421">
        <v>0</v>
      </c>
      <c r="Z421">
        <v>22.1921</v>
      </c>
      <c r="AA421" t="s">
        <v>290</v>
      </c>
      <c r="AB421">
        <v>1.2653000000000001</v>
      </c>
      <c r="AC421" t="s">
        <v>1335</v>
      </c>
      <c r="AD421">
        <v>1.8007</v>
      </c>
      <c r="AE421" t="s">
        <v>528</v>
      </c>
      <c r="AF421">
        <v>2.5242</v>
      </c>
      <c r="AG421">
        <v>26.275400000000001</v>
      </c>
      <c r="AH421">
        <v>317.53800000000001</v>
      </c>
      <c r="AI421">
        <v>10</v>
      </c>
      <c r="AJ421">
        <v>1</v>
      </c>
      <c r="AK421">
        <v>89</v>
      </c>
      <c r="AL421">
        <v>12</v>
      </c>
      <c r="AM421">
        <v>13</v>
      </c>
      <c r="AN421" t="s">
        <v>5</v>
      </c>
      <c r="AP421" t="str">
        <f t="shared" si="6"/>
        <v/>
      </c>
    </row>
    <row r="422" spans="1:42">
      <c r="A422" t="s">
        <v>1336</v>
      </c>
      <c r="B422" s="4">
        <v>43400</v>
      </c>
      <c r="C422" s="1">
        <v>0.70138888888888884</v>
      </c>
      <c r="D422" t="s">
        <v>167</v>
      </c>
      <c r="E422" t="s">
        <v>660</v>
      </c>
      <c r="G422">
        <v>26106</v>
      </c>
      <c r="H422" t="s">
        <v>282</v>
      </c>
      <c r="I422" t="s">
        <v>232</v>
      </c>
      <c r="J422" t="s">
        <v>5</v>
      </c>
      <c r="K422" t="s">
        <v>662</v>
      </c>
      <c r="L422" t="s">
        <v>1330</v>
      </c>
      <c r="M422">
        <v>3</v>
      </c>
      <c r="N422">
        <v>5</v>
      </c>
      <c r="O422">
        <v>106.03</v>
      </c>
      <c r="P422">
        <v>73.547700000000006</v>
      </c>
      <c r="Q422">
        <v>43.874099999999999</v>
      </c>
      <c r="R422">
        <v>12.995900000000001</v>
      </c>
      <c r="S422">
        <v>8.4245000000000001</v>
      </c>
      <c r="T422">
        <v>6.5347</v>
      </c>
      <c r="U422">
        <v>4.5364000000000004</v>
      </c>
      <c r="V422">
        <v>3.016</v>
      </c>
      <c r="W422">
        <v>1.2678</v>
      </c>
      <c r="X422">
        <v>2.1227999999999998</v>
      </c>
      <c r="Y422">
        <v>0</v>
      </c>
      <c r="Z422">
        <v>22.528600000000001</v>
      </c>
      <c r="AA422" t="s">
        <v>329</v>
      </c>
      <c r="AB422">
        <v>2.5657000000000001</v>
      </c>
      <c r="AC422" t="s">
        <v>330</v>
      </c>
      <c r="AD422">
        <v>2.1286</v>
      </c>
      <c r="AE422" t="s">
        <v>531</v>
      </c>
      <c r="AF422">
        <v>2.0577999999999999</v>
      </c>
      <c r="AG422">
        <v>24.080100000000002</v>
      </c>
      <c r="AH422">
        <v>315.71069999999997</v>
      </c>
      <c r="AI422">
        <v>12</v>
      </c>
      <c r="AJ422">
        <v>10</v>
      </c>
      <c r="AK422">
        <v>90</v>
      </c>
      <c r="AL422">
        <v>12</v>
      </c>
      <c r="AM422">
        <v>41</v>
      </c>
      <c r="AN422" t="s">
        <v>5</v>
      </c>
      <c r="AP422" t="str">
        <f t="shared" si="6"/>
        <v/>
      </c>
    </row>
    <row r="423" spans="1:42">
      <c r="A423" t="s">
        <v>1337</v>
      </c>
      <c r="B423" s="4">
        <v>43400</v>
      </c>
      <c r="C423" s="1">
        <v>0.70138888888888884</v>
      </c>
      <c r="D423" t="s">
        <v>167</v>
      </c>
      <c r="E423" t="s">
        <v>660</v>
      </c>
      <c r="G423">
        <v>26106</v>
      </c>
      <c r="H423" t="s">
        <v>282</v>
      </c>
      <c r="I423" t="s">
        <v>232</v>
      </c>
      <c r="J423" t="s">
        <v>5</v>
      </c>
      <c r="K423" t="s">
        <v>662</v>
      </c>
      <c r="L423" t="s">
        <v>1330</v>
      </c>
      <c r="M423">
        <v>1</v>
      </c>
      <c r="N423">
        <v>9</v>
      </c>
      <c r="O423">
        <v>86.621600000000001</v>
      </c>
      <c r="P423">
        <v>59.147199999999998</v>
      </c>
      <c r="Q423">
        <v>39.636000000000003</v>
      </c>
      <c r="R423">
        <v>11.9869</v>
      </c>
      <c r="S423">
        <v>7.2320000000000002</v>
      </c>
      <c r="T423">
        <v>5.0174000000000003</v>
      </c>
      <c r="U423">
        <v>5.2758000000000003</v>
      </c>
      <c r="V423">
        <v>2.8801000000000001</v>
      </c>
      <c r="W423">
        <v>1.9462999999999999</v>
      </c>
      <c r="X423">
        <v>2.1469</v>
      </c>
      <c r="Y423">
        <v>0</v>
      </c>
      <c r="Z423">
        <v>22.677900000000001</v>
      </c>
      <c r="AA423" t="s">
        <v>314</v>
      </c>
      <c r="AB423">
        <v>0.73980000000000001</v>
      </c>
      <c r="AC423" t="s">
        <v>327</v>
      </c>
      <c r="AD423">
        <v>3.3866000000000001</v>
      </c>
      <c r="AE423" t="s">
        <v>331</v>
      </c>
      <c r="AF423">
        <v>1.8199000000000001</v>
      </c>
      <c r="AG423">
        <v>32.854900000000001</v>
      </c>
      <c r="AH423">
        <v>283.36930000000001</v>
      </c>
      <c r="AI423">
        <v>16</v>
      </c>
      <c r="AJ423">
        <v>7</v>
      </c>
      <c r="AK423">
        <v>97</v>
      </c>
      <c r="AL423">
        <v>12</v>
      </c>
      <c r="AM423">
        <v>41</v>
      </c>
      <c r="AN423" t="s">
        <v>5</v>
      </c>
      <c r="AP423" t="str">
        <f t="shared" si="6"/>
        <v/>
      </c>
    </row>
    <row r="424" spans="1:42">
      <c r="A424" t="s">
        <v>1338</v>
      </c>
      <c r="B424" s="4">
        <v>43400</v>
      </c>
      <c r="C424" s="1">
        <v>0.70138888888888884</v>
      </c>
      <c r="D424" t="s">
        <v>167</v>
      </c>
      <c r="E424" t="s">
        <v>660</v>
      </c>
      <c r="G424">
        <v>26106</v>
      </c>
      <c r="H424" t="s">
        <v>282</v>
      </c>
      <c r="I424" t="s">
        <v>232</v>
      </c>
      <c r="J424" t="s">
        <v>5</v>
      </c>
      <c r="K424" t="s">
        <v>662</v>
      </c>
      <c r="L424" t="s">
        <v>1330</v>
      </c>
      <c r="M424">
        <v>8</v>
      </c>
      <c r="N424">
        <v>5</v>
      </c>
      <c r="O424">
        <v>104.556</v>
      </c>
      <c r="P424">
        <v>72.861000000000004</v>
      </c>
      <c r="Q424">
        <v>27.3904</v>
      </c>
      <c r="R424">
        <v>7.5545</v>
      </c>
      <c r="S424">
        <v>5.6029999999999998</v>
      </c>
      <c r="T424">
        <v>3.8717000000000001</v>
      </c>
      <c r="U424">
        <v>1.9664999999999999</v>
      </c>
      <c r="V424">
        <v>1.5772999999999999</v>
      </c>
      <c r="W424">
        <v>1.7366999999999999</v>
      </c>
      <c r="X424">
        <v>1.39</v>
      </c>
      <c r="Y424">
        <v>0</v>
      </c>
      <c r="Z424">
        <v>21.375699999999998</v>
      </c>
      <c r="AA424" t="s">
        <v>1018</v>
      </c>
      <c r="AB424">
        <v>0.39839999999999998</v>
      </c>
      <c r="AC424" t="s">
        <v>1339</v>
      </c>
      <c r="AD424">
        <v>1.7478</v>
      </c>
      <c r="AE424" t="s">
        <v>458</v>
      </c>
      <c r="AF424">
        <v>2.0663</v>
      </c>
      <c r="AG424">
        <v>27.2713</v>
      </c>
      <c r="AH424">
        <v>281.36649999999997</v>
      </c>
      <c r="AI424">
        <v>6</v>
      </c>
      <c r="AJ424">
        <v>3</v>
      </c>
      <c r="AK424">
        <v>78</v>
      </c>
      <c r="AL424">
        <v>12</v>
      </c>
      <c r="AM424">
        <v>84</v>
      </c>
      <c r="AN424" t="s">
        <v>5</v>
      </c>
      <c r="AP424" t="str">
        <f t="shared" si="6"/>
        <v/>
      </c>
    </row>
    <row r="425" spans="1:42">
      <c r="A425" t="s">
        <v>1340</v>
      </c>
      <c r="B425" s="4">
        <v>43400</v>
      </c>
      <c r="C425" s="1">
        <v>0.70138888888888884</v>
      </c>
      <c r="D425" t="s">
        <v>167</v>
      </c>
      <c r="E425" t="s">
        <v>660</v>
      </c>
      <c r="G425">
        <v>26106</v>
      </c>
      <c r="H425" t="s">
        <v>282</v>
      </c>
      <c r="I425" t="s">
        <v>232</v>
      </c>
      <c r="J425" t="s">
        <v>5</v>
      </c>
      <c r="K425" t="s">
        <v>662</v>
      </c>
      <c r="L425" t="s">
        <v>1330</v>
      </c>
      <c r="M425">
        <v>9</v>
      </c>
      <c r="N425">
        <v>5</v>
      </c>
      <c r="O425">
        <v>87.3</v>
      </c>
      <c r="P425">
        <v>65.243399999999994</v>
      </c>
      <c r="Q425">
        <v>28.852699999999999</v>
      </c>
      <c r="R425">
        <v>15.475899999999999</v>
      </c>
      <c r="S425">
        <v>10.322800000000001</v>
      </c>
      <c r="T425">
        <v>4.0022000000000002</v>
      </c>
      <c r="U425">
        <v>4.5449000000000002</v>
      </c>
      <c r="V425">
        <v>1.3971</v>
      </c>
      <c r="W425">
        <v>1.0194000000000001</v>
      </c>
      <c r="X425">
        <v>1.0152000000000001</v>
      </c>
      <c r="Y425">
        <v>0</v>
      </c>
      <c r="Z425">
        <v>10.789300000000001</v>
      </c>
      <c r="AA425" t="s">
        <v>293</v>
      </c>
      <c r="AB425">
        <v>1.1505000000000001</v>
      </c>
      <c r="AC425" t="s">
        <v>1101</v>
      </c>
      <c r="AD425">
        <v>5.0008999999999997</v>
      </c>
      <c r="AE425" t="s">
        <v>1341</v>
      </c>
      <c r="AF425">
        <v>1.4843999999999999</v>
      </c>
      <c r="AG425">
        <v>27.125299999999999</v>
      </c>
      <c r="AH425">
        <v>264.72390000000001</v>
      </c>
      <c r="AI425">
        <v>2.5</v>
      </c>
      <c r="AJ425">
        <v>9</v>
      </c>
      <c r="AK425">
        <v>76</v>
      </c>
      <c r="AL425">
        <v>12</v>
      </c>
      <c r="AM425">
        <v>12</v>
      </c>
      <c r="AN425" t="s">
        <v>5</v>
      </c>
      <c r="AP425" t="str">
        <f t="shared" si="6"/>
        <v/>
      </c>
    </row>
    <row r="426" spans="1:42">
      <c r="A426" t="s">
        <v>1342</v>
      </c>
      <c r="B426" s="4">
        <v>43400</v>
      </c>
      <c r="C426" s="1">
        <v>0.70138888888888884</v>
      </c>
      <c r="D426" t="s">
        <v>167</v>
      </c>
      <c r="E426" t="s">
        <v>660</v>
      </c>
      <c r="G426">
        <v>26106</v>
      </c>
      <c r="H426" t="s">
        <v>282</v>
      </c>
      <c r="I426" t="s">
        <v>232</v>
      </c>
      <c r="J426" t="s">
        <v>5</v>
      </c>
      <c r="K426" t="s">
        <v>662</v>
      </c>
      <c r="L426" t="s">
        <v>1330</v>
      </c>
      <c r="M426">
        <v>7</v>
      </c>
      <c r="N426">
        <v>3</v>
      </c>
      <c r="O426">
        <v>78.584999999999994</v>
      </c>
      <c r="P426">
        <v>50.4358</v>
      </c>
      <c r="Q426">
        <v>26.625399999999999</v>
      </c>
      <c r="R426">
        <v>9.6346000000000007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20.840399999999999</v>
      </c>
      <c r="Z426">
        <v>19.5764</v>
      </c>
      <c r="AA426" t="s">
        <v>337</v>
      </c>
      <c r="AB426">
        <v>0.66469999999999996</v>
      </c>
      <c r="AC426" t="s">
        <v>1339</v>
      </c>
      <c r="AD426">
        <v>1.081</v>
      </c>
      <c r="AE426" t="s">
        <v>558</v>
      </c>
      <c r="AF426">
        <v>1.8835999999999999</v>
      </c>
      <c r="AG426">
        <v>22.45</v>
      </c>
      <c r="AH426">
        <v>231.77699999999999</v>
      </c>
      <c r="AI426">
        <v>16</v>
      </c>
      <c r="AJ426">
        <v>5</v>
      </c>
      <c r="AK426">
        <v>84</v>
      </c>
      <c r="AL426">
        <v>12</v>
      </c>
      <c r="AM426">
        <v>7</v>
      </c>
      <c r="AN426" t="s">
        <v>5</v>
      </c>
      <c r="AP426" t="str">
        <f t="shared" si="6"/>
        <v/>
      </c>
    </row>
    <row r="427" spans="1:42">
      <c r="A427" t="s">
        <v>1343</v>
      </c>
      <c r="B427" s="4">
        <v>43400</v>
      </c>
      <c r="C427" s="1">
        <v>0.70138888888888884</v>
      </c>
      <c r="D427" t="s">
        <v>167</v>
      </c>
      <c r="E427" t="s">
        <v>660</v>
      </c>
      <c r="G427">
        <v>26106</v>
      </c>
      <c r="H427" t="s">
        <v>282</v>
      </c>
      <c r="I427" t="s">
        <v>232</v>
      </c>
      <c r="J427" t="s">
        <v>5</v>
      </c>
      <c r="K427" t="s">
        <v>662</v>
      </c>
      <c r="L427" t="s">
        <v>1330</v>
      </c>
      <c r="M427">
        <v>11</v>
      </c>
      <c r="N427">
        <v>9</v>
      </c>
      <c r="O427">
        <v>54.160800000000002</v>
      </c>
      <c r="P427">
        <v>70.088300000000004</v>
      </c>
      <c r="Q427">
        <v>28.082599999999999</v>
      </c>
      <c r="R427">
        <v>8.7385999999999999</v>
      </c>
      <c r="S427">
        <v>9.0021000000000004</v>
      </c>
      <c r="T427">
        <v>3.456</v>
      </c>
      <c r="U427">
        <v>3.6623000000000001</v>
      </c>
      <c r="V427">
        <v>3.7105999999999999</v>
      </c>
      <c r="W427">
        <v>2.0152999999999999</v>
      </c>
      <c r="X427">
        <v>1.3755999999999999</v>
      </c>
      <c r="Y427">
        <v>0</v>
      </c>
      <c r="Z427">
        <v>20.793600000000001</v>
      </c>
      <c r="AA427" t="s">
        <v>322</v>
      </c>
      <c r="AB427">
        <v>1.1124000000000001</v>
      </c>
      <c r="AC427" t="s">
        <v>1344</v>
      </c>
      <c r="AD427">
        <v>0.89870000000000005</v>
      </c>
      <c r="AE427" t="s">
        <v>1345</v>
      </c>
      <c r="AF427">
        <v>0.38790000000000002</v>
      </c>
      <c r="AG427">
        <v>21.847999999999999</v>
      </c>
      <c r="AH427">
        <v>229.3331</v>
      </c>
      <c r="AI427">
        <v>14</v>
      </c>
      <c r="AJ427">
        <v>4</v>
      </c>
      <c r="AK427">
        <v>73</v>
      </c>
      <c r="AL427">
        <v>12</v>
      </c>
      <c r="AM427">
        <v>44</v>
      </c>
      <c r="AN427" t="s">
        <v>5</v>
      </c>
      <c r="AP427" t="str">
        <f t="shared" si="6"/>
        <v/>
      </c>
    </row>
    <row r="428" spans="1:42">
      <c r="A428" t="s">
        <v>1346</v>
      </c>
      <c r="B428" s="4">
        <v>43400</v>
      </c>
      <c r="C428" s="1">
        <v>0.70138888888888884</v>
      </c>
      <c r="D428" t="s">
        <v>167</v>
      </c>
      <c r="E428" t="s">
        <v>660</v>
      </c>
      <c r="G428">
        <v>26106</v>
      </c>
      <c r="H428" t="s">
        <v>282</v>
      </c>
      <c r="I428" t="s">
        <v>232</v>
      </c>
      <c r="J428" t="s">
        <v>5</v>
      </c>
      <c r="K428" t="s">
        <v>662</v>
      </c>
      <c r="L428" t="s">
        <v>1330</v>
      </c>
      <c r="M428">
        <v>6</v>
      </c>
      <c r="N428">
        <v>5</v>
      </c>
      <c r="O428">
        <v>61.4148</v>
      </c>
      <c r="P428">
        <v>47.2562</v>
      </c>
      <c r="Q428">
        <v>37.462400000000002</v>
      </c>
      <c r="R428">
        <v>12.914999999999999</v>
      </c>
      <c r="S428">
        <v>4.6882000000000001</v>
      </c>
      <c r="T428">
        <v>2.8041</v>
      </c>
      <c r="U428">
        <v>3.1659999999999999</v>
      </c>
      <c r="V428">
        <v>1.9297</v>
      </c>
      <c r="W428">
        <v>1.9166000000000001</v>
      </c>
      <c r="X428">
        <v>1.4787999999999999</v>
      </c>
      <c r="Y428">
        <v>0</v>
      </c>
      <c r="Z428">
        <v>20.981400000000001</v>
      </c>
      <c r="AA428" t="s">
        <v>341</v>
      </c>
      <c r="AB428">
        <v>0.69230000000000003</v>
      </c>
      <c r="AC428" t="s">
        <v>1347</v>
      </c>
      <c r="AD428">
        <v>1.9692000000000001</v>
      </c>
      <c r="AE428" t="s">
        <v>858</v>
      </c>
      <c r="AF428">
        <v>2.0552000000000001</v>
      </c>
      <c r="AG428">
        <v>24.764700000000001</v>
      </c>
      <c r="AH428">
        <v>225.49469999999999</v>
      </c>
      <c r="AI428">
        <v>20</v>
      </c>
      <c r="AJ428">
        <v>6</v>
      </c>
      <c r="AK428">
        <v>81</v>
      </c>
      <c r="AL428">
        <v>12</v>
      </c>
      <c r="AM428">
        <v>44</v>
      </c>
      <c r="AN428" t="s">
        <v>5</v>
      </c>
      <c r="AP428" t="str">
        <f t="shared" si="6"/>
        <v/>
      </c>
    </row>
    <row r="429" spans="1:42">
      <c r="A429" t="s">
        <v>1348</v>
      </c>
      <c r="B429" s="4">
        <v>43400</v>
      </c>
      <c r="C429" s="1">
        <v>0.70138888888888884</v>
      </c>
      <c r="D429" t="s">
        <v>167</v>
      </c>
      <c r="E429" t="s">
        <v>660</v>
      </c>
      <c r="G429">
        <v>26106</v>
      </c>
      <c r="H429" t="s">
        <v>282</v>
      </c>
      <c r="I429" t="s">
        <v>232</v>
      </c>
      <c r="J429" t="s">
        <v>5</v>
      </c>
      <c r="K429" t="s">
        <v>662</v>
      </c>
      <c r="L429" t="s">
        <v>1330</v>
      </c>
      <c r="M429">
        <v>10</v>
      </c>
      <c r="N429">
        <v>7</v>
      </c>
      <c r="O429">
        <v>71.625</v>
      </c>
      <c r="P429">
        <v>51.509300000000003</v>
      </c>
      <c r="Q429">
        <v>30.486599999999999</v>
      </c>
      <c r="R429">
        <v>8.7408999999999999</v>
      </c>
      <c r="S429">
        <v>4.9324000000000003</v>
      </c>
      <c r="T429">
        <v>3.5552999999999999</v>
      </c>
      <c r="U429">
        <v>2.4658000000000002</v>
      </c>
      <c r="V429">
        <v>1.6524000000000001</v>
      </c>
      <c r="W429">
        <v>1.2732000000000001</v>
      </c>
      <c r="X429">
        <v>2.41</v>
      </c>
      <c r="Y429">
        <v>0</v>
      </c>
      <c r="Z429">
        <v>19.9879</v>
      </c>
      <c r="AA429" t="s">
        <v>333</v>
      </c>
      <c r="AB429">
        <v>0.90710000000000002</v>
      </c>
      <c r="AC429" t="s">
        <v>1339</v>
      </c>
      <c r="AD429">
        <v>1.4446000000000001</v>
      </c>
      <c r="AE429" t="s">
        <v>294</v>
      </c>
      <c r="AF429">
        <v>1.6494</v>
      </c>
      <c r="AG429">
        <v>21.046700000000001</v>
      </c>
      <c r="AH429">
        <v>223.6866</v>
      </c>
      <c r="AI429">
        <v>12</v>
      </c>
      <c r="AJ429">
        <v>8</v>
      </c>
      <c r="AK429">
        <v>76</v>
      </c>
      <c r="AL429">
        <v>12</v>
      </c>
      <c r="AM429">
        <v>22</v>
      </c>
      <c r="AN429" t="s">
        <v>5</v>
      </c>
      <c r="AP429" t="str">
        <f t="shared" si="6"/>
        <v/>
      </c>
    </row>
    <row r="430" spans="1:42">
      <c r="A430" t="s">
        <v>1349</v>
      </c>
      <c r="B430" s="4">
        <v>43400</v>
      </c>
      <c r="C430" s="1">
        <v>0.70138888888888884</v>
      </c>
      <c r="D430" t="s">
        <v>167</v>
      </c>
      <c r="E430" t="s">
        <v>660</v>
      </c>
      <c r="G430">
        <v>26106</v>
      </c>
      <c r="H430" t="s">
        <v>282</v>
      </c>
      <c r="I430" t="s">
        <v>232</v>
      </c>
      <c r="J430" t="s">
        <v>5</v>
      </c>
      <c r="K430" t="s">
        <v>662</v>
      </c>
      <c r="L430" t="s">
        <v>1330</v>
      </c>
      <c r="M430">
        <v>12</v>
      </c>
      <c r="N430">
        <v>3</v>
      </c>
      <c r="O430">
        <v>57.678400000000003</v>
      </c>
      <c r="P430">
        <v>55.260800000000003</v>
      </c>
      <c r="Q430">
        <v>18.929500000000001</v>
      </c>
      <c r="R430">
        <v>6.9774000000000003</v>
      </c>
      <c r="S430">
        <v>6.7408000000000001</v>
      </c>
      <c r="T430">
        <v>3.1189</v>
      </c>
      <c r="U430">
        <v>3.3420000000000001</v>
      </c>
      <c r="V430">
        <v>2.6764999999999999</v>
      </c>
      <c r="W430">
        <v>1.2414000000000001</v>
      </c>
      <c r="X430">
        <v>0</v>
      </c>
      <c r="Y430">
        <v>1.4729000000000001</v>
      </c>
      <c r="Z430">
        <v>15.8521</v>
      </c>
      <c r="AA430" t="s">
        <v>723</v>
      </c>
      <c r="AB430">
        <v>0.60019999999999996</v>
      </c>
      <c r="AC430" t="s">
        <v>1350</v>
      </c>
      <c r="AD430">
        <v>8.8200000000000001E-2</v>
      </c>
      <c r="AE430" t="s">
        <v>1351</v>
      </c>
      <c r="AF430">
        <v>2.5316999999999998</v>
      </c>
      <c r="AG430">
        <v>9.8000000000000007</v>
      </c>
      <c r="AH430">
        <v>186.3109</v>
      </c>
      <c r="AI430">
        <v>20</v>
      </c>
      <c r="AJ430">
        <v>12</v>
      </c>
      <c r="AK430">
        <v>79</v>
      </c>
      <c r="AL430">
        <v>12</v>
      </c>
      <c r="AM430">
        <v>11</v>
      </c>
      <c r="AN430" t="s">
        <v>5</v>
      </c>
      <c r="AP430" t="str">
        <f t="shared" si="6"/>
        <v/>
      </c>
    </row>
    <row r="431" spans="1:42">
      <c r="A431" t="s">
        <v>1354</v>
      </c>
      <c r="B431" s="4">
        <v>43400</v>
      </c>
      <c r="C431" s="1">
        <v>0.70486111111111116</v>
      </c>
      <c r="D431" t="s">
        <v>172</v>
      </c>
      <c r="E431" t="s">
        <v>1352</v>
      </c>
      <c r="F431" t="s">
        <v>562</v>
      </c>
      <c r="G431">
        <v>15475</v>
      </c>
      <c r="H431" t="s">
        <v>282</v>
      </c>
      <c r="I431" t="s">
        <v>346</v>
      </c>
      <c r="J431" t="s">
        <v>233</v>
      </c>
      <c r="K431" t="s">
        <v>347</v>
      </c>
      <c r="L431" t="s">
        <v>1353</v>
      </c>
      <c r="M431">
        <v>2</v>
      </c>
      <c r="N431">
        <v>8</v>
      </c>
      <c r="O431">
        <v>96.031499999999994</v>
      </c>
      <c r="P431">
        <v>99.638400000000004</v>
      </c>
      <c r="Q431">
        <v>45.185099999999998</v>
      </c>
      <c r="R431">
        <v>12.821</v>
      </c>
      <c r="S431">
        <v>10.6845</v>
      </c>
      <c r="T431">
        <v>3.6686000000000001</v>
      </c>
      <c r="U431">
        <v>3.7747000000000002</v>
      </c>
      <c r="V431">
        <v>2.9361999999999999</v>
      </c>
      <c r="W431">
        <v>2.1535000000000002</v>
      </c>
      <c r="X431">
        <v>1.9419</v>
      </c>
      <c r="Y431">
        <v>0</v>
      </c>
      <c r="Z431">
        <v>24.004300000000001</v>
      </c>
      <c r="AA431" t="s">
        <v>587</v>
      </c>
      <c r="AB431">
        <v>4.7263000000000002</v>
      </c>
      <c r="AC431" t="s">
        <v>588</v>
      </c>
      <c r="AD431">
        <v>6.0541</v>
      </c>
      <c r="AE431" t="s">
        <v>840</v>
      </c>
      <c r="AF431">
        <v>2.3233000000000001</v>
      </c>
      <c r="AG431">
        <v>46.357100000000003</v>
      </c>
      <c r="AH431" s="23">
        <v>362.30040000000002</v>
      </c>
      <c r="AI431">
        <v>1.88</v>
      </c>
      <c r="AK431">
        <v>147</v>
      </c>
      <c r="AL431">
        <v>5</v>
      </c>
      <c r="AM431">
        <v>14</v>
      </c>
      <c r="AN431" t="s">
        <v>626</v>
      </c>
      <c r="AP431" t="str">
        <f t="shared" si="6"/>
        <v>Bold</v>
      </c>
    </row>
    <row r="432" spans="1:42">
      <c r="A432" t="s">
        <v>1355</v>
      </c>
      <c r="B432" s="4">
        <v>43400</v>
      </c>
      <c r="C432" s="1">
        <v>0.70486111111111116</v>
      </c>
      <c r="D432" t="s">
        <v>172</v>
      </c>
      <c r="E432" t="s">
        <v>1352</v>
      </c>
      <c r="F432" t="s">
        <v>562</v>
      </c>
      <c r="G432">
        <v>15475</v>
      </c>
      <c r="H432" t="s">
        <v>282</v>
      </c>
      <c r="I432" t="s">
        <v>346</v>
      </c>
      <c r="J432" t="s">
        <v>233</v>
      </c>
      <c r="K432" t="s">
        <v>347</v>
      </c>
      <c r="L432" t="s">
        <v>1353</v>
      </c>
      <c r="M432">
        <v>1</v>
      </c>
      <c r="N432">
        <v>5</v>
      </c>
      <c r="O432">
        <v>91.138599999999997</v>
      </c>
      <c r="P432">
        <v>60.72</v>
      </c>
      <c r="Q432">
        <v>49.896799999999999</v>
      </c>
      <c r="R432">
        <v>18.199400000000001</v>
      </c>
      <c r="S432">
        <v>5.4185999999999996</v>
      </c>
      <c r="T432">
        <v>8.8117999999999999</v>
      </c>
      <c r="U432">
        <v>3.6200999999999999</v>
      </c>
      <c r="V432">
        <v>1.8815999999999999</v>
      </c>
      <c r="W432">
        <v>2.1372</v>
      </c>
      <c r="X432">
        <v>2.3736000000000002</v>
      </c>
      <c r="Y432">
        <v>0</v>
      </c>
      <c r="Z432">
        <v>15.6286</v>
      </c>
      <c r="AA432" t="s">
        <v>595</v>
      </c>
      <c r="AB432">
        <v>6.5083000000000002</v>
      </c>
      <c r="AC432" t="s">
        <v>351</v>
      </c>
      <c r="AD432">
        <v>5.1410999999999998</v>
      </c>
      <c r="AE432" t="s">
        <v>1231</v>
      </c>
      <c r="AF432">
        <v>4.1086</v>
      </c>
      <c r="AG432">
        <v>25.679200000000002</v>
      </c>
      <c r="AH432">
        <v>301.26339999999999</v>
      </c>
      <c r="AI432">
        <v>4</v>
      </c>
      <c r="AK432">
        <v>143</v>
      </c>
      <c r="AL432">
        <v>5</v>
      </c>
      <c r="AM432">
        <v>10</v>
      </c>
      <c r="AN432" t="s">
        <v>626</v>
      </c>
      <c r="AP432" t="str">
        <f t="shared" si="6"/>
        <v/>
      </c>
    </row>
    <row r="433" spans="1:42">
      <c r="A433" t="s">
        <v>1356</v>
      </c>
      <c r="B433" s="4">
        <v>43400</v>
      </c>
      <c r="C433" s="1">
        <v>0.70486111111111116</v>
      </c>
      <c r="D433" t="s">
        <v>172</v>
      </c>
      <c r="E433" t="s">
        <v>1352</v>
      </c>
      <c r="F433" t="s">
        <v>562</v>
      </c>
      <c r="G433">
        <v>15475</v>
      </c>
      <c r="H433" t="s">
        <v>282</v>
      </c>
      <c r="I433" t="s">
        <v>346</v>
      </c>
      <c r="J433" t="s">
        <v>233</v>
      </c>
      <c r="K433" t="s">
        <v>347</v>
      </c>
      <c r="L433" t="s">
        <v>1353</v>
      </c>
      <c r="M433">
        <v>3</v>
      </c>
      <c r="N433">
        <v>6</v>
      </c>
      <c r="O433">
        <v>98.454999999999998</v>
      </c>
      <c r="P433">
        <v>57.945999999999998</v>
      </c>
      <c r="Q433">
        <v>31.323599999999999</v>
      </c>
      <c r="R433">
        <v>7.7880000000000003</v>
      </c>
      <c r="S433">
        <v>3.6791999999999998</v>
      </c>
      <c r="T433">
        <v>5.1683000000000003</v>
      </c>
      <c r="U433">
        <v>3.0758999999999999</v>
      </c>
      <c r="V433">
        <v>1.4767999999999999</v>
      </c>
      <c r="W433">
        <v>1.4791000000000001</v>
      </c>
      <c r="X433">
        <v>1.6879999999999999</v>
      </c>
      <c r="Y433">
        <v>0</v>
      </c>
      <c r="Z433">
        <v>11.084199999999999</v>
      </c>
      <c r="AA433" t="s">
        <v>753</v>
      </c>
      <c r="AB433">
        <v>2.4296000000000002</v>
      </c>
      <c r="AC433" t="s">
        <v>754</v>
      </c>
      <c r="AD433">
        <v>2.4106999999999998</v>
      </c>
      <c r="AE433" t="s">
        <v>571</v>
      </c>
      <c r="AF433">
        <v>2.6063000000000001</v>
      </c>
      <c r="AG433">
        <v>59.766599999999997</v>
      </c>
      <c r="AH433">
        <v>290.37709999999998</v>
      </c>
      <c r="AI433">
        <v>8</v>
      </c>
      <c r="AK433">
        <v>132</v>
      </c>
      <c r="AL433">
        <v>5</v>
      </c>
      <c r="AM433">
        <v>22</v>
      </c>
      <c r="AN433" t="s">
        <v>626</v>
      </c>
      <c r="AP433" t="str">
        <f t="shared" si="6"/>
        <v/>
      </c>
    </row>
    <row r="434" spans="1:42">
      <c r="A434" t="s">
        <v>1357</v>
      </c>
      <c r="B434" s="4">
        <v>43400</v>
      </c>
      <c r="C434" s="1">
        <v>0.70486111111111116</v>
      </c>
      <c r="D434" t="s">
        <v>172</v>
      </c>
      <c r="E434" t="s">
        <v>1352</v>
      </c>
      <c r="F434" t="s">
        <v>562</v>
      </c>
      <c r="G434">
        <v>15475</v>
      </c>
      <c r="H434" t="s">
        <v>282</v>
      </c>
      <c r="I434" t="s">
        <v>346</v>
      </c>
      <c r="J434" t="s">
        <v>233</v>
      </c>
      <c r="K434" t="s">
        <v>347</v>
      </c>
      <c r="L434" t="s">
        <v>1353</v>
      </c>
      <c r="M434">
        <v>4</v>
      </c>
      <c r="N434">
        <v>5</v>
      </c>
      <c r="O434">
        <v>86.241399999999999</v>
      </c>
      <c r="P434">
        <v>48.293199999999999</v>
      </c>
      <c r="Q434">
        <v>36.0169</v>
      </c>
      <c r="R434">
        <v>11.2713</v>
      </c>
      <c r="S434">
        <v>2.62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14.6013</v>
      </c>
      <c r="Z434">
        <v>20.41</v>
      </c>
      <c r="AA434" t="s">
        <v>606</v>
      </c>
      <c r="AB434">
        <v>3.1478000000000002</v>
      </c>
      <c r="AC434" t="s">
        <v>607</v>
      </c>
      <c r="AD434">
        <v>2.9984999999999999</v>
      </c>
      <c r="AE434" t="s">
        <v>994</v>
      </c>
      <c r="AF434">
        <v>1.5009999999999999</v>
      </c>
      <c r="AG434">
        <v>6.3</v>
      </c>
      <c r="AH434">
        <v>233.4014</v>
      </c>
      <c r="AI434">
        <v>4</v>
      </c>
      <c r="AK434">
        <v>135</v>
      </c>
      <c r="AL434">
        <v>5</v>
      </c>
      <c r="AM434">
        <v>227</v>
      </c>
      <c r="AN434" t="s">
        <v>626</v>
      </c>
      <c r="AP434" t="str">
        <f t="shared" si="6"/>
        <v/>
      </c>
    </row>
    <row r="435" spans="1:42">
      <c r="A435" t="s">
        <v>1358</v>
      </c>
      <c r="B435" s="4">
        <v>43400</v>
      </c>
      <c r="C435" s="1">
        <v>0.70486111111111116</v>
      </c>
      <c r="D435" t="s">
        <v>172</v>
      </c>
      <c r="E435" t="s">
        <v>1352</v>
      </c>
      <c r="F435" t="s">
        <v>562</v>
      </c>
      <c r="G435">
        <v>15475</v>
      </c>
      <c r="H435" t="s">
        <v>282</v>
      </c>
      <c r="I435" t="s">
        <v>346</v>
      </c>
      <c r="J435" t="s">
        <v>233</v>
      </c>
      <c r="K435" t="s">
        <v>347</v>
      </c>
      <c r="L435" t="s">
        <v>1353</v>
      </c>
      <c r="M435">
        <v>5</v>
      </c>
      <c r="N435">
        <v>7</v>
      </c>
      <c r="O435">
        <v>79.311000000000007</v>
      </c>
      <c r="P435">
        <v>40.225000000000001</v>
      </c>
      <c r="Q435">
        <v>24.268799999999999</v>
      </c>
      <c r="R435">
        <v>8.6390999999999991</v>
      </c>
      <c r="S435">
        <v>9.0037000000000003</v>
      </c>
      <c r="T435">
        <v>5.0834000000000001</v>
      </c>
      <c r="U435">
        <v>4.0171000000000001</v>
      </c>
      <c r="V435">
        <v>2.8472</v>
      </c>
      <c r="W435">
        <v>1.3595999999999999</v>
      </c>
      <c r="X435">
        <v>0</v>
      </c>
      <c r="Y435">
        <v>1.7546999999999999</v>
      </c>
      <c r="Z435">
        <v>11.3025</v>
      </c>
      <c r="AA435" t="s">
        <v>599</v>
      </c>
      <c r="AB435">
        <v>2.9277000000000002</v>
      </c>
      <c r="AC435" t="s">
        <v>611</v>
      </c>
      <c r="AD435">
        <v>5.1501999999999999</v>
      </c>
      <c r="AE435" t="s">
        <v>380</v>
      </c>
      <c r="AF435">
        <v>1.9078999999999999</v>
      </c>
      <c r="AG435">
        <v>9.8130000000000006</v>
      </c>
      <c r="AH435">
        <v>207.61089999999999</v>
      </c>
      <c r="AI435">
        <v>3</v>
      </c>
      <c r="AK435">
        <v>140</v>
      </c>
      <c r="AL435">
        <v>5</v>
      </c>
      <c r="AM435">
        <v>226</v>
      </c>
      <c r="AN435" t="s">
        <v>626</v>
      </c>
      <c r="AP435" t="str">
        <f t="shared" si="6"/>
        <v/>
      </c>
    </row>
    <row r="436" spans="1:42">
      <c r="A436" t="s">
        <v>1361</v>
      </c>
      <c r="B436" s="4">
        <v>43400</v>
      </c>
      <c r="C436" s="1">
        <v>0.70833333333333337</v>
      </c>
      <c r="D436" t="s">
        <v>224</v>
      </c>
      <c r="E436" t="s">
        <v>1359</v>
      </c>
      <c r="G436">
        <v>6542</v>
      </c>
      <c r="H436" t="s">
        <v>345</v>
      </c>
      <c r="I436" t="s">
        <v>346</v>
      </c>
      <c r="J436" t="s">
        <v>5</v>
      </c>
      <c r="K436" t="s">
        <v>347</v>
      </c>
      <c r="L436" t="s">
        <v>1360</v>
      </c>
      <c r="M436">
        <v>3</v>
      </c>
      <c r="N436">
        <v>10</v>
      </c>
      <c r="O436">
        <v>129.3845</v>
      </c>
      <c r="P436">
        <v>79.334400000000002</v>
      </c>
      <c r="Q436">
        <v>38.369999999999997</v>
      </c>
      <c r="R436">
        <v>9.5760000000000005</v>
      </c>
      <c r="S436">
        <v>3.6665999999999999</v>
      </c>
      <c r="T436">
        <v>3.9386999999999999</v>
      </c>
      <c r="U436">
        <v>2.5472999999999999</v>
      </c>
      <c r="V436">
        <v>1.7464999999999999</v>
      </c>
      <c r="W436">
        <v>1.2708999999999999</v>
      </c>
      <c r="X436">
        <v>1.2692000000000001</v>
      </c>
      <c r="Y436">
        <v>0</v>
      </c>
      <c r="Z436">
        <v>16.406400000000001</v>
      </c>
      <c r="AA436" t="s">
        <v>350</v>
      </c>
      <c r="AB436">
        <v>3.5213999999999999</v>
      </c>
      <c r="AC436" t="s">
        <v>351</v>
      </c>
      <c r="AD436">
        <v>2.6246</v>
      </c>
      <c r="AE436" t="s">
        <v>1362</v>
      </c>
      <c r="AF436">
        <v>0.42730000000000001</v>
      </c>
      <c r="AG436">
        <v>10.2316</v>
      </c>
      <c r="AH436" s="23">
        <v>304.31529999999998</v>
      </c>
      <c r="AI436">
        <v>2.75</v>
      </c>
      <c r="AK436">
        <v>102</v>
      </c>
      <c r="AL436">
        <v>20</v>
      </c>
      <c r="AM436">
        <v>184</v>
      </c>
      <c r="AN436" t="s">
        <v>983</v>
      </c>
      <c r="AP436" t="str">
        <f t="shared" si="6"/>
        <v>Bold</v>
      </c>
    </row>
    <row r="437" spans="1:42">
      <c r="A437" t="s">
        <v>1363</v>
      </c>
      <c r="B437" s="4">
        <v>43400</v>
      </c>
      <c r="C437" s="1">
        <v>0.70833333333333337</v>
      </c>
      <c r="D437" t="s">
        <v>224</v>
      </c>
      <c r="E437" t="s">
        <v>1359</v>
      </c>
      <c r="G437">
        <v>6542</v>
      </c>
      <c r="H437" t="s">
        <v>345</v>
      </c>
      <c r="I437" t="s">
        <v>346</v>
      </c>
      <c r="J437" t="s">
        <v>5</v>
      </c>
      <c r="K437" t="s">
        <v>347</v>
      </c>
      <c r="L437" t="s">
        <v>1360</v>
      </c>
      <c r="M437">
        <v>13</v>
      </c>
      <c r="N437">
        <v>8</v>
      </c>
      <c r="O437">
        <v>82.127499999999998</v>
      </c>
      <c r="P437">
        <v>78.453599999999994</v>
      </c>
      <c r="Q437">
        <v>25.458100000000002</v>
      </c>
      <c r="R437">
        <v>7.9973999999999998</v>
      </c>
      <c r="S437">
        <v>6.8009000000000004</v>
      </c>
      <c r="T437">
        <v>4.5221</v>
      </c>
      <c r="U437">
        <v>2.6797</v>
      </c>
      <c r="V437">
        <v>1.139</v>
      </c>
      <c r="W437">
        <v>1.6758999999999999</v>
      </c>
      <c r="X437">
        <v>0.91830000000000001</v>
      </c>
      <c r="Y437">
        <v>0</v>
      </c>
      <c r="Z437">
        <v>18.995000000000001</v>
      </c>
      <c r="AA437" t="s">
        <v>1229</v>
      </c>
      <c r="AB437">
        <v>0.91659999999999997</v>
      </c>
      <c r="AC437" t="s">
        <v>1230</v>
      </c>
      <c r="AD437">
        <v>0.82579999999999998</v>
      </c>
      <c r="AE437" t="s">
        <v>1364</v>
      </c>
      <c r="AF437">
        <v>0.62739999999999996</v>
      </c>
      <c r="AG437">
        <v>17.5244</v>
      </c>
      <c r="AH437">
        <v>250.6618</v>
      </c>
      <c r="AI437">
        <v>6.5</v>
      </c>
      <c r="AK437">
        <v>93</v>
      </c>
      <c r="AL437">
        <v>20</v>
      </c>
      <c r="AM437">
        <v>11</v>
      </c>
      <c r="AN437" t="s">
        <v>983</v>
      </c>
      <c r="AP437" t="str">
        <f t="shared" si="6"/>
        <v/>
      </c>
    </row>
    <row r="438" spans="1:42">
      <c r="A438" t="s">
        <v>1365</v>
      </c>
      <c r="B438" s="4">
        <v>43400</v>
      </c>
      <c r="C438" s="1">
        <v>0.70833333333333337</v>
      </c>
      <c r="D438" t="s">
        <v>224</v>
      </c>
      <c r="E438" t="s">
        <v>1359</v>
      </c>
      <c r="G438">
        <v>6542</v>
      </c>
      <c r="H438" t="s">
        <v>345</v>
      </c>
      <c r="I438" t="s">
        <v>346</v>
      </c>
      <c r="J438" t="s">
        <v>5</v>
      </c>
      <c r="K438" t="s">
        <v>347</v>
      </c>
      <c r="L438" t="s">
        <v>1360</v>
      </c>
      <c r="M438">
        <v>9</v>
      </c>
      <c r="N438">
        <v>9</v>
      </c>
      <c r="O438">
        <v>88.5</v>
      </c>
      <c r="P438">
        <v>42.618099999999998</v>
      </c>
      <c r="Q438">
        <v>22.438099999999999</v>
      </c>
      <c r="R438">
        <v>18.280799999999999</v>
      </c>
      <c r="S438">
        <v>10.5984</v>
      </c>
      <c r="T438">
        <v>3.3706999999999998</v>
      </c>
      <c r="U438">
        <v>2.8866999999999998</v>
      </c>
      <c r="V438">
        <v>2.3858000000000001</v>
      </c>
      <c r="W438">
        <v>1.1238999999999999</v>
      </c>
      <c r="X438">
        <v>1.3543000000000001</v>
      </c>
      <c r="Y438">
        <v>0</v>
      </c>
      <c r="Z438">
        <v>18.132100000000001</v>
      </c>
      <c r="AA438" t="s">
        <v>1123</v>
      </c>
      <c r="AB438">
        <v>2.1295000000000002</v>
      </c>
      <c r="AC438" t="s">
        <v>629</v>
      </c>
      <c r="AD438">
        <v>2.6520999999999999</v>
      </c>
      <c r="AE438" t="s">
        <v>505</v>
      </c>
      <c r="AF438">
        <v>2.4104999999999999</v>
      </c>
      <c r="AG438">
        <v>16.1952</v>
      </c>
      <c r="AH438">
        <v>235.0762</v>
      </c>
      <c r="AI438">
        <v>14</v>
      </c>
      <c r="AK438">
        <v>100</v>
      </c>
      <c r="AL438">
        <v>20</v>
      </c>
      <c r="AM438">
        <v>18</v>
      </c>
      <c r="AN438" t="s">
        <v>983</v>
      </c>
      <c r="AP438" t="str">
        <f t="shared" si="6"/>
        <v/>
      </c>
    </row>
    <row r="439" spans="1:42">
      <c r="A439" t="s">
        <v>1366</v>
      </c>
      <c r="B439" s="4">
        <v>43400</v>
      </c>
      <c r="C439" s="1">
        <v>0.70833333333333337</v>
      </c>
      <c r="D439" t="s">
        <v>224</v>
      </c>
      <c r="E439" t="s">
        <v>1359</v>
      </c>
      <c r="G439">
        <v>6542</v>
      </c>
      <c r="H439" t="s">
        <v>345</v>
      </c>
      <c r="I439" t="s">
        <v>346</v>
      </c>
      <c r="J439" t="s">
        <v>5</v>
      </c>
      <c r="K439" t="s">
        <v>347</v>
      </c>
      <c r="L439" t="s">
        <v>1360</v>
      </c>
      <c r="M439">
        <v>4</v>
      </c>
      <c r="N439">
        <v>6</v>
      </c>
      <c r="O439">
        <v>85.942800000000005</v>
      </c>
      <c r="P439">
        <v>68.177599999999998</v>
      </c>
      <c r="Q439">
        <v>23.422799999999999</v>
      </c>
      <c r="R439">
        <v>6.3068999999999997</v>
      </c>
      <c r="S439">
        <v>5.2237999999999998</v>
      </c>
      <c r="T439">
        <v>3.0754000000000001</v>
      </c>
      <c r="U439">
        <v>1.8772</v>
      </c>
      <c r="V439">
        <v>1.5903</v>
      </c>
      <c r="W439">
        <v>1.0935999999999999</v>
      </c>
      <c r="X439">
        <v>0.86080000000000001</v>
      </c>
      <c r="Y439">
        <v>0</v>
      </c>
      <c r="Z439">
        <v>14.2407</v>
      </c>
      <c r="AA439" t="s">
        <v>392</v>
      </c>
      <c r="AB439">
        <v>3.8424999999999998</v>
      </c>
      <c r="AC439" t="s">
        <v>1131</v>
      </c>
      <c r="AD439">
        <v>0.75190000000000001</v>
      </c>
      <c r="AE439" t="s">
        <v>1367</v>
      </c>
      <c r="AF439">
        <v>1.9473</v>
      </c>
      <c r="AG439">
        <v>16.695499999999999</v>
      </c>
      <c r="AH439">
        <v>235.04910000000001</v>
      </c>
      <c r="AI439">
        <v>5</v>
      </c>
      <c r="AK439">
        <v>101</v>
      </c>
      <c r="AL439">
        <v>20</v>
      </c>
      <c r="AM439">
        <v>219</v>
      </c>
      <c r="AN439" t="s">
        <v>983</v>
      </c>
      <c r="AP439" t="str">
        <f t="shared" si="6"/>
        <v/>
      </c>
    </row>
    <row r="440" spans="1:42">
      <c r="A440" t="s">
        <v>1368</v>
      </c>
      <c r="B440" s="4">
        <v>43400</v>
      </c>
      <c r="C440" s="1">
        <v>0.70833333333333337</v>
      </c>
      <c r="D440" t="s">
        <v>224</v>
      </c>
      <c r="E440" t="s">
        <v>1359</v>
      </c>
      <c r="G440">
        <v>6542</v>
      </c>
      <c r="H440" t="s">
        <v>345</v>
      </c>
      <c r="I440" t="s">
        <v>346</v>
      </c>
      <c r="J440" t="s">
        <v>5</v>
      </c>
      <c r="K440" t="s">
        <v>347</v>
      </c>
      <c r="L440" t="s">
        <v>1360</v>
      </c>
      <c r="M440">
        <v>17</v>
      </c>
      <c r="N440">
        <v>6</v>
      </c>
      <c r="O440">
        <v>92.694299999999998</v>
      </c>
      <c r="P440">
        <v>49.537700000000001</v>
      </c>
      <c r="Q440">
        <v>19.613600000000002</v>
      </c>
      <c r="R440">
        <v>8.1819000000000006</v>
      </c>
      <c r="S440">
        <v>3.5893000000000002</v>
      </c>
      <c r="T440">
        <v>3.3393000000000002</v>
      </c>
      <c r="U440">
        <v>1.3193999999999999</v>
      </c>
      <c r="V440">
        <v>0</v>
      </c>
      <c r="W440">
        <v>0</v>
      </c>
      <c r="X440">
        <v>0</v>
      </c>
      <c r="Y440">
        <v>4.6005000000000003</v>
      </c>
      <c r="Z440">
        <v>19.3371</v>
      </c>
      <c r="AA440" t="s">
        <v>771</v>
      </c>
      <c r="AB440">
        <v>1.0416000000000001</v>
      </c>
      <c r="AC440" t="s">
        <v>1369</v>
      </c>
      <c r="AD440">
        <v>1.0947</v>
      </c>
      <c r="AE440" t="s">
        <v>708</v>
      </c>
      <c r="AF440">
        <v>1.8876999999999999</v>
      </c>
      <c r="AG440">
        <v>26.423500000000001</v>
      </c>
      <c r="AH440">
        <v>232.66050000000001</v>
      </c>
      <c r="AI440">
        <v>10</v>
      </c>
      <c r="AK440">
        <v>91</v>
      </c>
      <c r="AL440">
        <v>20</v>
      </c>
      <c r="AM440">
        <v>9</v>
      </c>
      <c r="AN440" t="s">
        <v>983</v>
      </c>
      <c r="AP440" t="str">
        <f t="shared" si="6"/>
        <v/>
      </c>
    </row>
    <row r="441" spans="1:42">
      <c r="A441" t="s">
        <v>1370</v>
      </c>
      <c r="B441" s="4">
        <v>43400</v>
      </c>
      <c r="C441" s="1">
        <v>0.70833333333333337</v>
      </c>
      <c r="D441" t="s">
        <v>224</v>
      </c>
      <c r="E441" t="s">
        <v>1359</v>
      </c>
      <c r="G441">
        <v>6542</v>
      </c>
      <c r="H441" t="s">
        <v>345</v>
      </c>
      <c r="I441" t="s">
        <v>346</v>
      </c>
      <c r="J441" t="s">
        <v>5</v>
      </c>
      <c r="K441" t="s">
        <v>347</v>
      </c>
      <c r="L441" t="s">
        <v>1360</v>
      </c>
      <c r="M441">
        <v>20</v>
      </c>
      <c r="N441">
        <v>8</v>
      </c>
      <c r="O441">
        <v>59.780500000000004</v>
      </c>
      <c r="P441">
        <v>63.948500000000003</v>
      </c>
      <c r="Q441">
        <v>36.395200000000003</v>
      </c>
      <c r="R441">
        <v>11.7201</v>
      </c>
      <c r="S441">
        <v>6.5791000000000004</v>
      </c>
      <c r="T441">
        <v>4.6135000000000002</v>
      </c>
      <c r="U441">
        <v>2.7965</v>
      </c>
      <c r="V441">
        <v>2.5004</v>
      </c>
      <c r="W441">
        <v>2.1076999999999999</v>
      </c>
      <c r="X441">
        <v>1.8894</v>
      </c>
      <c r="Y441">
        <v>0</v>
      </c>
      <c r="Z441">
        <v>8.75</v>
      </c>
      <c r="AA441" t="s">
        <v>1371</v>
      </c>
      <c r="AB441">
        <v>0</v>
      </c>
      <c r="AC441" t="s">
        <v>1372</v>
      </c>
      <c r="AD441">
        <v>0.17879999999999999</v>
      </c>
      <c r="AE441" t="s">
        <v>630</v>
      </c>
      <c r="AF441">
        <v>1.0717000000000001</v>
      </c>
      <c r="AG441">
        <v>16.7103</v>
      </c>
      <c r="AH441">
        <v>219.04159999999999</v>
      </c>
      <c r="AI441">
        <v>16</v>
      </c>
      <c r="AK441">
        <v>90</v>
      </c>
      <c r="AL441">
        <v>20</v>
      </c>
      <c r="AM441">
        <v>15</v>
      </c>
      <c r="AN441" t="s">
        <v>983</v>
      </c>
      <c r="AP441" t="str">
        <f t="shared" si="6"/>
        <v/>
      </c>
    </row>
    <row r="442" spans="1:42">
      <c r="A442" t="s">
        <v>1373</v>
      </c>
      <c r="B442" s="4">
        <v>43400</v>
      </c>
      <c r="C442" s="1">
        <v>0.70833333333333337</v>
      </c>
      <c r="D442" t="s">
        <v>224</v>
      </c>
      <c r="E442" t="s">
        <v>1359</v>
      </c>
      <c r="G442">
        <v>6542</v>
      </c>
      <c r="H442" t="s">
        <v>345</v>
      </c>
      <c r="I442" t="s">
        <v>346</v>
      </c>
      <c r="J442" t="s">
        <v>5</v>
      </c>
      <c r="K442" t="s">
        <v>347</v>
      </c>
      <c r="L442" t="s">
        <v>1360</v>
      </c>
      <c r="M442">
        <v>7</v>
      </c>
      <c r="N442">
        <v>6</v>
      </c>
      <c r="O442">
        <v>93.645399999999995</v>
      </c>
      <c r="P442">
        <v>41.415599999999998</v>
      </c>
      <c r="Q442">
        <v>23.220099999999999</v>
      </c>
      <c r="R442">
        <v>9.359</v>
      </c>
      <c r="S442">
        <v>5.9343000000000004</v>
      </c>
      <c r="T442">
        <v>5.0358999999999998</v>
      </c>
      <c r="U442">
        <v>5.0220000000000002</v>
      </c>
      <c r="V442">
        <v>1.8931</v>
      </c>
      <c r="W442">
        <v>1.2048000000000001</v>
      </c>
      <c r="X442">
        <v>1.3720000000000001</v>
      </c>
      <c r="Y442">
        <v>0</v>
      </c>
      <c r="Z442">
        <v>15.950699999999999</v>
      </c>
      <c r="AA442" t="s">
        <v>904</v>
      </c>
      <c r="AB442">
        <v>0.43540000000000001</v>
      </c>
      <c r="AC442" t="s">
        <v>636</v>
      </c>
      <c r="AD442">
        <v>0.41949999999999998</v>
      </c>
      <c r="AE442" t="s">
        <v>597</v>
      </c>
      <c r="AF442">
        <v>1.1648000000000001</v>
      </c>
      <c r="AG442">
        <v>9.3764000000000003</v>
      </c>
      <c r="AH442">
        <v>215.44900000000001</v>
      </c>
      <c r="AI442">
        <v>6</v>
      </c>
      <c r="AK442">
        <v>101</v>
      </c>
      <c r="AL442">
        <v>20</v>
      </c>
      <c r="AM442">
        <v>49</v>
      </c>
      <c r="AN442" t="s">
        <v>983</v>
      </c>
      <c r="AP442" t="str">
        <f t="shared" si="6"/>
        <v/>
      </c>
    </row>
    <row r="443" spans="1:42">
      <c r="A443" t="s">
        <v>1374</v>
      </c>
      <c r="B443" s="4">
        <v>43400</v>
      </c>
      <c r="C443" s="1">
        <v>0.70833333333333337</v>
      </c>
      <c r="D443" t="s">
        <v>224</v>
      </c>
      <c r="E443" t="s">
        <v>1359</v>
      </c>
      <c r="G443">
        <v>6542</v>
      </c>
      <c r="H443" t="s">
        <v>345</v>
      </c>
      <c r="I443" t="s">
        <v>346</v>
      </c>
      <c r="J443" t="s">
        <v>5</v>
      </c>
      <c r="K443" t="s">
        <v>347</v>
      </c>
      <c r="L443" t="s">
        <v>1360</v>
      </c>
      <c r="M443">
        <v>1</v>
      </c>
      <c r="N443">
        <v>11</v>
      </c>
      <c r="O443">
        <v>89.97</v>
      </c>
      <c r="P443">
        <v>48.226700000000001</v>
      </c>
      <c r="Q443">
        <v>18.4178</v>
      </c>
      <c r="R443">
        <v>8.8264999999999993</v>
      </c>
      <c r="S443">
        <v>6.7960000000000003</v>
      </c>
      <c r="T443">
        <v>4.5635000000000003</v>
      </c>
      <c r="U443">
        <v>2.2488000000000001</v>
      </c>
      <c r="V443">
        <v>1.6548</v>
      </c>
      <c r="W443">
        <v>1.1341000000000001</v>
      </c>
      <c r="X443">
        <v>1.2741</v>
      </c>
      <c r="Y443">
        <v>0</v>
      </c>
      <c r="Z443">
        <v>18.425000000000001</v>
      </c>
      <c r="AA443" t="s">
        <v>1136</v>
      </c>
      <c r="AB443">
        <v>2.0819999999999999</v>
      </c>
      <c r="AC443" t="s">
        <v>1375</v>
      </c>
      <c r="AD443">
        <v>0.28560000000000002</v>
      </c>
      <c r="AE443" t="s">
        <v>1376</v>
      </c>
      <c r="AF443">
        <v>0.51680000000000004</v>
      </c>
      <c r="AG443">
        <v>6.7076000000000002</v>
      </c>
      <c r="AH443">
        <v>211.1292</v>
      </c>
      <c r="AI443">
        <v>16</v>
      </c>
      <c r="AK443">
        <v>102</v>
      </c>
      <c r="AL443">
        <v>20</v>
      </c>
      <c r="AM443">
        <v>14</v>
      </c>
      <c r="AN443" t="s">
        <v>983</v>
      </c>
      <c r="AP443" t="str">
        <f t="shared" si="6"/>
        <v/>
      </c>
    </row>
    <row r="444" spans="1:42">
      <c r="A444" t="s">
        <v>1377</v>
      </c>
      <c r="B444" s="4">
        <v>43400</v>
      </c>
      <c r="C444" s="1">
        <v>0.70833333333333337</v>
      </c>
      <c r="D444" t="s">
        <v>224</v>
      </c>
      <c r="E444" t="s">
        <v>1359</v>
      </c>
      <c r="G444">
        <v>6542</v>
      </c>
      <c r="H444" t="s">
        <v>345</v>
      </c>
      <c r="I444" t="s">
        <v>346</v>
      </c>
      <c r="J444" t="s">
        <v>5</v>
      </c>
      <c r="K444" t="s">
        <v>347</v>
      </c>
      <c r="L444" t="s">
        <v>1360</v>
      </c>
      <c r="M444">
        <v>11</v>
      </c>
      <c r="N444">
        <v>6</v>
      </c>
      <c r="O444">
        <v>70.367800000000003</v>
      </c>
      <c r="P444">
        <v>65.663499999999999</v>
      </c>
      <c r="Q444">
        <v>22.449000000000002</v>
      </c>
      <c r="R444">
        <v>6.2706</v>
      </c>
      <c r="S444">
        <v>3.0165000000000002</v>
      </c>
      <c r="T444">
        <v>2.2690000000000001</v>
      </c>
      <c r="U444">
        <v>1.29</v>
      </c>
      <c r="V444">
        <v>1.0597000000000001</v>
      </c>
      <c r="W444">
        <v>1.0545</v>
      </c>
      <c r="X444">
        <v>0.52110000000000001</v>
      </c>
      <c r="Y444">
        <v>0</v>
      </c>
      <c r="Z444">
        <v>6.6071</v>
      </c>
      <c r="AA444" t="s">
        <v>902</v>
      </c>
      <c r="AB444">
        <v>0.45839999999999997</v>
      </c>
      <c r="AC444" t="s">
        <v>1119</v>
      </c>
      <c r="AD444">
        <v>0.78859999999999997</v>
      </c>
      <c r="AE444" t="s">
        <v>579</v>
      </c>
      <c r="AF444">
        <v>0.58120000000000005</v>
      </c>
      <c r="AG444">
        <v>17.4328</v>
      </c>
      <c r="AH444">
        <v>199.82980000000001</v>
      </c>
      <c r="AI444">
        <v>8</v>
      </c>
      <c r="AK444">
        <v>96</v>
      </c>
      <c r="AL444">
        <v>20</v>
      </c>
      <c r="AM444">
        <v>163</v>
      </c>
      <c r="AN444" t="s">
        <v>983</v>
      </c>
      <c r="AP444" t="str">
        <f t="shared" si="6"/>
        <v/>
      </c>
    </row>
    <row r="445" spans="1:42">
      <c r="A445" t="s">
        <v>1378</v>
      </c>
      <c r="B445" s="4">
        <v>43400</v>
      </c>
      <c r="C445" s="1">
        <v>0.70833333333333337</v>
      </c>
      <c r="D445" t="s">
        <v>224</v>
      </c>
      <c r="E445" t="s">
        <v>1359</v>
      </c>
      <c r="G445">
        <v>6542</v>
      </c>
      <c r="H445" t="s">
        <v>345</v>
      </c>
      <c r="I445" t="s">
        <v>346</v>
      </c>
      <c r="J445" t="s">
        <v>5</v>
      </c>
      <c r="K445" t="s">
        <v>347</v>
      </c>
      <c r="L445" t="s">
        <v>1360</v>
      </c>
      <c r="M445">
        <v>23</v>
      </c>
      <c r="N445">
        <v>6</v>
      </c>
      <c r="O445">
        <v>76.760800000000003</v>
      </c>
      <c r="P445">
        <v>44.634599999999999</v>
      </c>
      <c r="Q445">
        <v>21.794499999999999</v>
      </c>
      <c r="R445">
        <v>5.3685999999999998</v>
      </c>
      <c r="S445">
        <v>6.4226999999999999</v>
      </c>
      <c r="T445">
        <v>3.4977999999999998</v>
      </c>
      <c r="U445">
        <v>2.2158000000000002</v>
      </c>
      <c r="V445">
        <v>1.6779999999999999</v>
      </c>
      <c r="W445">
        <v>1.0477000000000001</v>
      </c>
      <c r="X445">
        <v>0.92330000000000001</v>
      </c>
      <c r="Y445">
        <v>0</v>
      </c>
      <c r="Z445">
        <v>17.0379</v>
      </c>
      <c r="AB445">
        <v>0</v>
      </c>
      <c r="AC445" t="s">
        <v>1379</v>
      </c>
      <c r="AD445">
        <v>0.36969999999999997</v>
      </c>
      <c r="AE445" t="s">
        <v>1380</v>
      </c>
      <c r="AF445">
        <v>0.53849999999999998</v>
      </c>
      <c r="AG445">
        <v>12.0329</v>
      </c>
      <c r="AH445">
        <v>194.3227</v>
      </c>
      <c r="AI445">
        <v>0</v>
      </c>
      <c r="AK445">
        <v>85</v>
      </c>
      <c r="AL445">
        <v>20</v>
      </c>
      <c r="AM445">
        <v>36</v>
      </c>
      <c r="AN445" t="s">
        <v>983</v>
      </c>
      <c r="AP445" t="str">
        <f t="shared" si="6"/>
        <v/>
      </c>
    </row>
    <row r="446" spans="1:42">
      <c r="A446" t="s">
        <v>1381</v>
      </c>
      <c r="B446" s="4">
        <v>43400</v>
      </c>
      <c r="C446" s="1">
        <v>0.70833333333333337</v>
      </c>
      <c r="D446" t="s">
        <v>224</v>
      </c>
      <c r="E446" t="s">
        <v>1359</v>
      </c>
      <c r="G446">
        <v>6542</v>
      </c>
      <c r="H446" t="s">
        <v>345</v>
      </c>
      <c r="I446" t="s">
        <v>346</v>
      </c>
      <c r="J446" t="s">
        <v>5</v>
      </c>
      <c r="K446" t="s">
        <v>347</v>
      </c>
      <c r="L446" t="s">
        <v>1360</v>
      </c>
      <c r="M446">
        <v>18</v>
      </c>
      <c r="N446">
        <v>4</v>
      </c>
      <c r="O446">
        <v>63.3352</v>
      </c>
      <c r="P446">
        <v>51.3551</v>
      </c>
      <c r="Q446">
        <v>21.2119</v>
      </c>
      <c r="R446">
        <v>7.9115000000000002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17.8476</v>
      </c>
      <c r="Z446">
        <v>15.7479</v>
      </c>
      <c r="AA446" t="s">
        <v>382</v>
      </c>
      <c r="AB446">
        <v>2.3169</v>
      </c>
      <c r="AC446" t="s">
        <v>1382</v>
      </c>
      <c r="AD446">
        <v>0.30990000000000001</v>
      </c>
      <c r="AE446" t="s">
        <v>365</v>
      </c>
      <c r="AF446">
        <v>1.7513000000000001</v>
      </c>
      <c r="AG446">
        <v>3.3</v>
      </c>
      <c r="AH446">
        <v>185.0873</v>
      </c>
      <c r="AI446">
        <v>16</v>
      </c>
      <c r="AK446">
        <v>95</v>
      </c>
      <c r="AL446">
        <v>20</v>
      </c>
      <c r="AM446">
        <v>26</v>
      </c>
      <c r="AN446" t="s">
        <v>983</v>
      </c>
      <c r="AP446" t="str">
        <f t="shared" si="6"/>
        <v/>
      </c>
    </row>
    <row r="447" spans="1:42">
      <c r="A447" t="s">
        <v>1383</v>
      </c>
      <c r="B447" s="4">
        <v>43400</v>
      </c>
      <c r="C447" s="1">
        <v>0.70833333333333337</v>
      </c>
      <c r="D447" t="s">
        <v>224</v>
      </c>
      <c r="E447" t="s">
        <v>1359</v>
      </c>
      <c r="G447">
        <v>6542</v>
      </c>
      <c r="H447" t="s">
        <v>345</v>
      </c>
      <c r="I447" t="s">
        <v>346</v>
      </c>
      <c r="J447" t="s">
        <v>5</v>
      </c>
      <c r="K447" t="s">
        <v>347</v>
      </c>
      <c r="L447" t="s">
        <v>1360</v>
      </c>
      <c r="M447">
        <v>12</v>
      </c>
      <c r="N447">
        <v>9</v>
      </c>
      <c r="O447">
        <v>51.293100000000003</v>
      </c>
      <c r="P447">
        <v>39.573500000000003</v>
      </c>
      <c r="Q447">
        <v>18.547799999999999</v>
      </c>
      <c r="R447">
        <v>6.6353</v>
      </c>
      <c r="S447">
        <v>6.9740000000000002</v>
      </c>
      <c r="T447">
        <v>2.9823</v>
      </c>
      <c r="U447">
        <v>2.9502000000000002</v>
      </c>
      <c r="V447">
        <v>2.5665</v>
      </c>
      <c r="W447">
        <v>1.0803</v>
      </c>
      <c r="X447">
        <v>1.1719999999999999</v>
      </c>
      <c r="Y447">
        <v>0</v>
      </c>
      <c r="Z447">
        <v>17.938600000000001</v>
      </c>
      <c r="AA447" t="s">
        <v>635</v>
      </c>
      <c r="AB447">
        <v>1.1677</v>
      </c>
      <c r="AC447" t="s">
        <v>1384</v>
      </c>
      <c r="AD447">
        <v>0.89</v>
      </c>
      <c r="AE447" t="s">
        <v>600</v>
      </c>
      <c r="AF447">
        <v>1.5595000000000001</v>
      </c>
      <c r="AG447">
        <v>25.091000000000001</v>
      </c>
      <c r="AH447">
        <v>180.42169999999999</v>
      </c>
      <c r="AI447">
        <v>33</v>
      </c>
      <c r="AK447">
        <v>94</v>
      </c>
      <c r="AL447">
        <v>20</v>
      </c>
      <c r="AM447">
        <v>22</v>
      </c>
      <c r="AN447" t="s">
        <v>983</v>
      </c>
      <c r="AP447" t="str">
        <f t="shared" si="6"/>
        <v/>
      </c>
    </row>
    <row r="448" spans="1:42">
      <c r="A448" t="s">
        <v>1385</v>
      </c>
      <c r="B448" s="4">
        <v>43400</v>
      </c>
      <c r="C448" s="1">
        <v>0.70833333333333337</v>
      </c>
      <c r="D448" t="s">
        <v>224</v>
      </c>
      <c r="E448" t="s">
        <v>1359</v>
      </c>
      <c r="G448">
        <v>6542</v>
      </c>
      <c r="H448" t="s">
        <v>345</v>
      </c>
      <c r="I448" t="s">
        <v>346</v>
      </c>
      <c r="J448" t="s">
        <v>5</v>
      </c>
      <c r="K448" t="s">
        <v>347</v>
      </c>
      <c r="L448" t="s">
        <v>1360</v>
      </c>
      <c r="M448">
        <v>21</v>
      </c>
      <c r="N448">
        <v>4</v>
      </c>
      <c r="O448">
        <v>64.201400000000007</v>
      </c>
      <c r="P448">
        <v>52.553600000000003</v>
      </c>
      <c r="Q448">
        <v>17.442</v>
      </c>
      <c r="R448">
        <v>7.2915999999999999</v>
      </c>
      <c r="S448">
        <v>6.1722999999999999</v>
      </c>
      <c r="T448">
        <v>2.8511000000000002</v>
      </c>
      <c r="U448">
        <v>2.5895000000000001</v>
      </c>
      <c r="V448">
        <v>1.5711999999999999</v>
      </c>
      <c r="W448">
        <v>1.1329</v>
      </c>
      <c r="X448">
        <v>0</v>
      </c>
      <c r="Y448">
        <v>1.319</v>
      </c>
      <c r="Z448">
        <v>15.98</v>
      </c>
      <c r="AB448">
        <v>0</v>
      </c>
      <c r="AC448" t="s">
        <v>632</v>
      </c>
      <c r="AD448">
        <v>0.1527</v>
      </c>
      <c r="AE448" s="5" t="s">
        <v>365</v>
      </c>
      <c r="AF448">
        <v>1.7513000000000001</v>
      </c>
      <c r="AG448">
        <v>5.0999999999999996</v>
      </c>
      <c r="AH448">
        <v>180.1087</v>
      </c>
      <c r="AI448">
        <v>0</v>
      </c>
      <c r="AK448">
        <v>89</v>
      </c>
      <c r="AL448">
        <v>20</v>
      </c>
      <c r="AM448">
        <v>26</v>
      </c>
      <c r="AN448" t="s">
        <v>983</v>
      </c>
      <c r="AP448" t="str">
        <f t="shared" si="6"/>
        <v/>
      </c>
    </row>
    <row r="449" spans="1:42">
      <c r="A449" t="s">
        <v>1386</v>
      </c>
      <c r="B449" s="4">
        <v>43400</v>
      </c>
      <c r="C449" s="1">
        <v>0.70833333333333337</v>
      </c>
      <c r="D449" t="s">
        <v>224</v>
      </c>
      <c r="E449" t="s">
        <v>1359</v>
      </c>
      <c r="G449">
        <v>6542</v>
      </c>
      <c r="H449" t="s">
        <v>345</v>
      </c>
      <c r="I449" t="s">
        <v>346</v>
      </c>
      <c r="J449" t="s">
        <v>5</v>
      </c>
      <c r="K449" t="s">
        <v>347</v>
      </c>
      <c r="L449" t="s">
        <v>1360</v>
      </c>
      <c r="M449">
        <v>8</v>
      </c>
      <c r="N449">
        <v>7</v>
      </c>
      <c r="O449">
        <v>39.332999999999998</v>
      </c>
      <c r="P449">
        <v>46.305300000000003</v>
      </c>
      <c r="Q449">
        <v>27.2972</v>
      </c>
      <c r="R449">
        <v>14.840299999999999</v>
      </c>
      <c r="S449">
        <v>5.7211999999999996</v>
      </c>
      <c r="T449">
        <v>7.0909000000000004</v>
      </c>
      <c r="U449">
        <v>4.9599000000000002</v>
      </c>
      <c r="V449">
        <v>1.8561000000000001</v>
      </c>
      <c r="W449">
        <v>2.2368999999999999</v>
      </c>
      <c r="X449">
        <v>0.77969999999999995</v>
      </c>
      <c r="Y449">
        <v>0</v>
      </c>
      <c r="Z449">
        <v>9.9306999999999999</v>
      </c>
      <c r="AA449" t="s">
        <v>1387</v>
      </c>
      <c r="AB449">
        <v>1.0105999999999999</v>
      </c>
      <c r="AC449" t="s">
        <v>1388</v>
      </c>
      <c r="AD449">
        <v>0.39340000000000003</v>
      </c>
      <c r="AE449" t="s">
        <v>1078</v>
      </c>
      <c r="AF449">
        <v>2.3626999999999998</v>
      </c>
      <c r="AG449">
        <v>13.5198</v>
      </c>
      <c r="AH449">
        <v>177.6377</v>
      </c>
      <c r="AI449">
        <v>20</v>
      </c>
      <c r="AK449">
        <v>100</v>
      </c>
      <c r="AL449">
        <v>20</v>
      </c>
      <c r="AM449">
        <v>3</v>
      </c>
      <c r="AN449" t="s">
        <v>983</v>
      </c>
      <c r="AP449" t="str">
        <f t="shared" si="6"/>
        <v/>
      </c>
    </row>
    <row r="450" spans="1:42">
      <c r="A450" t="s">
        <v>1389</v>
      </c>
      <c r="B450" s="4">
        <v>43400</v>
      </c>
      <c r="C450" s="1">
        <v>0.70833333333333337</v>
      </c>
      <c r="D450" t="s">
        <v>224</v>
      </c>
      <c r="E450" t="s">
        <v>1359</v>
      </c>
      <c r="G450">
        <v>6542</v>
      </c>
      <c r="H450" t="s">
        <v>345</v>
      </c>
      <c r="I450" t="s">
        <v>346</v>
      </c>
      <c r="J450" t="s">
        <v>5</v>
      </c>
      <c r="K450" t="s">
        <v>347</v>
      </c>
      <c r="L450" t="s">
        <v>1360</v>
      </c>
      <c r="M450">
        <v>15</v>
      </c>
      <c r="N450">
        <v>8</v>
      </c>
      <c r="O450">
        <v>64.293499999999995</v>
      </c>
      <c r="P450">
        <v>45.644300000000001</v>
      </c>
      <c r="Q450">
        <v>14.380699999999999</v>
      </c>
      <c r="R450">
        <v>5.7469999999999999</v>
      </c>
      <c r="S450">
        <v>5.0655999999999999</v>
      </c>
      <c r="T450">
        <v>4.2721999999999998</v>
      </c>
      <c r="U450">
        <v>1.7344999999999999</v>
      </c>
      <c r="V450">
        <v>1.454</v>
      </c>
      <c r="W450">
        <v>0.89400000000000002</v>
      </c>
      <c r="X450">
        <v>1.5298</v>
      </c>
      <c r="Y450">
        <v>0</v>
      </c>
      <c r="Z450">
        <v>20.839300000000001</v>
      </c>
      <c r="AA450" t="s">
        <v>399</v>
      </c>
      <c r="AB450">
        <v>1.0935999999999999</v>
      </c>
      <c r="AC450" t="s">
        <v>1390</v>
      </c>
      <c r="AD450">
        <v>0.16020000000000001</v>
      </c>
      <c r="AE450" t="s">
        <v>807</v>
      </c>
      <c r="AF450">
        <v>0.58520000000000005</v>
      </c>
      <c r="AG450">
        <v>8.4368999999999996</v>
      </c>
      <c r="AH450">
        <v>176.13079999999999</v>
      </c>
      <c r="AI450">
        <v>25</v>
      </c>
      <c r="AK450">
        <v>92</v>
      </c>
      <c r="AL450">
        <v>20</v>
      </c>
      <c r="AM450">
        <v>42</v>
      </c>
      <c r="AN450" t="s">
        <v>983</v>
      </c>
      <c r="AP450" t="str">
        <f t="shared" ref="AP450:AP513" si="7">IF(AND(D450&lt;&gt;D449,C450&lt;&gt;C449),"Bold","")</f>
        <v/>
      </c>
    </row>
    <row r="451" spans="1:42">
      <c r="A451" t="s">
        <v>1391</v>
      </c>
      <c r="B451" s="4">
        <v>43400</v>
      </c>
      <c r="C451" s="1">
        <v>0.70833333333333337</v>
      </c>
      <c r="D451" t="s">
        <v>224</v>
      </c>
      <c r="E451" t="s">
        <v>1359</v>
      </c>
      <c r="G451">
        <v>6542</v>
      </c>
      <c r="H451" t="s">
        <v>345</v>
      </c>
      <c r="I451" t="s">
        <v>346</v>
      </c>
      <c r="J451" t="s">
        <v>5</v>
      </c>
      <c r="K451" t="s">
        <v>347</v>
      </c>
      <c r="L451" t="s">
        <v>1360</v>
      </c>
      <c r="M451">
        <v>6</v>
      </c>
      <c r="N451">
        <v>9</v>
      </c>
      <c r="O451">
        <v>50.444600000000001</v>
      </c>
      <c r="P451">
        <v>55.474899999999998</v>
      </c>
      <c r="Q451">
        <v>21.215699999999998</v>
      </c>
      <c r="R451">
        <v>7.3308</v>
      </c>
      <c r="S451">
        <v>3.4567999999999999</v>
      </c>
      <c r="T451">
        <v>4.0796999999999999</v>
      </c>
      <c r="U451">
        <v>2.5706000000000002</v>
      </c>
      <c r="V451">
        <v>1.1056999999999999</v>
      </c>
      <c r="W451">
        <v>1.3436999999999999</v>
      </c>
      <c r="X451">
        <v>0</v>
      </c>
      <c r="Y451">
        <v>1.2676000000000001</v>
      </c>
      <c r="Z451">
        <v>6.4286000000000003</v>
      </c>
      <c r="AA451" t="s">
        <v>385</v>
      </c>
      <c r="AB451">
        <v>1.1536</v>
      </c>
      <c r="AC451" t="s">
        <v>1058</v>
      </c>
      <c r="AD451">
        <v>0.99570000000000003</v>
      </c>
      <c r="AE451" t="s">
        <v>630</v>
      </c>
      <c r="AF451">
        <v>1.0741000000000001</v>
      </c>
      <c r="AG451">
        <v>10.9937</v>
      </c>
      <c r="AH451">
        <v>168.9359</v>
      </c>
      <c r="AI451">
        <v>25</v>
      </c>
      <c r="AK451">
        <v>101</v>
      </c>
      <c r="AL451">
        <v>20</v>
      </c>
      <c r="AM451">
        <v>26</v>
      </c>
      <c r="AN451" t="s">
        <v>983</v>
      </c>
      <c r="AP451" t="str">
        <f t="shared" si="7"/>
        <v/>
      </c>
    </row>
    <row r="452" spans="1:42">
      <c r="A452" t="s">
        <v>1392</v>
      </c>
      <c r="B452" s="4">
        <v>43400</v>
      </c>
      <c r="C452" s="1">
        <v>0.70833333333333337</v>
      </c>
      <c r="D452" t="s">
        <v>224</v>
      </c>
      <c r="E452" t="s">
        <v>1359</v>
      </c>
      <c r="G452">
        <v>6542</v>
      </c>
      <c r="H452" t="s">
        <v>345</v>
      </c>
      <c r="I452" t="s">
        <v>346</v>
      </c>
      <c r="J452" t="s">
        <v>5</v>
      </c>
      <c r="K452" t="s">
        <v>347</v>
      </c>
      <c r="L452" t="s">
        <v>1360</v>
      </c>
      <c r="M452">
        <v>10</v>
      </c>
      <c r="N452">
        <v>6</v>
      </c>
      <c r="O452">
        <v>47.508000000000003</v>
      </c>
      <c r="P452">
        <v>35.059100000000001</v>
      </c>
      <c r="Q452">
        <v>25.2852</v>
      </c>
      <c r="R452">
        <v>5.2016</v>
      </c>
      <c r="S452">
        <v>4.0227000000000004</v>
      </c>
      <c r="T452">
        <v>3.3757999999999999</v>
      </c>
      <c r="U452">
        <v>2.2964000000000002</v>
      </c>
      <c r="V452">
        <v>1.6559999999999999</v>
      </c>
      <c r="W452">
        <v>1.3761000000000001</v>
      </c>
      <c r="X452">
        <v>1.1626000000000001</v>
      </c>
      <c r="Y452">
        <v>0</v>
      </c>
      <c r="Z452">
        <v>19.785</v>
      </c>
      <c r="AA452" t="s">
        <v>374</v>
      </c>
      <c r="AB452">
        <v>0.71299999999999997</v>
      </c>
      <c r="AC452" t="s">
        <v>1393</v>
      </c>
      <c r="AD452">
        <v>0.67520000000000002</v>
      </c>
      <c r="AE452" t="s">
        <v>1394</v>
      </c>
      <c r="AF452">
        <v>0.47960000000000003</v>
      </c>
      <c r="AG452">
        <v>7.7744999999999997</v>
      </c>
      <c r="AH452">
        <v>156.37100000000001</v>
      </c>
      <c r="AI452">
        <v>16</v>
      </c>
      <c r="AK452">
        <v>97</v>
      </c>
      <c r="AL452">
        <v>20</v>
      </c>
      <c r="AM452">
        <v>12</v>
      </c>
      <c r="AN452" t="s">
        <v>983</v>
      </c>
      <c r="AP452" t="str">
        <f t="shared" si="7"/>
        <v/>
      </c>
    </row>
    <row r="453" spans="1:42">
      <c r="A453" t="s">
        <v>1395</v>
      </c>
      <c r="B453" s="4">
        <v>43400</v>
      </c>
      <c r="C453" s="1">
        <v>0.70833333333333337</v>
      </c>
      <c r="D453" t="s">
        <v>224</v>
      </c>
      <c r="E453" t="s">
        <v>1359</v>
      </c>
      <c r="G453">
        <v>6542</v>
      </c>
      <c r="H453" t="s">
        <v>345</v>
      </c>
      <c r="I453" t="s">
        <v>346</v>
      </c>
      <c r="J453" t="s">
        <v>5</v>
      </c>
      <c r="K453" t="s">
        <v>347</v>
      </c>
      <c r="L453" t="s">
        <v>1360</v>
      </c>
      <c r="M453">
        <v>16</v>
      </c>
      <c r="N453">
        <v>7</v>
      </c>
      <c r="O453">
        <v>46.213999999999999</v>
      </c>
      <c r="P453">
        <v>34.491399999999999</v>
      </c>
      <c r="Q453">
        <v>26.7363</v>
      </c>
      <c r="R453">
        <v>6.9001999999999999</v>
      </c>
      <c r="S453">
        <v>5.7808000000000002</v>
      </c>
      <c r="T453">
        <v>3.6899000000000002</v>
      </c>
      <c r="U453">
        <v>2.9035000000000002</v>
      </c>
      <c r="V453">
        <v>1.6223000000000001</v>
      </c>
      <c r="W453">
        <v>1.0297000000000001</v>
      </c>
      <c r="X453">
        <v>1.1780999999999999</v>
      </c>
      <c r="Y453">
        <v>0</v>
      </c>
      <c r="Z453">
        <v>10.393599999999999</v>
      </c>
      <c r="AA453" t="s">
        <v>1396</v>
      </c>
      <c r="AB453">
        <v>0</v>
      </c>
      <c r="AC453" t="s">
        <v>1397</v>
      </c>
      <c r="AD453">
        <v>1.2833000000000001</v>
      </c>
      <c r="AE453" t="s">
        <v>294</v>
      </c>
      <c r="AF453">
        <v>0.4415</v>
      </c>
      <c r="AG453">
        <v>11.140599999999999</v>
      </c>
      <c r="AH453">
        <v>153.80520000000001</v>
      </c>
      <c r="AI453">
        <v>33</v>
      </c>
      <c r="AK453">
        <v>92</v>
      </c>
      <c r="AL453">
        <v>20</v>
      </c>
      <c r="AM453">
        <v>36</v>
      </c>
      <c r="AN453" t="s">
        <v>983</v>
      </c>
      <c r="AP453" t="str">
        <f t="shared" si="7"/>
        <v/>
      </c>
    </row>
    <row r="454" spans="1:42">
      <c r="A454" t="s">
        <v>1398</v>
      </c>
      <c r="B454" s="4">
        <v>43400</v>
      </c>
      <c r="C454" s="1">
        <v>0.70833333333333337</v>
      </c>
      <c r="D454" t="s">
        <v>224</v>
      </c>
      <c r="E454" t="s">
        <v>1359</v>
      </c>
      <c r="G454">
        <v>6542</v>
      </c>
      <c r="H454" t="s">
        <v>345</v>
      </c>
      <c r="I454" t="s">
        <v>346</v>
      </c>
      <c r="J454" s="3" t="s">
        <v>5</v>
      </c>
      <c r="K454" t="s">
        <v>347</v>
      </c>
      <c r="L454" t="s">
        <v>1360</v>
      </c>
      <c r="M454">
        <v>22</v>
      </c>
      <c r="N454">
        <v>5</v>
      </c>
      <c r="O454">
        <v>48.9985</v>
      </c>
      <c r="P454">
        <v>48.183</v>
      </c>
      <c r="Q454">
        <v>18.994199999999999</v>
      </c>
      <c r="R454">
        <v>4.7305000000000001</v>
      </c>
      <c r="S454">
        <v>3.3098999999999998</v>
      </c>
      <c r="T454">
        <v>2.6139999999999999</v>
      </c>
      <c r="U454">
        <v>2.4418000000000002</v>
      </c>
      <c r="V454">
        <v>1.4709000000000001</v>
      </c>
      <c r="W454">
        <v>0.79749999999999999</v>
      </c>
      <c r="X454">
        <v>0</v>
      </c>
      <c r="Y454">
        <v>1.0742</v>
      </c>
      <c r="Z454">
        <v>4.1825000000000001</v>
      </c>
      <c r="AB454">
        <v>0</v>
      </c>
      <c r="AC454" t="s">
        <v>900</v>
      </c>
      <c r="AD454">
        <v>0.63129999999999997</v>
      </c>
      <c r="AE454" t="s">
        <v>357</v>
      </c>
      <c r="AF454">
        <v>1.9977</v>
      </c>
      <c r="AG454">
        <v>8.7163000000000004</v>
      </c>
      <c r="AH454">
        <v>148.14240000000001</v>
      </c>
      <c r="AI454">
        <v>0</v>
      </c>
      <c r="AK454">
        <v>88</v>
      </c>
      <c r="AL454">
        <v>20</v>
      </c>
      <c r="AM454">
        <v>37</v>
      </c>
      <c r="AN454" t="s">
        <v>983</v>
      </c>
      <c r="AP454" t="str">
        <f t="shared" si="7"/>
        <v/>
      </c>
    </row>
    <row r="455" spans="1:42">
      <c r="A455" t="s">
        <v>1399</v>
      </c>
      <c r="B455" s="4">
        <v>43400</v>
      </c>
      <c r="C455" s="1">
        <v>0.70833333333333337</v>
      </c>
      <c r="D455" t="s">
        <v>224</v>
      </c>
      <c r="E455" t="s">
        <v>1359</v>
      </c>
      <c r="G455">
        <v>6542</v>
      </c>
      <c r="H455" t="s">
        <v>345</v>
      </c>
      <c r="I455" t="s">
        <v>346</v>
      </c>
      <c r="J455" s="3" t="s">
        <v>5</v>
      </c>
      <c r="K455" t="s">
        <v>347</v>
      </c>
      <c r="L455" t="s">
        <v>1360</v>
      </c>
      <c r="M455">
        <v>5</v>
      </c>
      <c r="N455">
        <v>5</v>
      </c>
      <c r="O455">
        <v>49.770099999999999</v>
      </c>
      <c r="P455">
        <v>38.2104</v>
      </c>
      <c r="Q455">
        <v>20.737200000000001</v>
      </c>
      <c r="R455">
        <v>4.9657</v>
      </c>
      <c r="S455">
        <v>3.0754000000000001</v>
      </c>
      <c r="T455">
        <v>3.2181999999999999</v>
      </c>
      <c r="U455">
        <v>3.3058999999999998</v>
      </c>
      <c r="V455">
        <v>1.5454000000000001</v>
      </c>
      <c r="W455">
        <v>1.3722000000000001</v>
      </c>
      <c r="X455">
        <v>1.0592999999999999</v>
      </c>
      <c r="Y455">
        <v>0</v>
      </c>
      <c r="Z455">
        <v>9.9063999999999997</v>
      </c>
      <c r="AA455" t="s">
        <v>1237</v>
      </c>
      <c r="AB455">
        <v>1.7271000000000001</v>
      </c>
      <c r="AC455" t="s">
        <v>1393</v>
      </c>
      <c r="AD455">
        <v>0.91039999999999999</v>
      </c>
      <c r="AE455" t="s">
        <v>1400</v>
      </c>
      <c r="AF455">
        <v>0.28320000000000001</v>
      </c>
      <c r="AG455">
        <v>7.3207000000000004</v>
      </c>
      <c r="AH455">
        <v>147.40770000000001</v>
      </c>
      <c r="AI455">
        <v>50</v>
      </c>
      <c r="AK455">
        <v>101</v>
      </c>
      <c r="AL455">
        <v>20</v>
      </c>
      <c r="AM455">
        <v>81</v>
      </c>
      <c r="AN455" t="s">
        <v>983</v>
      </c>
      <c r="AP455" t="str">
        <f t="shared" si="7"/>
        <v/>
      </c>
    </row>
    <row r="456" spans="1:42">
      <c r="A456" t="s">
        <v>1401</v>
      </c>
      <c r="B456" s="4">
        <v>43400</v>
      </c>
      <c r="C456" s="1">
        <v>0.70833333333333337</v>
      </c>
      <c r="D456" t="s">
        <v>224</v>
      </c>
      <c r="E456" t="s">
        <v>1359</v>
      </c>
      <c r="G456">
        <v>6542</v>
      </c>
      <c r="H456" t="s">
        <v>345</v>
      </c>
      <c r="I456" t="s">
        <v>346</v>
      </c>
      <c r="J456" s="3" t="s">
        <v>5</v>
      </c>
      <c r="K456" t="s">
        <v>347</v>
      </c>
      <c r="L456" t="s">
        <v>1360</v>
      </c>
      <c r="M456">
        <v>19</v>
      </c>
      <c r="N456">
        <v>5</v>
      </c>
      <c r="O456">
        <v>56.680300000000003</v>
      </c>
      <c r="P456">
        <v>30.572600000000001</v>
      </c>
      <c r="Q456">
        <v>15.960900000000001</v>
      </c>
      <c r="R456">
        <v>5.8822999999999999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13.312099999999999</v>
      </c>
      <c r="Z456">
        <v>7.49</v>
      </c>
      <c r="AA456" t="s">
        <v>889</v>
      </c>
      <c r="AB456">
        <v>1.3536999999999999</v>
      </c>
      <c r="AC456" t="s">
        <v>905</v>
      </c>
      <c r="AD456">
        <v>1.2193000000000001</v>
      </c>
      <c r="AE456" t="s">
        <v>513</v>
      </c>
      <c r="AF456">
        <v>1.736</v>
      </c>
      <c r="AG456">
        <v>3.6</v>
      </c>
      <c r="AH456">
        <v>137.80719999999999</v>
      </c>
      <c r="AI456">
        <v>50</v>
      </c>
      <c r="AK456">
        <v>90</v>
      </c>
      <c r="AL456">
        <v>20</v>
      </c>
      <c r="AM456">
        <v>60</v>
      </c>
      <c r="AN456" t="s">
        <v>983</v>
      </c>
      <c r="AP456" t="str">
        <f t="shared" si="7"/>
        <v/>
      </c>
    </row>
    <row r="457" spans="1:42">
      <c r="A457" t="s">
        <v>1402</v>
      </c>
      <c r="B457" s="4">
        <v>43400</v>
      </c>
      <c r="C457" s="1">
        <v>0.70833333333333337</v>
      </c>
      <c r="D457" t="s">
        <v>224</v>
      </c>
      <c r="E457" t="s">
        <v>1359</v>
      </c>
      <c r="G457">
        <v>6542</v>
      </c>
      <c r="H457" t="s">
        <v>345</v>
      </c>
      <c r="I457" t="s">
        <v>346</v>
      </c>
      <c r="J457" s="3" t="s">
        <v>5</v>
      </c>
      <c r="K457" t="s">
        <v>347</v>
      </c>
      <c r="L457" t="s">
        <v>1360</v>
      </c>
      <c r="M457">
        <v>2</v>
      </c>
      <c r="N457">
        <v>5</v>
      </c>
      <c r="O457">
        <v>52.741199999999999</v>
      </c>
      <c r="P457">
        <v>40.330199999999998</v>
      </c>
      <c r="Q457">
        <v>14.1976</v>
      </c>
      <c r="R457">
        <v>4.7836999999999996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13.0463</v>
      </c>
      <c r="Z457">
        <v>5.7142999999999997</v>
      </c>
      <c r="AA457" t="s">
        <v>641</v>
      </c>
      <c r="AB457">
        <v>0.36420000000000002</v>
      </c>
      <c r="AC457" t="s">
        <v>896</v>
      </c>
      <c r="AD457">
        <v>0.1011</v>
      </c>
      <c r="AE457" t="s">
        <v>1403</v>
      </c>
      <c r="AF457">
        <v>0.58199999999999996</v>
      </c>
      <c r="AG457">
        <v>0</v>
      </c>
      <c r="AH457">
        <v>131.8605</v>
      </c>
      <c r="AI457">
        <v>16</v>
      </c>
      <c r="AK457">
        <v>102</v>
      </c>
      <c r="AL457">
        <v>20</v>
      </c>
      <c r="AM457">
        <v>180</v>
      </c>
      <c r="AN457" t="s">
        <v>983</v>
      </c>
      <c r="AP457" t="str">
        <f t="shared" si="7"/>
        <v/>
      </c>
    </row>
    <row r="458" spans="1:42">
      <c r="A458" t="s">
        <v>1404</v>
      </c>
      <c r="B458" s="4">
        <v>43400</v>
      </c>
      <c r="C458" s="1">
        <v>0.70833333333333337</v>
      </c>
      <c r="D458" t="s">
        <v>224</v>
      </c>
      <c r="E458" t="s">
        <v>1359</v>
      </c>
      <c r="G458">
        <v>6542</v>
      </c>
      <c r="H458" t="s">
        <v>345</v>
      </c>
      <c r="I458" t="s">
        <v>346</v>
      </c>
      <c r="J458" s="3" t="s">
        <v>5</v>
      </c>
      <c r="K458" t="s">
        <v>347</v>
      </c>
      <c r="L458" t="s">
        <v>1360</v>
      </c>
      <c r="M458">
        <v>14</v>
      </c>
      <c r="N458">
        <v>5</v>
      </c>
      <c r="O458">
        <v>46.71</v>
      </c>
      <c r="P458">
        <v>27.1037</v>
      </c>
      <c r="Q458">
        <v>12.2194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16.337299999999999</v>
      </c>
      <c r="Z458">
        <v>7.1749999999999998</v>
      </c>
      <c r="AA458" t="s">
        <v>1405</v>
      </c>
      <c r="AB458">
        <v>0.122</v>
      </c>
      <c r="AC458" t="s">
        <v>905</v>
      </c>
      <c r="AD458">
        <v>1.2193000000000001</v>
      </c>
      <c r="AE458" t="s">
        <v>1406</v>
      </c>
      <c r="AF458">
        <v>0.59470000000000001</v>
      </c>
      <c r="AG458">
        <v>2.7</v>
      </c>
      <c r="AH458">
        <v>114.1814</v>
      </c>
      <c r="AI458">
        <v>33</v>
      </c>
      <c r="AK458">
        <v>93</v>
      </c>
      <c r="AL458">
        <v>20</v>
      </c>
      <c r="AM458">
        <v>244</v>
      </c>
      <c r="AN458" t="s">
        <v>983</v>
      </c>
      <c r="AP458" t="str">
        <f t="shared" si="7"/>
        <v/>
      </c>
    </row>
    <row r="459" spans="1:42">
      <c r="A459" t="s">
        <v>1409</v>
      </c>
      <c r="B459" s="4">
        <v>43400</v>
      </c>
      <c r="C459" s="1">
        <v>0.71180555555555547</v>
      </c>
      <c r="D459" t="s">
        <v>188</v>
      </c>
      <c r="E459" t="s">
        <v>660</v>
      </c>
      <c r="F459" t="s">
        <v>1407</v>
      </c>
      <c r="G459">
        <v>3619</v>
      </c>
      <c r="H459" t="s">
        <v>231</v>
      </c>
      <c r="I459" t="s">
        <v>232</v>
      </c>
      <c r="J459" s="3" t="s">
        <v>5</v>
      </c>
      <c r="K459" t="s">
        <v>347</v>
      </c>
      <c r="L459" t="s">
        <v>1408</v>
      </c>
      <c r="M459">
        <v>2</v>
      </c>
      <c r="N459">
        <v>9</v>
      </c>
      <c r="O459">
        <v>98.171999999999997</v>
      </c>
      <c r="P459">
        <v>48.261800000000001</v>
      </c>
      <c r="Q459">
        <v>41.678199999999997</v>
      </c>
      <c r="R459">
        <v>12.029199999999999</v>
      </c>
      <c r="S459">
        <v>7.8052000000000001</v>
      </c>
      <c r="T459">
        <v>3.0230000000000001</v>
      </c>
      <c r="U459">
        <v>2.9409999999999998</v>
      </c>
      <c r="V459">
        <v>1.605</v>
      </c>
      <c r="W459">
        <v>1.5686</v>
      </c>
      <c r="X459">
        <v>1.2775000000000001</v>
      </c>
      <c r="Y459">
        <v>0</v>
      </c>
      <c r="Z459">
        <v>16.6129</v>
      </c>
      <c r="AA459" t="s">
        <v>1410</v>
      </c>
      <c r="AB459">
        <v>0.3584</v>
      </c>
      <c r="AC459" t="s">
        <v>1411</v>
      </c>
      <c r="AD459">
        <v>0.1353</v>
      </c>
      <c r="AE459" t="s">
        <v>1412</v>
      </c>
      <c r="AF459">
        <v>1.3998999999999999</v>
      </c>
      <c r="AG459">
        <v>14.110200000000001</v>
      </c>
      <c r="AH459" s="23">
        <v>250.97810000000001</v>
      </c>
      <c r="AI459">
        <v>3.5</v>
      </c>
      <c r="AJ459">
        <v>2</v>
      </c>
      <c r="AK459">
        <v>72</v>
      </c>
      <c r="AL459">
        <v>16</v>
      </c>
      <c r="AM459">
        <v>8</v>
      </c>
      <c r="AN459" t="s">
        <v>5</v>
      </c>
      <c r="AP459" t="str">
        <f t="shared" si="7"/>
        <v>Bold</v>
      </c>
    </row>
    <row r="460" spans="1:42">
      <c r="A460" t="s">
        <v>1413</v>
      </c>
      <c r="B460" s="4">
        <v>43400</v>
      </c>
      <c r="C460" s="1">
        <v>0.71180555555555547</v>
      </c>
      <c r="D460" t="s">
        <v>188</v>
      </c>
      <c r="E460" t="s">
        <v>660</v>
      </c>
      <c r="F460" t="s">
        <v>1407</v>
      </c>
      <c r="G460">
        <v>3619</v>
      </c>
      <c r="H460" t="s">
        <v>231</v>
      </c>
      <c r="I460" t="s">
        <v>232</v>
      </c>
      <c r="J460" s="3" t="s">
        <v>5</v>
      </c>
      <c r="K460" t="s">
        <v>347</v>
      </c>
      <c r="L460" t="s">
        <v>1408</v>
      </c>
      <c r="M460">
        <v>1</v>
      </c>
      <c r="N460">
        <v>6</v>
      </c>
      <c r="O460">
        <v>98.2</v>
      </c>
      <c r="P460">
        <v>42.8172</v>
      </c>
      <c r="Q460">
        <v>22.0824</v>
      </c>
      <c r="R460">
        <v>6.2115</v>
      </c>
      <c r="S460">
        <v>4.7453000000000003</v>
      </c>
      <c r="T460">
        <v>2.3128000000000002</v>
      </c>
      <c r="U460">
        <v>2.3414000000000001</v>
      </c>
      <c r="V460">
        <v>0</v>
      </c>
      <c r="W460">
        <v>0</v>
      </c>
      <c r="X460">
        <v>0</v>
      </c>
      <c r="Y460">
        <v>4.6764000000000001</v>
      </c>
      <c r="Z460">
        <v>19.12</v>
      </c>
      <c r="AA460" t="s">
        <v>1414</v>
      </c>
      <c r="AB460">
        <v>0.3024</v>
      </c>
      <c r="AC460" t="s">
        <v>430</v>
      </c>
      <c r="AD460">
        <v>1.8309</v>
      </c>
      <c r="AE460" t="s">
        <v>1415</v>
      </c>
      <c r="AF460">
        <v>1.2252000000000001</v>
      </c>
      <c r="AG460">
        <v>38.311900000000001</v>
      </c>
      <c r="AH460">
        <v>244.17740000000001</v>
      </c>
      <c r="AI460">
        <v>4.5</v>
      </c>
      <c r="AJ460">
        <v>11</v>
      </c>
      <c r="AK460">
        <v>75</v>
      </c>
      <c r="AL460">
        <v>16</v>
      </c>
      <c r="AM460">
        <v>10</v>
      </c>
      <c r="AN460" t="s">
        <v>5</v>
      </c>
      <c r="AP460" t="str">
        <f t="shared" si="7"/>
        <v/>
      </c>
    </row>
    <row r="461" spans="1:42">
      <c r="A461" t="s">
        <v>1416</v>
      </c>
      <c r="B461" s="4">
        <v>43400</v>
      </c>
      <c r="C461" s="1">
        <v>0.71180555555555547</v>
      </c>
      <c r="D461" t="s">
        <v>188</v>
      </c>
      <c r="E461" t="s">
        <v>660</v>
      </c>
      <c r="F461" t="s">
        <v>1407</v>
      </c>
      <c r="G461">
        <v>3619</v>
      </c>
      <c r="H461" t="s">
        <v>231</v>
      </c>
      <c r="I461" t="s">
        <v>232</v>
      </c>
      <c r="J461" s="3" t="s">
        <v>5</v>
      </c>
      <c r="K461" t="s">
        <v>347</v>
      </c>
      <c r="L461" t="s">
        <v>1408</v>
      </c>
      <c r="M461">
        <v>3</v>
      </c>
      <c r="N461">
        <v>4</v>
      </c>
      <c r="O461">
        <v>73.763000000000005</v>
      </c>
      <c r="P461">
        <v>53.7149</v>
      </c>
      <c r="Q461">
        <v>25.963200000000001</v>
      </c>
      <c r="R461">
        <v>7.8554000000000004</v>
      </c>
      <c r="S461">
        <v>4.0198</v>
      </c>
      <c r="T461">
        <v>3.2488999999999999</v>
      </c>
      <c r="U461">
        <v>4.8558000000000003</v>
      </c>
      <c r="V461">
        <v>2.0472000000000001</v>
      </c>
      <c r="W461">
        <v>1.8441000000000001</v>
      </c>
      <c r="X461">
        <v>1.764</v>
      </c>
      <c r="Y461">
        <v>0</v>
      </c>
      <c r="Z461">
        <v>18.057099999999998</v>
      </c>
      <c r="AA461" t="s">
        <v>1417</v>
      </c>
      <c r="AB461">
        <v>0.72399999999999998</v>
      </c>
      <c r="AC461" t="s">
        <v>1418</v>
      </c>
      <c r="AD461">
        <v>1.2855000000000001</v>
      </c>
      <c r="AE461" t="s">
        <v>914</v>
      </c>
      <c r="AF461">
        <v>1.5178</v>
      </c>
      <c r="AG461">
        <v>18.578800000000001</v>
      </c>
      <c r="AH461">
        <v>219.23949999999999</v>
      </c>
      <c r="AI461">
        <v>6</v>
      </c>
      <c r="AJ461">
        <v>13</v>
      </c>
      <c r="AK461">
        <v>69</v>
      </c>
      <c r="AL461">
        <v>16</v>
      </c>
      <c r="AM461">
        <v>54</v>
      </c>
      <c r="AN461" t="s">
        <v>5</v>
      </c>
      <c r="AP461" t="str">
        <f t="shared" si="7"/>
        <v/>
      </c>
    </row>
    <row r="462" spans="1:42">
      <c r="A462" t="s">
        <v>1419</v>
      </c>
      <c r="B462" s="4">
        <v>43400</v>
      </c>
      <c r="C462" s="1">
        <v>0.71180555555555547</v>
      </c>
      <c r="D462" t="s">
        <v>188</v>
      </c>
      <c r="E462" t="s">
        <v>660</v>
      </c>
      <c r="F462" t="s">
        <v>1407</v>
      </c>
      <c r="G462">
        <v>3619</v>
      </c>
      <c r="H462" t="s">
        <v>231</v>
      </c>
      <c r="I462" t="s">
        <v>232</v>
      </c>
      <c r="J462" s="3" t="s">
        <v>5</v>
      </c>
      <c r="K462" t="s">
        <v>347</v>
      </c>
      <c r="L462" t="s">
        <v>1408</v>
      </c>
      <c r="M462">
        <v>16</v>
      </c>
      <c r="N462">
        <v>4</v>
      </c>
      <c r="O462">
        <v>79.75</v>
      </c>
      <c r="P462">
        <v>52.426600000000001</v>
      </c>
      <c r="Q462">
        <v>20.937899999999999</v>
      </c>
      <c r="R462">
        <v>7.9222000000000001</v>
      </c>
      <c r="S462">
        <v>5.3048999999999999</v>
      </c>
      <c r="T462">
        <v>3.9586000000000001</v>
      </c>
      <c r="U462">
        <v>2.1515</v>
      </c>
      <c r="V462">
        <v>1.1257999999999999</v>
      </c>
      <c r="W462">
        <v>0.54449999999999998</v>
      </c>
      <c r="X462">
        <v>1.4289000000000001</v>
      </c>
      <c r="Y462">
        <v>0</v>
      </c>
      <c r="Z462">
        <v>20.7014</v>
      </c>
      <c r="AA462" t="s">
        <v>1420</v>
      </c>
      <c r="AB462">
        <v>0.31580000000000003</v>
      </c>
      <c r="AC462" t="s">
        <v>269</v>
      </c>
      <c r="AD462">
        <v>2.2237</v>
      </c>
      <c r="AE462" t="s">
        <v>957</v>
      </c>
      <c r="AF462">
        <v>0.49299999999999999</v>
      </c>
      <c r="AG462">
        <v>19.2378</v>
      </c>
      <c r="AH462">
        <v>218.52269999999999</v>
      </c>
      <c r="AI462">
        <v>12</v>
      </c>
      <c r="AJ462">
        <v>6</v>
      </c>
      <c r="AK462">
        <v>56</v>
      </c>
      <c r="AL462">
        <v>16</v>
      </c>
      <c r="AM462">
        <v>24</v>
      </c>
      <c r="AN462" t="s">
        <v>5</v>
      </c>
      <c r="AP462" t="str">
        <f t="shared" si="7"/>
        <v/>
      </c>
    </row>
    <row r="463" spans="1:42">
      <c r="A463" t="s">
        <v>1421</v>
      </c>
      <c r="B463" s="4">
        <v>43400</v>
      </c>
      <c r="C463" s="1">
        <v>0.71180555555555547</v>
      </c>
      <c r="D463" t="s">
        <v>188</v>
      </c>
      <c r="E463" t="s">
        <v>660</v>
      </c>
      <c r="F463" t="s">
        <v>1407</v>
      </c>
      <c r="G463">
        <v>3619</v>
      </c>
      <c r="H463" t="s">
        <v>231</v>
      </c>
      <c r="I463" t="s">
        <v>232</v>
      </c>
      <c r="J463" s="3" t="s">
        <v>5</v>
      </c>
      <c r="K463" t="s">
        <v>347</v>
      </c>
      <c r="L463" t="s">
        <v>1408</v>
      </c>
      <c r="M463">
        <v>13</v>
      </c>
      <c r="N463">
        <v>6</v>
      </c>
      <c r="O463">
        <v>70.270300000000006</v>
      </c>
      <c r="P463">
        <v>51.533700000000003</v>
      </c>
      <c r="Q463">
        <v>28.709900000000001</v>
      </c>
      <c r="R463">
        <v>9.0059000000000005</v>
      </c>
      <c r="S463">
        <v>4.3890000000000002</v>
      </c>
      <c r="T463">
        <v>3.0821999999999998</v>
      </c>
      <c r="U463">
        <v>2.2292000000000001</v>
      </c>
      <c r="V463">
        <v>1.4543999999999999</v>
      </c>
      <c r="W463">
        <v>1.3333999999999999</v>
      </c>
      <c r="X463">
        <v>1.5605</v>
      </c>
      <c r="Y463">
        <v>0</v>
      </c>
      <c r="Z463">
        <v>18.3386</v>
      </c>
      <c r="AB463">
        <v>0</v>
      </c>
      <c r="AC463" t="s">
        <v>1422</v>
      </c>
      <c r="AD463">
        <v>2.8487</v>
      </c>
      <c r="AE463" t="s">
        <v>524</v>
      </c>
      <c r="AF463">
        <v>1.1892</v>
      </c>
      <c r="AG463">
        <v>16.197099999999999</v>
      </c>
      <c r="AH463">
        <v>212.1421</v>
      </c>
      <c r="AI463">
        <v>0</v>
      </c>
      <c r="AJ463">
        <v>12</v>
      </c>
      <c r="AK463">
        <v>60</v>
      </c>
      <c r="AL463">
        <v>16</v>
      </c>
      <c r="AM463">
        <v>720</v>
      </c>
      <c r="AN463" t="s">
        <v>5</v>
      </c>
      <c r="AP463" t="str">
        <f t="shared" si="7"/>
        <v/>
      </c>
    </row>
    <row r="464" spans="1:42">
      <c r="A464" t="s">
        <v>1423</v>
      </c>
      <c r="B464" s="4">
        <v>43400</v>
      </c>
      <c r="C464" s="1">
        <v>0.71180555555555547</v>
      </c>
      <c r="D464" t="s">
        <v>188</v>
      </c>
      <c r="E464" t="s">
        <v>660</v>
      </c>
      <c r="F464" t="s">
        <v>1407</v>
      </c>
      <c r="G464">
        <v>3619</v>
      </c>
      <c r="H464" t="s">
        <v>231</v>
      </c>
      <c r="I464" t="s">
        <v>232</v>
      </c>
      <c r="J464" s="3" t="s">
        <v>5</v>
      </c>
      <c r="K464" t="s">
        <v>347</v>
      </c>
      <c r="L464" t="s">
        <v>1408</v>
      </c>
      <c r="M464">
        <v>9</v>
      </c>
      <c r="N464">
        <v>5</v>
      </c>
      <c r="O464">
        <v>69.861000000000004</v>
      </c>
      <c r="P464">
        <v>53.879399999999997</v>
      </c>
      <c r="Q464">
        <v>19.1495</v>
      </c>
      <c r="R464">
        <v>8.1576000000000004</v>
      </c>
      <c r="S464">
        <v>5.2051999999999996</v>
      </c>
      <c r="T464">
        <v>3.8330000000000002</v>
      </c>
      <c r="U464">
        <v>1.9711000000000001</v>
      </c>
      <c r="V464">
        <v>1.6501999999999999</v>
      </c>
      <c r="W464">
        <v>1.607</v>
      </c>
      <c r="X464">
        <v>0.75890000000000002</v>
      </c>
      <c r="Y464">
        <v>0</v>
      </c>
      <c r="Z464">
        <v>17.812899999999999</v>
      </c>
      <c r="AA464" t="s">
        <v>1424</v>
      </c>
      <c r="AB464">
        <v>2.2206000000000001</v>
      </c>
      <c r="AC464" t="s">
        <v>1425</v>
      </c>
      <c r="AD464">
        <v>1.9549000000000001</v>
      </c>
      <c r="AE464" t="s">
        <v>1426</v>
      </c>
      <c r="AF464">
        <v>2.3060999999999998</v>
      </c>
      <c r="AG464">
        <v>15.824999999999999</v>
      </c>
      <c r="AH464">
        <v>206.19229999999999</v>
      </c>
      <c r="AI464">
        <v>6.5</v>
      </c>
      <c r="AJ464">
        <v>1</v>
      </c>
      <c r="AK464">
        <v>62</v>
      </c>
      <c r="AL464">
        <v>16</v>
      </c>
      <c r="AM464">
        <v>26</v>
      </c>
      <c r="AN464" t="s">
        <v>5</v>
      </c>
      <c r="AP464" t="str">
        <f t="shared" si="7"/>
        <v/>
      </c>
    </row>
    <row r="465" spans="1:42">
      <c r="A465" t="s">
        <v>1427</v>
      </c>
      <c r="B465" s="4">
        <v>43400</v>
      </c>
      <c r="C465" s="1">
        <v>0.71180555555555547</v>
      </c>
      <c r="D465" t="s">
        <v>188</v>
      </c>
      <c r="E465" t="s">
        <v>660</v>
      </c>
      <c r="F465" t="s">
        <v>1407</v>
      </c>
      <c r="G465">
        <v>3619</v>
      </c>
      <c r="H465" t="s">
        <v>231</v>
      </c>
      <c r="I465" t="s">
        <v>232</v>
      </c>
      <c r="J465" s="3" t="s">
        <v>5</v>
      </c>
      <c r="K465" t="s">
        <v>347</v>
      </c>
      <c r="L465" t="s">
        <v>1408</v>
      </c>
      <c r="M465">
        <v>7</v>
      </c>
      <c r="N465">
        <v>4</v>
      </c>
      <c r="O465">
        <v>44.162999999999997</v>
      </c>
      <c r="P465">
        <v>69.539199999999994</v>
      </c>
      <c r="Q465">
        <v>19.273299999999999</v>
      </c>
      <c r="R465">
        <v>5.6277999999999997</v>
      </c>
      <c r="S465">
        <v>4.4973999999999998</v>
      </c>
      <c r="T465">
        <v>3.6240000000000001</v>
      </c>
      <c r="U465">
        <v>2.2913000000000001</v>
      </c>
      <c r="V465">
        <v>1.5490999999999999</v>
      </c>
      <c r="W465">
        <v>1.0858000000000001</v>
      </c>
      <c r="X465">
        <v>0.90910000000000002</v>
      </c>
      <c r="Y465">
        <v>0</v>
      </c>
      <c r="Z465">
        <v>18.495699999999999</v>
      </c>
      <c r="AA465" t="s">
        <v>1428</v>
      </c>
      <c r="AB465">
        <v>2.6</v>
      </c>
      <c r="AC465" t="s">
        <v>1429</v>
      </c>
      <c r="AD465">
        <v>0.74160000000000004</v>
      </c>
      <c r="AE465" t="s">
        <v>914</v>
      </c>
      <c r="AF465">
        <v>1.5178</v>
      </c>
      <c r="AG465">
        <v>21.3596</v>
      </c>
      <c r="AH465">
        <v>197.2747</v>
      </c>
      <c r="AI465">
        <v>16</v>
      </c>
      <c r="AJ465">
        <v>15</v>
      </c>
      <c r="AK465">
        <v>65</v>
      </c>
      <c r="AL465">
        <v>16</v>
      </c>
      <c r="AM465">
        <v>23</v>
      </c>
      <c r="AN465" t="s">
        <v>5</v>
      </c>
      <c r="AP465" t="str">
        <f t="shared" si="7"/>
        <v/>
      </c>
    </row>
    <row r="466" spans="1:42">
      <c r="A466" t="s">
        <v>1430</v>
      </c>
      <c r="B466" s="4">
        <v>43400</v>
      </c>
      <c r="C466" s="1">
        <v>0.71180555555555547</v>
      </c>
      <c r="D466" t="s">
        <v>188</v>
      </c>
      <c r="E466" t="s">
        <v>660</v>
      </c>
      <c r="F466" t="s">
        <v>1407</v>
      </c>
      <c r="G466">
        <v>3619</v>
      </c>
      <c r="H466" t="s">
        <v>231</v>
      </c>
      <c r="I466" t="s">
        <v>232</v>
      </c>
      <c r="J466" s="3" t="s">
        <v>5</v>
      </c>
      <c r="K466" t="s">
        <v>347</v>
      </c>
      <c r="L466" t="s">
        <v>1408</v>
      </c>
      <c r="M466">
        <v>15</v>
      </c>
      <c r="N466">
        <v>7</v>
      </c>
      <c r="O466">
        <v>43.601100000000002</v>
      </c>
      <c r="P466">
        <v>54.257899999999999</v>
      </c>
      <c r="Q466">
        <v>18.182200000000002</v>
      </c>
      <c r="R466">
        <v>10.6153</v>
      </c>
      <c r="S466">
        <v>5.0205000000000002</v>
      </c>
      <c r="T466">
        <v>2.9746000000000001</v>
      </c>
      <c r="U466">
        <v>2.3805000000000001</v>
      </c>
      <c r="V466">
        <v>1.1460999999999999</v>
      </c>
      <c r="W466">
        <v>1.1326000000000001</v>
      </c>
      <c r="X466">
        <v>1.3667</v>
      </c>
      <c r="Y466">
        <v>0</v>
      </c>
      <c r="Z466">
        <v>17.831399999999999</v>
      </c>
      <c r="AA466" t="s">
        <v>1431</v>
      </c>
      <c r="AB466">
        <v>0</v>
      </c>
      <c r="AC466" t="s">
        <v>1432</v>
      </c>
      <c r="AD466">
        <v>0.48749999999999999</v>
      </c>
      <c r="AE466" t="s">
        <v>965</v>
      </c>
      <c r="AF466">
        <v>0.88119999999999998</v>
      </c>
      <c r="AG466">
        <v>31.217199999999998</v>
      </c>
      <c r="AH466">
        <v>191.0949</v>
      </c>
      <c r="AI466">
        <v>16</v>
      </c>
      <c r="AJ466">
        <v>8</v>
      </c>
      <c r="AK466">
        <v>56</v>
      </c>
      <c r="AL466">
        <v>16</v>
      </c>
      <c r="AM466">
        <v>70</v>
      </c>
      <c r="AN466" t="s">
        <v>5</v>
      </c>
      <c r="AP466" t="str">
        <f t="shared" si="7"/>
        <v/>
      </c>
    </row>
    <row r="467" spans="1:42">
      <c r="A467" t="s">
        <v>1433</v>
      </c>
      <c r="B467" s="4">
        <v>43400</v>
      </c>
      <c r="C467" s="1">
        <v>0.71180555555555547</v>
      </c>
      <c r="D467" t="s">
        <v>188</v>
      </c>
      <c r="E467" t="s">
        <v>660</v>
      </c>
      <c r="F467" t="s">
        <v>1407</v>
      </c>
      <c r="G467">
        <v>3619</v>
      </c>
      <c r="H467" t="s">
        <v>231</v>
      </c>
      <c r="I467" t="s">
        <v>232</v>
      </c>
      <c r="J467" s="3" t="s">
        <v>5</v>
      </c>
      <c r="K467" t="s">
        <v>347</v>
      </c>
      <c r="L467" t="s">
        <v>1408</v>
      </c>
      <c r="M467">
        <v>5</v>
      </c>
      <c r="N467">
        <v>5</v>
      </c>
      <c r="O467">
        <v>47.161299999999997</v>
      </c>
      <c r="P467">
        <v>44.830500000000001</v>
      </c>
      <c r="Q467">
        <v>26.2134</v>
      </c>
      <c r="R467">
        <v>7.2100999999999997</v>
      </c>
      <c r="S467">
        <v>5.5902000000000003</v>
      </c>
      <c r="T467">
        <v>4.1207000000000003</v>
      </c>
      <c r="U467">
        <v>3.7795999999999998</v>
      </c>
      <c r="V467">
        <v>1.6345000000000001</v>
      </c>
      <c r="W467">
        <v>1.4379999999999999</v>
      </c>
      <c r="X467">
        <v>1.0960000000000001</v>
      </c>
      <c r="Y467">
        <v>0</v>
      </c>
      <c r="Z467">
        <v>19.104299999999999</v>
      </c>
      <c r="AA467" t="s">
        <v>1434</v>
      </c>
      <c r="AB467">
        <v>1.8294999999999999</v>
      </c>
      <c r="AC467" t="s">
        <v>1435</v>
      </c>
      <c r="AD467">
        <v>0.2094</v>
      </c>
      <c r="AE467" t="s">
        <v>1436</v>
      </c>
      <c r="AF467">
        <v>1.1966000000000001</v>
      </c>
      <c r="AG467">
        <v>14.976599999999999</v>
      </c>
      <c r="AH467">
        <v>180.39080000000001</v>
      </c>
      <c r="AI467">
        <v>16</v>
      </c>
      <c r="AJ467">
        <v>3</v>
      </c>
      <c r="AK467">
        <v>67</v>
      </c>
      <c r="AL467">
        <v>16</v>
      </c>
      <c r="AM467">
        <v>84</v>
      </c>
      <c r="AN467" t="s">
        <v>5</v>
      </c>
      <c r="AP467" t="str">
        <f t="shared" si="7"/>
        <v/>
      </c>
    </row>
    <row r="468" spans="1:42">
      <c r="A468" t="s">
        <v>1437</v>
      </c>
      <c r="B468" s="4">
        <v>43400</v>
      </c>
      <c r="C468" s="1">
        <v>0.71180555555555547</v>
      </c>
      <c r="D468" t="s">
        <v>188</v>
      </c>
      <c r="E468" t="s">
        <v>660</v>
      </c>
      <c r="F468" t="s">
        <v>1407</v>
      </c>
      <c r="G468">
        <v>3619</v>
      </c>
      <c r="H468" t="s">
        <v>231</v>
      </c>
      <c r="I468" t="s">
        <v>232</v>
      </c>
      <c r="J468" s="3" t="s">
        <v>5</v>
      </c>
      <c r="K468" t="s">
        <v>347</v>
      </c>
      <c r="L468" t="s">
        <v>1408</v>
      </c>
      <c r="M468">
        <v>12</v>
      </c>
      <c r="N468">
        <v>10</v>
      </c>
      <c r="O468">
        <v>42.960799999999999</v>
      </c>
      <c r="P468">
        <v>47.959499999999998</v>
      </c>
      <c r="Q468">
        <v>20.963100000000001</v>
      </c>
      <c r="R468">
        <v>6.7770999999999999</v>
      </c>
      <c r="S468">
        <v>6.1276999999999999</v>
      </c>
      <c r="T468">
        <v>4.6501000000000001</v>
      </c>
      <c r="U468">
        <v>3.5724</v>
      </c>
      <c r="V468">
        <v>1.3035000000000001</v>
      </c>
      <c r="W468">
        <v>0.97109999999999996</v>
      </c>
      <c r="X468">
        <v>0.93149999999999999</v>
      </c>
      <c r="Y468">
        <v>0</v>
      </c>
      <c r="Z468">
        <v>15.9186</v>
      </c>
      <c r="AA468" t="s">
        <v>1438</v>
      </c>
      <c r="AB468">
        <v>0</v>
      </c>
      <c r="AC468" t="s">
        <v>1439</v>
      </c>
      <c r="AD468">
        <v>0.37009999999999998</v>
      </c>
      <c r="AE468" t="s">
        <v>1440</v>
      </c>
      <c r="AF468">
        <v>0.18179999999999999</v>
      </c>
      <c r="AG468">
        <v>18.919599999999999</v>
      </c>
      <c r="AH468">
        <v>171.6069</v>
      </c>
      <c r="AI468">
        <v>25</v>
      </c>
      <c r="AJ468">
        <v>10</v>
      </c>
      <c r="AK468">
        <v>60</v>
      </c>
      <c r="AL468">
        <v>16</v>
      </c>
      <c r="AM468">
        <v>18</v>
      </c>
      <c r="AN468" t="s">
        <v>5</v>
      </c>
      <c r="AP468" t="str">
        <f t="shared" si="7"/>
        <v/>
      </c>
    </row>
    <row r="469" spans="1:42">
      <c r="A469" t="s">
        <v>1441</v>
      </c>
      <c r="B469" s="4">
        <v>43400</v>
      </c>
      <c r="C469" s="1">
        <v>0.71180555555555547</v>
      </c>
      <c r="D469" t="s">
        <v>188</v>
      </c>
      <c r="E469" t="s">
        <v>660</v>
      </c>
      <c r="F469" t="s">
        <v>1407</v>
      </c>
      <c r="G469">
        <v>3619</v>
      </c>
      <c r="H469" t="s">
        <v>231</v>
      </c>
      <c r="I469" t="s">
        <v>232</v>
      </c>
      <c r="J469" s="3" t="s">
        <v>5</v>
      </c>
      <c r="K469" t="s">
        <v>347</v>
      </c>
      <c r="L469" t="s">
        <v>1408</v>
      </c>
      <c r="M469">
        <v>11</v>
      </c>
      <c r="N469">
        <v>10</v>
      </c>
      <c r="O469">
        <v>42.186</v>
      </c>
      <c r="P469">
        <v>37.9514</v>
      </c>
      <c r="Q469">
        <v>23.701699999999999</v>
      </c>
      <c r="R469">
        <v>11.0624</v>
      </c>
      <c r="S469">
        <v>6.5420999999999996</v>
      </c>
      <c r="T469">
        <v>3.3805999999999998</v>
      </c>
      <c r="U469">
        <v>2.4304999999999999</v>
      </c>
      <c r="V469">
        <v>1.9006000000000001</v>
      </c>
      <c r="W469">
        <v>1.9329000000000001</v>
      </c>
      <c r="X469">
        <v>1.7443</v>
      </c>
      <c r="Y469">
        <v>0</v>
      </c>
      <c r="Z469">
        <v>19.0121</v>
      </c>
      <c r="AA469" t="s">
        <v>1442</v>
      </c>
      <c r="AB469">
        <v>0.35560000000000003</v>
      </c>
      <c r="AC469" t="s">
        <v>1418</v>
      </c>
      <c r="AD469">
        <v>0.42830000000000001</v>
      </c>
      <c r="AE469" t="s">
        <v>1443</v>
      </c>
      <c r="AF469">
        <v>0</v>
      </c>
      <c r="AG469">
        <v>17.467700000000001</v>
      </c>
      <c r="AH469">
        <v>170.09620000000001</v>
      </c>
      <c r="AI469">
        <v>33</v>
      </c>
      <c r="AJ469">
        <v>16</v>
      </c>
      <c r="AK469">
        <v>60</v>
      </c>
      <c r="AL469">
        <v>16</v>
      </c>
      <c r="AM469">
        <v>16</v>
      </c>
      <c r="AN469" t="s">
        <v>5</v>
      </c>
      <c r="AP469" t="str">
        <f t="shared" si="7"/>
        <v/>
      </c>
    </row>
    <row r="470" spans="1:42">
      <c r="A470" t="s">
        <v>1444</v>
      </c>
      <c r="B470" s="4">
        <v>43400</v>
      </c>
      <c r="C470" s="1">
        <v>0.71180555555555547</v>
      </c>
      <c r="D470" t="s">
        <v>188</v>
      </c>
      <c r="E470" t="s">
        <v>660</v>
      </c>
      <c r="F470" t="s">
        <v>1407</v>
      </c>
      <c r="G470">
        <v>3619</v>
      </c>
      <c r="H470" t="s">
        <v>231</v>
      </c>
      <c r="I470" t="s">
        <v>232</v>
      </c>
      <c r="J470" s="3" t="s">
        <v>5</v>
      </c>
      <c r="K470" t="s">
        <v>347</v>
      </c>
      <c r="L470" t="s">
        <v>1408</v>
      </c>
      <c r="M470">
        <v>4</v>
      </c>
      <c r="N470">
        <v>8</v>
      </c>
      <c r="O470">
        <v>42.966999999999999</v>
      </c>
      <c r="P470">
        <v>53.563000000000002</v>
      </c>
      <c r="Q470">
        <v>21.348500000000001</v>
      </c>
      <c r="R470">
        <v>7.3276000000000003</v>
      </c>
      <c r="S470">
        <v>4.2385000000000002</v>
      </c>
      <c r="T470">
        <v>3.7315999999999998</v>
      </c>
      <c r="U470">
        <v>1.9863</v>
      </c>
      <c r="V470">
        <v>1.5094000000000001</v>
      </c>
      <c r="W470">
        <v>1.5421</v>
      </c>
      <c r="X470">
        <v>1.3232999999999999</v>
      </c>
      <c r="Y470">
        <v>0</v>
      </c>
      <c r="Z470">
        <v>20.82</v>
      </c>
      <c r="AA470" t="s">
        <v>1445</v>
      </c>
      <c r="AB470">
        <v>0</v>
      </c>
      <c r="AC470" t="s">
        <v>1446</v>
      </c>
      <c r="AD470">
        <v>1.2306999999999999</v>
      </c>
      <c r="AE470" t="s">
        <v>1297</v>
      </c>
      <c r="AF470">
        <v>0.19040000000000001</v>
      </c>
      <c r="AG470">
        <v>5.6</v>
      </c>
      <c r="AH470">
        <v>167.3784</v>
      </c>
      <c r="AI470">
        <v>16</v>
      </c>
      <c r="AJ470">
        <v>17</v>
      </c>
      <c r="AK470">
        <v>68</v>
      </c>
      <c r="AL470">
        <v>16</v>
      </c>
      <c r="AM470">
        <v>85</v>
      </c>
      <c r="AN470" t="s">
        <v>5</v>
      </c>
      <c r="AP470" t="str">
        <f t="shared" si="7"/>
        <v/>
      </c>
    </row>
    <row r="471" spans="1:42">
      <c r="A471" t="s">
        <v>1447</v>
      </c>
      <c r="B471" s="4">
        <v>43400</v>
      </c>
      <c r="C471" s="1">
        <v>0.71180555555555547</v>
      </c>
      <c r="D471" t="s">
        <v>188</v>
      </c>
      <c r="E471" t="s">
        <v>660</v>
      </c>
      <c r="F471" t="s">
        <v>1407</v>
      </c>
      <c r="G471">
        <v>3619</v>
      </c>
      <c r="H471" t="s">
        <v>231</v>
      </c>
      <c r="I471" t="s">
        <v>232</v>
      </c>
      <c r="J471" s="3" t="s">
        <v>5</v>
      </c>
      <c r="K471" t="s">
        <v>347</v>
      </c>
      <c r="L471" t="s">
        <v>1408</v>
      </c>
      <c r="M471">
        <v>6</v>
      </c>
      <c r="N471">
        <v>4</v>
      </c>
      <c r="O471">
        <v>73.155000000000001</v>
      </c>
      <c r="P471">
        <v>29.1875</v>
      </c>
      <c r="Q471">
        <v>16.659199999999998</v>
      </c>
      <c r="R471">
        <v>7.4880000000000004</v>
      </c>
      <c r="S471">
        <v>3.0998000000000001</v>
      </c>
      <c r="T471">
        <v>2.8984000000000001</v>
      </c>
      <c r="U471">
        <v>0</v>
      </c>
      <c r="V471">
        <v>0</v>
      </c>
      <c r="W471">
        <v>0</v>
      </c>
      <c r="X471">
        <v>0</v>
      </c>
      <c r="Y471">
        <v>6.4424000000000001</v>
      </c>
      <c r="Z471">
        <v>18.026399999999999</v>
      </c>
      <c r="AA471" t="s">
        <v>1448</v>
      </c>
      <c r="AB471">
        <v>0.13200000000000001</v>
      </c>
      <c r="AC471" t="s">
        <v>831</v>
      </c>
      <c r="AD471">
        <v>2.3258000000000001</v>
      </c>
      <c r="AE471" t="s">
        <v>1449</v>
      </c>
      <c r="AF471">
        <v>1.7629999999999999</v>
      </c>
      <c r="AG471">
        <v>5.5670999999999999</v>
      </c>
      <c r="AH471">
        <v>166.74449999999999</v>
      </c>
      <c r="AI471">
        <v>14</v>
      </c>
      <c r="AJ471">
        <v>4</v>
      </c>
      <c r="AK471">
        <v>66</v>
      </c>
      <c r="AL471">
        <v>16</v>
      </c>
      <c r="AM471">
        <v>19</v>
      </c>
      <c r="AN471" t="s">
        <v>5</v>
      </c>
      <c r="AP471" t="str">
        <f t="shared" si="7"/>
        <v/>
      </c>
    </row>
    <row r="472" spans="1:42">
      <c r="A472" t="s">
        <v>1450</v>
      </c>
      <c r="B472" s="4">
        <v>43400</v>
      </c>
      <c r="C472" s="1">
        <v>0.71180555555555547</v>
      </c>
      <c r="D472" t="s">
        <v>188</v>
      </c>
      <c r="E472" t="s">
        <v>660</v>
      </c>
      <c r="F472" t="s">
        <v>1407</v>
      </c>
      <c r="G472">
        <v>3619</v>
      </c>
      <c r="H472" t="s">
        <v>231</v>
      </c>
      <c r="I472" t="s">
        <v>232</v>
      </c>
      <c r="J472" s="3" t="s">
        <v>5</v>
      </c>
      <c r="K472" t="s">
        <v>347</v>
      </c>
      <c r="L472" t="s">
        <v>1408</v>
      </c>
      <c r="M472">
        <v>8</v>
      </c>
      <c r="N472">
        <v>4</v>
      </c>
      <c r="O472">
        <v>53.216000000000001</v>
      </c>
      <c r="P472">
        <v>34.198900000000002</v>
      </c>
      <c r="Q472">
        <v>15.4117</v>
      </c>
      <c r="R472">
        <v>8.0534999999999997</v>
      </c>
      <c r="S472">
        <v>5.0034000000000001</v>
      </c>
      <c r="T472">
        <v>3.5535000000000001</v>
      </c>
      <c r="U472">
        <v>3.2557999999999998</v>
      </c>
      <c r="V472">
        <v>2.617</v>
      </c>
      <c r="W472">
        <v>1.81</v>
      </c>
      <c r="X472">
        <v>1.446</v>
      </c>
      <c r="Y472">
        <v>0</v>
      </c>
      <c r="Z472">
        <v>16.170000000000002</v>
      </c>
      <c r="AA472" t="s">
        <v>1451</v>
      </c>
      <c r="AB472">
        <v>0</v>
      </c>
      <c r="AC472" t="s">
        <v>1452</v>
      </c>
      <c r="AD472">
        <v>0.3468</v>
      </c>
      <c r="AE472" t="s">
        <v>1453</v>
      </c>
      <c r="AF472">
        <v>0.41260000000000002</v>
      </c>
      <c r="AG472">
        <v>16.1067</v>
      </c>
      <c r="AH472">
        <v>161.6018</v>
      </c>
      <c r="AI472">
        <v>14</v>
      </c>
      <c r="AJ472">
        <v>7</v>
      </c>
      <c r="AK472">
        <v>64</v>
      </c>
      <c r="AL472">
        <v>16</v>
      </c>
      <c r="AM472">
        <v>19</v>
      </c>
      <c r="AN472" t="s">
        <v>5</v>
      </c>
      <c r="AP472" t="str">
        <f t="shared" si="7"/>
        <v/>
      </c>
    </row>
    <row r="473" spans="1:42">
      <c r="A473" t="s">
        <v>1454</v>
      </c>
      <c r="B473" s="4">
        <v>43400</v>
      </c>
      <c r="C473" s="1">
        <v>0.71180555555555547</v>
      </c>
      <c r="D473" t="s">
        <v>188</v>
      </c>
      <c r="E473" t="s">
        <v>660</v>
      </c>
      <c r="F473" t="s">
        <v>1407</v>
      </c>
      <c r="G473">
        <v>3619</v>
      </c>
      <c r="H473" t="s">
        <v>231</v>
      </c>
      <c r="I473" t="s">
        <v>232</v>
      </c>
      <c r="J473" s="3" t="s">
        <v>5</v>
      </c>
      <c r="K473" t="s">
        <v>347</v>
      </c>
      <c r="L473" t="s">
        <v>1408</v>
      </c>
      <c r="M473">
        <v>10</v>
      </c>
      <c r="N473">
        <v>6</v>
      </c>
      <c r="O473">
        <v>36.350999999999999</v>
      </c>
      <c r="P473">
        <v>28.115300000000001</v>
      </c>
      <c r="Q473">
        <v>23.1845</v>
      </c>
      <c r="R473">
        <v>9.4062999999999999</v>
      </c>
      <c r="S473">
        <v>4.8955000000000002</v>
      </c>
      <c r="T473">
        <v>4.6397000000000004</v>
      </c>
      <c r="U473">
        <v>2.0133000000000001</v>
      </c>
      <c r="V473">
        <v>2.1373000000000002</v>
      </c>
      <c r="W473">
        <v>1.3595999999999999</v>
      </c>
      <c r="X473">
        <v>1.7017</v>
      </c>
      <c r="Y473">
        <v>0</v>
      </c>
      <c r="Z473">
        <v>19.1707</v>
      </c>
      <c r="AA473" t="s">
        <v>1455</v>
      </c>
      <c r="AB473">
        <v>0</v>
      </c>
      <c r="AC473" t="s">
        <v>1456</v>
      </c>
      <c r="AD473">
        <v>2.5567000000000002</v>
      </c>
      <c r="AE473" t="s">
        <v>1289</v>
      </c>
      <c r="AF473">
        <v>2.0182000000000002</v>
      </c>
      <c r="AG473">
        <v>16.082599999999999</v>
      </c>
      <c r="AH473">
        <v>153.63239999999999</v>
      </c>
      <c r="AI473">
        <v>14</v>
      </c>
      <c r="AJ473">
        <v>14</v>
      </c>
      <c r="AK473">
        <v>62</v>
      </c>
      <c r="AL473">
        <v>16</v>
      </c>
      <c r="AM473">
        <v>150</v>
      </c>
      <c r="AN473" t="s">
        <v>5</v>
      </c>
      <c r="AP473" t="str">
        <f t="shared" si="7"/>
        <v/>
      </c>
    </row>
    <row r="474" spans="1:42">
      <c r="A474" t="s">
        <v>1457</v>
      </c>
      <c r="B474" s="4">
        <v>43400</v>
      </c>
      <c r="C474" s="1">
        <v>0.71180555555555547</v>
      </c>
      <c r="D474" t="s">
        <v>188</v>
      </c>
      <c r="E474" t="s">
        <v>660</v>
      </c>
      <c r="F474" t="s">
        <v>1407</v>
      </c>
      <c r="G474">
        <v>3619</v>
      </c>
      <c r="H474" t="s">
        <v>231</v>
      </c>
      <c r="I474" t="s">
        <v>232</v>
      </c>
      <c r="J474" s="3" t="s">
        <v>5</v>
      </c>
      <c r="K474" t="s">
        <v>347</v>
      </c>
      <c r="L474" t="s">
        <v>1408</v>
      </c>
      <c r="M474">
        <v>14</v>
      </c>
      <c r="N474">
        <v>5</v>
      </c>
      <c r="O474">
        <v>39.518999999999998</v>
      </c>
      <c r="P474">
        <v>38.758400000000002</v>
      </c>
      <c r="Q474">
        <v>16.840699999999998</v>
      </c>
      <c r="R474">
        <v>5.5576999999999996</v>
      </c>
      <c r="S474">
        <v>5.6539999999999999</v>
      </c>
      <c r="T474">
        <v>3.2906</v>
      </c>
      <c r="U474">
        <v>3.3275999999999999</v>
      </c>
      <c r="V474">
        <v>2.4634</v>
      </c>
      <c r="W474">
        <v>1.1144000000000001</v>
      </c>
      <c r="X474">
        <v>1.0078</v>
      </c>
      <c r="Y474">
        <v>0</v>
      </c>
      <c r="Z474">
        <v>16.424299999999999</v>
      </c>
      <c r="AA474" t="s">
        <v>1458</v>
      </c>
      <c r="AB474">
        <v>0.13339999999999999</v>
      </c>
      <c r="AC474" t="s">
        <v>1459</v>
      </c>
      <c r="AD474">
        <v>1.3317000000000001</v>
      </c>
      <c r="AE474" t="s">
        <v>277</v>
      </c>
      <c r="AF474">
        <v>2.0417999999999998</v>
      </c>
      <c r="AG474">
        <v>12.4747</v>
      </c>
      <c r="AH474">
        <v>149.93950000000001</v>
      </c>
      <c r="AI474">
        <v>20</v>
      </c>
      <c r="AJ474">
        <v>9</v>
      </c>
      <c r="AK474">
        <v>57</v>
      </c>
      <c r="AL474">
        <v>16</v>
      </c>
      <c r="AM474">
        <v>11</v>
      </c>
      <c r="AN474" t="s">
        <v>5</v>
      </c>
      <c r="AP474" t="str">
        <f t="shared" si="7"/>
        <v/>
      </c>
    </row>
    <row r="475" spans="1:42">
      <c r="A475" t="s">
        <v>1460</v>
      </c>
      <c r="B475" s="4">
        <v>43400</v>
      </c>
      <c r="C475" s="1">
        <v>0.71180555555555547</v>
      </c>
      <c r="D475" t="s">
        <v>188</v>
      </c>
      <c r="E475" t="s">
        <v>660</v>
      </c>
      <c r="F475" t="s">
        <v>1407</v>
      </c>
      <c r="G475">
        <v>3619</v>
      </c>
      <c r="H475" t="s">
        <v>231</v>
      </c>
      <c r="I475" t="s">
        <v>232</v>
      </c>
      <c r="J475" s="3" t="s">
        <v>5</v>
      </c>
      <c r="K475" t="s">
        <v>347</v>
      </c>
      <c r="L475" t="s">
        <v>1408</v>
      </c>
      <c r="M475">
        <v>17</v>
      </c>
      <c r="N475">
        <v>8</v>
      </c>
      <c r="O475">
        <v>32.852400000000003</v>
      </c>
      <c r="P475">
        <v>24.603300000000001</v>
      </c>
      <c r="Q475">
        <v>13.6873</v>
      </c>
      <c r="R475">
        <v>5.9260999999999999</v>
      </c>
      <c r="S475">
        <v>2.9529999999999998</v>
      </c>
      <c r="T475">
        <v>2.6322000000000001</v>
      </c>
      <c r="U475">
        <v>2.9695</v>
      </c>
      <c r="V475">
        <v>1.5462</v>
      </c>
      <c r="W475">
        <v>1.1133999999999999</v>
      </c>
      <c r="X475">
        <v>1.3411</v>
      </c>
      <c r="Y475">
        <v>0</v>
      </c>
      <c r="Z475">
        <v>10.2257</v>
      </c>
      <c r="AA475" t="s">
        <v>1461</v>
      </c>
      <c r="AB475">
        <v>0.59099999999999997</v>
      </c>
      <c r="AC475" t="s">
        <v>1462</v>
      </c>
      <c r="AD475">
        <v>0.26419999999999999</v>
      </c>
      <c r="AE475" t="s">
        <v>942</v>
      </c>
      <c r="AF475">
        <v>0.57679999999999998</v>
      </c>
      <c r="AG475">
        <v>21.564900000000002</v>
      </c>
      <c r="AH475">
        <v>122.8472</v>
      </c>
      <c r="AI475">
        <v>50</v>
      </c>
      <c r="AJ475">
        <v>5</v>
      </c>
      <c r="AK475">
        <v>56</v>
      </c>
      <c r="AL475">
        <v>16</v>
      </c>
      <c r="AM475">
        <v>71</v>
      </c>
      <c r="AN475" t="s">
        <v>5</v>
      </c>
      <c r="AP475" t="str">
        <f t="shared" si="7"/>
        <v/>
      </c>
    </row>
    <row r="476" spans="1:42">
      <c r="A476" t="s">
        <v>1465</v>
      </c>
      <c r="B476" s="4">
        <v>43400</v>
      </c>
      <c r="C476" s="1">
        <v>0.71527777777777779</v>
      </c>
      <c r="D476" t="s">
        <v>163</v>
      </c>
      <c r="E476" t="s">
        <v>281</v>
      </c>
      <c r="F476" t="s">
        <v>230</v>
      </c>
      <c r="G476">
        <v>5531</v>
      </c>
      <c r="H476" t="s">
        <v>231</v>
      </c>
      <c r="I476" t="s">
        <v>232</v>
      </c>
      <c r="J476" s="3" t="s">
        <v>5</v>
      </c>
      <c r="K476" t="s">
        <v>1463</v>
      </c>
      <c r="L476" t="s">
        <v>1464</v>
      </c>
      <c r="M476">
        <v>4</v>
      </c>
      <c r="N476">
        <v>3</v>
      </c>
      <c r="O476">
        <v>93.809600000000003</v>
      </c>
      <c r="P476">
        <v>71.193200000000004</v>
      </c>
      <c r="Q476">
        <v>20.879100000000001</v>
      </c>
      <c r="R476">
        <v>15.6828</v>
      </c>
      <c r="S476">
        <v>7.4497999999999998</v>
      </c>
      <c r="T476">
        <v>5.0747</v>
      </c>
      <c r="U476">
        <v>4.2272999999999996</v>
      </c>
      <c r="V476">
        <v>3.1705000000000001</v>
      </c>
      <c r="W476">
        <v>0.99970000000000003</v>
      </c>
      <c r="X476">
        <v>1.0698000000000001</v>
      </c>
      <c r="Y476">
        <v>0</v>
      </c>
      <c r="Z476">
        <v>21.232099999999999</v>
      </c>
      <c r="AA476" t="s">
        <v>1466</v>
      </c>
      <c r="AB476">
        <v>1.5513999999999999</v>
      </c>
      <c r="AC476" t="s">
        <v>465</v>
      </c>
      <c r="AD476">
        <v>2.1585000000000001</v>
      </c>
      <c r="AE476" t="s">
        <v>1152</v>
      </c>
      <c r="AF476">
        <v>1.5962000000000001</v>
      </c>
      <c r="AG476">
        <v>13.2766</v>
      </c>
      <c r="AH476" s="23">
        <v>263.37139999999999</v>
      </c>
      <c r="AI476">
        <v>6</v>
      </c>
      <c r="AJ476">
        <v>11</v>
      </c>
      <c r="AK476">
        <v>77</v>
      </c>
      <c r="AL476">
        <v>11</v>
      </c>
      <c r="AM476">
        <v>48</v>
      </c>
      <c r="AN476" t="s">
        <v>5</v>
      </c>
      <c r="AP476" t="str">
        <f t="shared" si="7"/>
        <v>Bold</v>
      </c>
    </row>
    <row r="477" spans="1:42">
      <c r="A477" t="s">
        <v>1467</v>
      </c>
      <c r="B477" s="4">
        <v>43400</v>
      </c>
      <c r="C477" s="1">
        <v>0.71527777777777779</v>
      </c>
      <c r="D477" t="s">
        <v>163</v>
      </c>
      <c r="E477" t="s">
        <v>281</v>
      </c>
      <c r="F477" t="s">
        <v>230</v>
      </c>
      <c r="G477">
        <v>5531</v>
      </c>
      <c r="H477" t="s">
        <v>231</v>
      </c>
      <c r="I477" t="s">
        <v>232</v>
      </c>
      <c r="J477" s="3" t="s">
        <v>5</v>
      </c>
      <c r="K477" t="s">
        <v>1463</v>
      </c>
      <c r="L477" t="s">
        <v>1464</v>
      </c>
      <c r="M477">
        <v>6</v>
      </c>
      <c r="N477">
        <v>3</v>
      </c>
      <c r="O477">
        <v>61.336599999999997</v>
      </c>
      <c r="P477">
        <v>76.88</v>
      </c>
      <c r="Q477">
        <v>17.979299999999999</v>
      </c>
      <c r="R477">
        <v>10.613799999999999</v>
      </c>
      <c r="S477">
        <v>6.1752000000000002</v>
      </c>
      <c r="T477">
        <v>4.1535000000000002</v>
      </c>
      <c r="U477">
        <v>4.6041999999999996</v>
      </c>
      <c r="V477">
        <v>1.7373000000000001</v>
      </c>
      <c r="W477">
        <v>1.4898</v>
      </c>
      <c r="X477">
        <v>1.1377999999999999</v>
      </c>
      <c r="Y477">
        <v>0</v>
      </c>
      <c r="Z477">
        <v>18.331399999999999</v>
      </c>
      <c r="AA477" t="s">
        <v>1468</v>
      </c>
      <c r="AB477">
        <v>0.223</v>
      </c>
      <c r="AC477" t="s">
        <v>831</v>
      </c>
      <c r="AD477">
        <v>3.0876000000000001</v>
      </c>
      <c r="AE477" t="s">
        <v>239</v>
      </c>
      <c r="AF477">
        <v>2.5165999999999999</v>
      </c>
      <c r="AG477">
        <v>25.371700000000001</v>
      </c>
      <c r="AH477">
        <v>235.6378</v>
      </c>
      <c r="AI477">
        <v>7</v>
      </c>
      <c r="AJ477">
        <v>1</v>
      </c>
      <c r="AK477">
        <v>75</v>
      </c>
      <c r="AL477">
        <v>11</v>
      </c>
      <c r="AM477">
        <v>38</v>
      </c>
      <c r="AN477" t="s">
        <v>5</v>
      </c>
      <c r="AP477" t="str">
        <f t="shared" si="7"/>
        <v/>
      </c>
    </row>
    <row r="478" spans="1:42">
      <c r="A478" t="s">
        <v>1469</v>
      </c>
      <c r="B478" s="4">
        <v>43400</v>
      </c>
      <c r="C478" s="1">
        <v>0.71527777777777779</v>
      </c>
      <c r="D478" t="s">
        <v>163</v>
      </c>
      <c r="E478" t="s">
        <v>281</v>
      </c>
      <c r="F478" t="s">
        <v>230</v>
      </c>
      <c r="G478">
        <v>5531</v>
      </c>
      <c r="H478" t="s">
        <v>231</v>
      </c>
      <c r="I478" t="s">
        <v>232</v>
      </c>
      <c r="J478" s="3" t="s">
        <v>5</v>
      </c>
      <c r="K478" t="s">
        <v>1463</v>
      </c>
      <c r="L478" t="s">
        <v>1464</v>
      </c>
      <c r="M478">
        <v>2</v>
      </c>
      <c r="N478">
        <v>3</v>
      </c>
      <c r="O478">
        <v>92.844300000000004</v>
      </c>
      <c r="P478">
        <v>37.337000000000003</v>
      </c>
      <c r="Q478">
        <v>25.093399999999999</v>
      </c>
      <c r="R478">
        <v>6.4295</v>
      </c>
      <c r="S478">
        <v>6.4888000000000003</v>
      </c>
      <c r="T478">
        <v>5.5880000000000001</v>
      </c>
      <c r="U478">
        <v>2.8996</v>
      </c>
      <c r="V478">
        <v>2.6732999999999998</v>
      </c>
      <c r="W478">
        <v>0</v>
      </c>
      <c r="X478">
        <v>0</v>
      </c>
      <c r="Y478">
        <v>3.3412999999999999</v>
      </c>
      <c r="Z478">
        <v>18.4221</v>
      </c>
      <c r="AA478" t="s">
        <v>1470</v>
      </c>
      <c r="AB478">
        <v>1.2782</v>
      </c>
      <c r="AC478" t="s">
        <v>818</v>
      </c>
      <c r="AD478">
        <v>1.6141000000000001</v>
      </c>
      <c r="AE478" t="s">
        <v>1471</v>
      </c>
      <c r="AF478">
        <v>1.3878999999999999</v>
      </c>
      <c r="AG478">
        <v>25.024999999999999</v>
      </c>
      <c r="AH478">
        <v>230.42259999999999</v>
      </c>
      <c r="AI478">
        <v>5</v>
      </c>
      <c r="AJ478">
        <v>8</v>
      </c>
      <c r="AK478">
        <v>80</v>
      </c>
      <c r="AL478">
        <v>11</v>
      </c>
      <c r="AM478">
        <v>35</v>
      </c>
      <c r="AN478" t="s">
        <v>5</v>
      </c>
      <c r="AP478" t="str">
        <f t="shared" si="7"/>
        <v/>
      </c>
    </row>
    <row r="479" spans="1:42">
      <c r="A479" t="s">
        <v>1472</v>
      </c>
      <c r="B479" s="4">
        <v>43400</v>
      </c>
      <c r="C479" s="1">
        <v>0.71527777777777779</v>
      </c>
      <c r="D479" t="s">
        <v>163</v>
      </c>
      <c r="E479" t="s">
        <v>281</v>
      </c>
      <c r="F479" t="s">
        <v>230</v>
      </c>
      <c r="G479">
        <v>5531</v>
      </c>
      <c r="H479" t="s">
        <v>231</v>
      </c>
      <c r="I479" t="s">
        <v>232</v>
      </c>
      <c r="J479" s="3" t="s">
        <v>5</v>
      </c>
      <c r="K479" t="s">
        <v>1463</v>
      </c>
      <c r="L479" t="s">
        <v>1464</v>
      </c>
      <c r="M479">
        <v>9</v>
      </c>
      <c r="N479">
        <v>3</v>
      </c>
      <c r="O479">
        <v>70.477000000000004</v>
      </c>
      <c r="P479">
        <v>56.8</v>
      </c>
      <c r="Q479">
        <v>32.194899999999997</v>
      </c>
      <c r="R479">
        <v>7.6036000000000001</v>
      </c>
      <c r="S479">
        <v>5.7290000000000001</v>
      </c>
      <c r="T479">
        <v>6.5975000000000001</v>
      </c>
      <c r="U479">
        <v>3.2898000000000001</v>
      </c>
      <c r="V479">
        <v>2.4418000000000002</v>
      </c>
      <c r="W479">
        <v>1.1739999999999999</v>
      </c>
      <c r="X479">
        <v>1.5066999999999999</v>
      </c>
      <c r="Y479">
        <v>0</v>
      </c>
      <c r="Z479">
        <v>12.427099999999999</v>
      </c>
      <c r="AA479" t="s">
        <v>1473</v>
      </c>
      <c r="AB479">
        <v>0.11260000000000001</v>
      </c>
      <c r="AC479" t="s">
        <v>804</v>
      </c>
      <c r="AD479">
        <v>0.89270000000000005</v>
      </c>
      <c r="AE479" t="s">
        <v>540</v>
      </c>
      <c r="AF479">
        <v>1.7896000000000001</v>
      </c>
      <c r="AG479">
        <v>17.2179</v>
      </c>
      <c r="AH479">
        <v>220.2544</v>
      </c>
      <c r="AI479">
        <v>10</v>
      </c>
      <c r="AJ479">
        <v>10</v>
      </c>
      <c r="AK479">
        <v>72</v>
      </c>
      <c r="AL479">
        <v>11</v>
      </c>
      <c r="AM479">
        <v>16</v>
      </c>
      <c r="AN479" t="s">
        <v>5</v>
      </c>
      <c r="AP479" t="str">
        <f t="shared" si="7"/>
        <v/>
      </c>
    </row>
    <row r="480" spans="1:42">
      <c r="A480" t="s">
        <v>1474</v>
      </c>
      <c r="B480" s="4">
        <v>43400</v>
      </c>
      <c r="C480" s="1">
        <v>0.71527777777777779</v>
      </c>
      <c r="D480" t="s">
        <v>163</v>
      </c>
      <c r="E480" t="s">
        <v>281</v>
      </c>
      <c r="F480" t="s">
        <v>230</v>
      </c>
      <c r="G480">
        <v>5531</v>
      </c>
      <c r="H480" t="s">
        <v>231</v>
      </c>
      <c r="I480" t="s">
        <v>232</v>
      </c>
      <c r="J480" s="3" t="s">
        <v>5</v>
      </c>
      <c r="K480" t="s">
        <v>1463</v>
      </c>
      <c r="L480" t="s">
        <v>1464</v>
      </c>
      <c r="M480">
        <v>3</v>
      </c>
      <c r="N480">
        <v>3</v>
      </c>
      <c r="O480">
        <v>52.375</v>
      </c>
      <c r="P480">
        <v>46.296799999999998</v>
      </c>
      <c r="Q480">
        <v>33.458399999999997</v>
      </c>
      <c r="R480">
        <v>10.8165</v>
      </c>
      <c r="S480">
        <v>6.4291</v>
      </c>
      <c r="T480">
        <v>4.6669</v>
      </c>
      <c r="U480">
        <v>5.9333</v>
      </c>
      <c r="V480">
        <v>3.4369000000000001</v>
      </c>
      <c r="W480">
        <v>3.1118000000000001</v>
      </c>
      <c r="X480">
        <v>2.3845999999999998</v>
      </c>
      <c r="Y480">
        <v>0</v>
      </c>
      <c r="Z480">
        <v>19.523599999999998</v>
      </c>
      <c r="AA480" t="s">
        <v>800</v>
      </c>
      <c r="AB480">
        <v>0.1628</v>
      </c>
      <c r="AC480" t="s">
        <v>969</v>
      </c>
      <c r="AD480">
        <v>2.3757000000000001</v>
      </c>
      <c r="AE480" t="s">
        <v>853</v>
      </c>
      <c r="AF480">
        <v>2.0642</v>
      </c>
      <c r="AG480">
        <v>21.2303</v>
      </c>
      <c r="AH480">
        <v>214.26589999999999</v>
      </c>
      <c r="AI480">
        <v>10</v>
      </c>
      <c r="AJ480">
        <v>6</v>
      </c>
      <c r="AK480">
        <v>79</v>
      </c>
      <c r="AL480">
        <v>11</v>
      </c>
      <c r="AM480">
        <v>8</v>
      </c>
      <c r="AN480" t="s">
        <v>5</v>
      </c>
      <c r="AP480" t="str">
        <f t="shared" si="7"/>
        <v/>
      </c>
    </row>
    <row r="481" spans="1:42">
      <c r="A481" t="s">
        <v>1475</v>
      </c>
      <c r="B481" s="4">
        <v>43400</v>
      </c>
      <c r="C481" s="1">
        <v>0.71527777777777779</v>
      </c>
      <c r="D481" t="s">
        <v>163</v>
      </c>
      <c r="E481" t="s">
        <v>281</v>
      </c>
      <c r="F481" t="s">
        <v>230</v>
      </c>
      <c r="G481">
        <v>5531</v>
      </c>
      <c r="H481" t="s">
        <v>231</v>
      </c>
      <c r="I481" t="s">
        <v>232</v>
      </c>
      <c r="J481" s="3" t="s">
        <v>5</v>
      </c>
      <c r="K481" t="s">
        <v>1463</v>
      </c>
      <c r="L481" t="s">
        <v>1464</v>
      </c>
      <c r="M481">
        <v>11</v>
      </c>
      <c r="N481">
        <v>3</v>
      </c>
      <c r="O481">
        <v>79.525000000000006</v>
      </c>
      <c r="P481">
        <v>44.498600000000003</v>
      </c>
      <c r="Q481">
        <v>21.8154</v>
      </c>
      <c r="R481">
        <v>7.8301999999999996</v>
      </c>
      <c r="S481">
        <v>5.3845999999999998</v>
      </c>
      <c r="T481">
        <v>5.4451999999999998</v>
      </c>
      <c r="U481">
        <v>3.1657999999999999</v>
      </c>
      <c r="V481">
        <v>1.7302999999999999</v>
      </c>
      <c r="W481">
        <v>2.4799000000000002</v>
      </c>
      <c r="X481">
        <v>1.7091000000000001</v>
      </c>
      <c r="Y481">
        <v>0</v>
      </c>
      <c r="Z481">
        <v>19.425699999999999</v>
      </c>
      <c r="AA481" t="s">
        <v>1476</v>
      </c>
      <c r="AB481">
        <v>1.0716000000000001</v>
      </c>
      <c r="AC481" t="s">
        <v>1477</v>
      </c>
      <c r="AD481">
        <v>2.0007999999999999</v>
      </c>
      <c r="AE481" t="s">
        <v>301</v>
      </c>
      <c r="AF481">
        <v>0.97770000000000001</v>
      </c>
      <c r="AG481">
        <v>16.896799999999999</v>
      </c>
      <c r="AH481">
        <v>213.95660000000001</v>
      </c>
      <c r="AI481">
        <v>10</v>
      </c>
      <c r="AJ481">
        <v>4</v>
      </c>
      <c r="AK481">
        <v>68</v>
      </c>
      <c r="AL481">
        <v>11</v>
      </c>
      <c r="AM481">
        <v>4</v>
      </c>
      <c r="AN481" t="s">
        <v>5</v>
      </c>
      <c r="AP481" t="str">
        <f t="shared" si="7"/>
        <v/>
      </c>
    </row>
    <row r="482" spans="1:42">
      <c r="A482" t="s">
        <v>1478</v>
      </c>
      <c r="B482" s="4">
        <v>43400</v>
      </c>
      <c r="C482" s="1">
        <v>0.71527777777777779</v>
      </c>
      <c r="D482" t="s">
        <v>163</v>
      </c>
      <c r="E482" t="s">
        <v>281</v>
      </c>
      <c r="F482" t="s">
        <v>230</v>
      </c>
      <c r="G482">
        <v>5531</v>
      </c>
      <c r="H482" t="s">
        <v>231</v>
      </c>
      <c r="I482" t="s">
        <v>232</v>
      </c>
      <c r="J482" s="3" t="s">
        <v>5</v>
      </c>
      <c r="K482" t="s">
        <v>1463</v>
      </c>
      <c r="L482" t="s">
        <v>1464</v>
      </c>
      <c r="M482">
        <v>1</v>
      </c>
      <c r="N482">
        <v>3</v>
      </c>
      <c r="O482">
        <v>73.495000000000005</v>
      </c>
      <c r="P482">
        <v>56.671999999999997</v>
      </c>
      <c r="Q482">
        <v>21.1191</v>
      </c>
      <c r="R482">
        <v>5.9623999999999997</v>
      </c>
      <c r="S482">
        <v>3.76</v>
      </c>
      <c r="T482">
        <v>3.6739000000000002</v>
      </c>
      <c r="U482">
        <v>0</v>
      </c>
      <c r="V482">
        <v>0</v>
      </c>
      <c r="W482">
        <v>0</v>
      </c>
      <c r="X482">
        <v>0</v>
      </c>
      <c r="Y482">
        <v>7.6897000000000002</v>
      </c>
      <c r="Z482">
        <v>18.090699999999998</v>
      </c>
      <c r="AA482" t="s">
        <v>1479</v>
      </c>
      <c r="AB482">
        <v>0.54090000000000005</v>
      </c>
      <c r="AC482" t="s">
        <v>484</v>
      </c>
      <c r="AD482">
        <v>2.4213</v>
      </c>
      <c r="AE482" t="s">
        <v>1480</v>
      </c>
      <c r="AF482">
        <v>0.73280000000000001</v>
      </c>
      <c r="AG482">
        <v>16.8339</v>
      </c>
      <c r="AH482">
        <v>210.99170000000001</v>
      </c>
      <c r="AI482">
        <v>10</v>
      </c>
      <c r="AJ482">
        <v>3</v>
      </c>
      <c r="AK482">
        <v>82</v>
      </c>
      <c r="AL482">
        <v>11</v>
      </c>
      <c r="AM482">
        <v>25</v>
      </c>
      <c r="AN482" t="s">
        <v>5</v>
      </c>
      <c r="AP482" t="str">
        <f t="shared" si="7"/>
        <v/>
      </c>
    </row>
    <row r="483" spans="1:42">
      <c r="A483" t="s">
        <v>1481</v>
      </c>
      <c r="B483" s="4">
        <v>43400</v>
      </c>
      <c r="C483" s="1">
        <v>0.71527777777777779</v>
      </c>
      <c r="D483" t="s">
        <v>163</v>
      </c>
      <c r="E483" t="s">
        <v>281</v>
      </c>
      <c r="F483" t="s">
        <v>230</v>
      </c>
      <c r="G483">
        <v>5531</v>
      </c>
      <c r="H483" t="s">
        <v>231</v>
      </c>
      <c r="I483" t="s">
        <v>232</v>
      </c>
      <c r="J483" s="3" t="s">
        <v>5</v>
      </c>
      <c r="K483" t="s">
        <v>1463</v>
      </c>
      <c r="L483" t="s">
        <v>1464</v>
      </c>
      <c r="M483">
        <v>5</v>
      </c>
      <c r="N483">
        <v>3</v>
      </c>
      <c r="O483">
        <v>49.325000000000003</v>
      </c>
      <c r="P483">
        <v>62.83</v>
      </c>
      <c r="Q483">
        <v>20.981400000000001</v>
      </c>
      <c r="R483">
        <v>13.523999999999999</v>
      </c>
      <c r="S483">
        <v>5.9229000000000003</v>
      </c>
      <c r="T483">
        <v>5.4485000000000001</v>
      </c>
      <c r="U483">
        <v>4.0286999999999997</v>
      </c>
      <c r="V483">
        <v>1.8162</v>
      </c>
      <c r="W483">
        <v>1.1511</v>
      </c>
      <c r="X483">
        <v>0.86060000000000003</v>
      </c>
      <c r="Y483">
        <v>0</v>
      </c>
      <c r="Z483">
        <v>17.6114</v>
      </c>
      <c r="AA483" t="s">
        <v>1482</v>
      </c>
      <c r="AB483">
        <v>0.2462</v>
      </c>
      <c r="AC483" t="s">
        <v>975</v>
      </c>
      <c r="AD483">
        <v>1.8432999999999999</v>
      </c>
      <c r="AE483" t="s">
        <v>440</v>
      </c>
      <c r="AF483">
        <v>1.9545999999999999</v>
      </c>
      <c r="AG483">
        <v>14.294600000000001</v>
      </c>
      <c r="AH483">
        <v>201.83850000000001</v>
      </c>
      <c r="AI483">
        <v>14</v>
      </c>
      <c r="AJ483">
        <v>5</v>
      </c>
      <c r="AK483">
        <v>76</v>
      </c>
      <c r="AL483">
        <v>11</v>
      </c>
      <c r="AM483">
        <v>25</v>
      </c>
      <c r="AN483" t="s">
        <v>5</v>
      </c>
      <c r="AP483" t="str">
        <f t="shared" si="7"/>
        <v/>
      </c>
    </row>
    <row r="484" spans="1:42">
      <c r="A484" t="s">
        <v>1483</v>
      </c>
      <c r="B484" s="4">
        <v>43400</v>
      </c>
      <c r="C484" s="1">
        <v>0.71527777777777779</v>
      </c>
      <c r="D484" t="s">
        <v>163</v>
      </c>
      <c r="E484" t="s">
        <v>281</v>
      </c>
      <c r="F484" t="s">
        <v>230</v>
      </c>
      <c r="G484">
        <v>5531</v>
      </c>
      <c r="H484" t="s">
        <v>231</v>
      </c>
      <c r="I484" t="s">
        <v>232</v>
      </c>
      <c r="J484" s="3" t="s">
        <v>5</v>
      </c>
      <c r="K484" t="s">
        <v>1463</v>
      </c>
      <c r="L484" t="s">
        <v>1464</v>
      </c>
      <c r="M484">
        <v>10</v>
      </c>
      <c r="N484">
        <v>3</v>
      </c>
      <c r="O484">
        <v>63.77</v>
      </c>
      <c r="P484">
        <v>62.924799999999998</v>
      </c>
      <c r="Q484">
        <v>16.1829</v>
      </c>
      <c r="R484">
        <v>6.1580000000000004</v>
      </c>
      <c r="S484">
        <v>8.4905000000000008</v>
      </c>
      <c r="T484">
        <v>4.2477999999999998</v>
      </c>
      <c r="U484">
        <v>2.6938</v>
      </c>
      <c r="V484">
        <v>1.8309</v>
      </c>
      <c r="W484">
        <v>1.2976000000000001</v>
      </c>
      <c r="X484">
        <v>0</v>
      </c>
      <c r="Y484">
        <v>1.4876</v>
      </c>
      <c r="Z484">
        <v>11.3543</v>
      </c>
      <c r="AA484" t="s">
        <v>1484</v>
      </c>
      <c r="AB484">
        <v>0.4667</v>
      </c>
      <c r="AC484" t="s">
        <v>465</v>
      </c>
      <c r="AD484">
        <v>2.0312999999999999</v>
      </c>
      <c r="AE484" t="s">
        <v>418</v>
      </c>
      <c r="AF484">
        <v>1.7927</v>
      </c>
      <c r="AG484">
        <v>16.755099999999999</v>
      </c>
      <c r="AH484">
        <v>201.48390000000001</v>
      </c>
      <c r="AI484">
        <v>10</v>
      </c>
      <c r="AJ484">
        <v>9</v>
      </c>
      <c r="AK484">
        <v>70</v>
      </c>
      <c r="AL484">
        <v>11</v>
      </c>
      <c r="AM484">
        <v>18</v>
      </c>
      <c r="AN484" t="s">
        <v>5</v>
      </c>
      <c r="AP484" t="str">
        <f t="shared" si="7"/>
        <v/>
      </c>
    </row>
    <row r="485" spans="1:42">
      <c r="A485" t="s">
        <v>1485</v>
      </c>
      <c r="B485" s="4">
        <v>43400</v>
      </c>
      <c r="C485" s="1">
        <v>0.71527777777777779</v>
      </c>
      <c r="D485" t="s">
        <v>163</v>
      </c>
      <c r="E485" t="s">
        <v>281</v>
      </c>
      <c r="F485" t="s">
        <v>230</v>
      </c>
      <c r="G485">
        <v>5531</v>
      </c>
      <c r="H485" t="s">
        <v>231</v>
      </c>
      <c r="I485" t="s">
        <v>232</v>
      </c>
      <c r="J485" s="3" t="s">
        <v>5</v>
      </c>
      <c r="K485" t="s">
        <v>1463</v>
      </c>
      <c r="L485" t="s">
        <v>1464</v>
      </c>
      <c r="M485">
        <v>8</v>
      </c>
      <c r="N485">
        <v>3</v>
      </c>
      <c r="O485">
        <v>58.6325</v>
      </c>
      <c r="P485">
        <v>49.823999999999998</v>
      </c>
      <c r="Q485">
        <v>19.7484</v>
      </c>
      <c r="R485">
        <v>9.6959999999999997</v>
      </c>
      <c r="S485">
        <v>8.0686999999999998</v>
      </c>
      <c r="T485">
        <v>4.2205000000000004</v>
      </c>
      <c r="U485">
        <v>3.5243000000000002</v>
      </c>
      <c r="V485">
        <v>1.7991999999999999</v>
      </c>
      <c r="W485">
        <v>0</v>
      </c>
      <c r="X485">
        <v>0</v>
      </c>
      <c r="Y485">
        <v>3.1865999999999999</v>
      </c>
      <c r="Z485">
        <v>18.446400000000001</v>
      </c>
      <c r="AA485" t="s">
        <v>1305</v>
      </c>
      <c r="AB485">
        <v>0</v>
      </c>
      <c r="AC485" t="s">
        <v>465</v>
      </c>
      <c r="AD485">
        <v>2.0869</v>
      </c>
      <c r="AE485" t="s">
        <v>462</v>
      </c>
      <c r="AF485">
        <v>1.7225999999999999</v>
      </c>
      <c r="AG485">
        <v>16.341699999999999</v>
      </c>
      <c r="AH485">
        <v>197.29769999999999</v>
      </c>
      <c r="AI485">
        <v>4.5</v>
      </c>
      <c r="AJ485">
        <v>7</v>
      </c>
      <c r="AK485">
        <v>73</v>
      </c>
      <c r="AL485">
        <v>11</v>
      </c>
      <c r="AM485">
        <v>132</v>
      </c>
      <c r="AN485" t="s">
        <v>5</v>
      </c>
      <c r="AP485" t="str">
        <f t="shared" si="7"/>
        <v/>
      </c>
    </row>
    <row r="486" spans="1:42">
      <c r="A486" t="s">
        <v>1486</v>
      </c>
      <c r="B486" s="4">
        <v>43400</v>
      </c>
      <c r="C486" s="1">
        <v>0.71527777777777779</v>
      </c>
      <c r="D486" t="s">
        <v>163</v>
      </c>
      <c r="E486" t="s">
        <v>281</v>
      </c>
      <c r="F486" t="s">
        <v>230</v>
      </c>
      <c r="G486">
        <v>5531</v>
      </c>
      <c r="H486" t="s">
        <v>231</v>
      </c>
      <c r="I486" t="s">
        <v>232</v>
      </c>
      <c r="J486" s="3" t="s">
        <v>5</v>
      </c>
      <c r="K486" t="s">
        <v>1463</v>
      </c>
      <c r="L486" t="s">
        <v>1464</v>
      </c>
      <c r="M486">
        <v>7</v>
      </c>
      <c r="N486">
        <v>3</v>
      </c>
      <c r="O486">
        <v>51.447800000000001</v>
      </c>
      <c r="P486">
        <v>44.533999999999999</v>
      </c>
      <c r="Q486">
        <v>23.258400000000002</v>
      </c>
      <c r="R486">
        <v>6.6172000000000004</v>
      </c>
      <c r="S486">
        <v>4.7264999999999997</v>
      </c>
      <c r="T486">
        <v>2.5091999999999999</v>
      </c>
      <c r="U486">
        <v>0</v>
      </c>
      <c r="V486">
        <v>0</v>
      </c>
      <c r="W486">
        <v>0</v>
      </c>
      <c r="X486">
        <v>0</v>
      </c>
      <c r="Y486">
        <v>6.9120999999999997</v>
      </c>
      <c r="Z486">
        <v>18.4757</v>
      </c>
      <c r="AA486" t="s">
        <v>803</v>
      </c>
      <c r="AB486">
        <v>0.58040000000000003</v>
      </c>
      <c r="AC486" t="s">
        <v>1487</v>
      </c>
      <c r="AD486">
        <v>0.54590000000000005</v>
      </c>
      <c r="AE486" t="s">
        <v>720</v>
      </c>
      <c r="AF486">
        <v>2.2164000000000001</v>
      </c>
      <c r="AG486">
        <v>2.7</v>
      </c>
      <c r="AH486">
        <v>164.52369999999999</v>
      </c>
      <c r="AI486">
        <v>10</v>
      </c>
      <c r="AJ486">
        <v>2</v>
      </c>
      <c r="AK486">
        <v>73</v>
      </c>
      <c r="AL486">
        <v>11</v>
      </c>
      <c r="AM486">
        <v>121</v>
      </c>
      <c r="AN486" t="s">
        <v>5</v>
      </c>
      <c r="AP486" t="str">
        <f t="shared" si="7"/>
        <v/>
      </c>
    </row>
    <row r="487" spans="1:42">
      <c r="A487" t="s">
        <v>1490</v>
      </c>
      <c r="B487" s="4">
        <v>43400</v>
      </c>
      <c r="C487" s="1">
        <v>0.71875</v>
      </c>
      <c r="D487" t="s">
        <v>171</v>
      </c>
      <c r="E487" t="s">
        <v>1488</v>
      </c>
      <c r="F487" t="s">
        <v>230</v>
      </c>
      <c r="G487">
        <v>4289</v>
      </c>
      <c r="H487" t="s">
        <v>282</v>
      </c>
      <c r="I487" t="s">
        <v>346</v>
      </c>
      <c r="J487" s="3" t="s">
        <v>5</v>
      </c>
      <c r="K487" t="s">
        <v>347</v>
      </c>
      <c r="L487" t="s">
        <v>1489</v>
      </c>
      <c r="M487">
        <v>4</v>
      </c>
      <c r="N487">
        <v>5</v>
      </c>
      <c r="O487">
        <v>60.084000000000003</v>
      </c>
      <c r="P487">
        <v>80.140799999999999</v>
      </c>
      <c r="Q487">
        <v>34.633899999999997</v>
      </c>
      <c r="R487">
        <v>14.0716</v>
      </c>
      <c r="S487">
        <v>6.8560999999999996</v>
      </c>
      <c r="T487">
        <v>5.0456000000000003</v>
      </c>
      <c r="U487">
        <v>4.218</v>
      </c>
      <c r="V487">
        <v>2.4359999999999999</v>
      </c>
      <c r="W487">
        <v>1.3762000000000001</v>
      </c>
      <c r="X487">
        <v>1.5436000000000001</v>
      </c>
      <c r="Y487">
        <v>0</v>
      </c>
      <c r="Z487">
        <v>18.9543</v>
      </c>
      <c r="AA487" t="s">
        <v>1491</v>
      </c>
      <c r="AB487">
        <v>1.2903</v>
      </c>
      <c r="AC487" t="s">
        <v>836</v>
      </c>
      <c r="AD487">
        <v>2.1463000000000001</v>
      </c>
      <c r="AE487" t="s">
        <v>1403</v>
      </c>
      <c r="AF487">
        <v>1.7524</v>
      </c>
      <c r="AG487">
        <v>16.882200000000001</v>
      </c>
      <c r="AH487" s="23">
        <v>251.4315</v>
      </c>
      <c r="AI487">
        <v>2.25</v>
      </c>
      <c r="AK487">
        <v>107</v>
      </c>
      <c r="AL487">
        <v>8</v>
      </c>
      <c r="AM487">
        <v>16</v>
      </c>
      <c r="AN487" t="s">
        <v>983</v>
      </c>
      <c r="AP487" t="str">
        <f t="shared" si="7"/>
        <v>Bold</v>
      </c>
    </row>
    <row r="488" spans="1:42">
      <c r="A488" t="s">
        <v>1492</v>
      </c>
      <c r="B488" s="4">
        <v>43400</v>
      </c>
      <c r="C488" s="1">
        <v>0.71875</v>
      </c>
      <c r="D488" t="s">
        <v>171</v>
      </c>
      <c r="E488" t="s">
        <v>1488</v>
      </c>
      <c r="F488" t="s">
        <v>230</v>
      </c>
      <c r="G488">
        <v>4289</v>
      </c>
      <c r="H488" t="s">
        <v>282</v>
      </c>
      <c r="I488" t="s">
        <v>346</v>
      </c>
      <c r="J488" s="3" t="s">
        <v>5</v>
      </c>
      <c r="K488" t="s">
        <v>347</v>
      </c>
      <c r="L488" t="s">
        <v>1489</v>
      </c>
      <c r="M488">
        <v>2</v>
      </c>
      <c r="N488">
        <v>7</v>
      </c>
      <c r="O488">
        <v>48.667999999999999</v>
      </c>
      <c r="P488">
        <v>71.809200000000004</v>
      </c>
      <c r="Q488">
        <v>31.44</v>
      </c>
      <c r="R488">
        <v>15.3569</v>
      </c>
      <c r="S488">
        <v>8.1289999999999996</v>
      </c>
      <c r="T488">
        <v>3.3820000000000001</v>
      </c>
      <c r="U488">
        <v>3.9133</v>
      </c>
      <c r="V488">
        <v>1.6779999999999999</v>
      </c>
      <c r="W488">
        <v>1.3427</v>
      </c>
      <c r="X488">
        <v>1.4144000000000001</v>
      </c>
      <c r="Y488">
        <v>0</v>
      </c>
      <c r="Z488">
        <v>19.448599999999999</v>
      </c>
      <c r="AA488" t="s">
        <v>706</v>
      </c>
      <c r="AB488">
        <v>0.12859999999999999</v>
      </c>
      <c r="AC488" t="s">
        <v>1493</v>
      </c>
      <c r="AD488">
        <v>0</v>
      </c>
      <c r="AE488" t="s">
        <v>1005</v>
      </c>
      <c r="AF488">
        <v>1.6977</v>
      </c>
      <c r="AG488">
        <v>18.954799999999999</v>
      </c>
      <c r="AH488">
        <v>227.3631</v>
      </c>
      <c r="AI488">
        <v>5</v>
      </c>
      <c r="AK488">
        <v>110</v>
      </c>
      <c r="AL488">
        <v>8</v>
      </c>
      <c r="AM488">
        <v>20</v>
      </c>
      <c r="AN488" t="s">
        <v>983</v>
      </c>
      <c r="AP488" t="str">
        <f t="shared" si="7"/>
        <v/>
      </c>
    </row>
    <row r="489" spans="1:42">
      <c r="A489" t="s">
        <v>1494</v>
      </c>
      <c r="B489" s="4">
        <v>43400</v>
      </c>
      <c r="C489" s="1">
        <v>0.71875</v>
      </c>
      <c r="D489" t="s">
        <v>171</v>
      </c>
      <c r="E489" t="s">
        <v>1488</v>
      </c>
      <c r="F489" t="s">
        <v>230</v>
      </c>
      <c r="G489">
        <v>4289</v>
      </c>
      <c r="H489" t="s">
        <v>282</v>
      </c>
      <c r="I489" t="s">
        <v>346</v>
      </c>
      <c r="J489" s="3" t="s">
        <v>5</v>
      </c>
      <c r="K489" t="s">
        <v>347</v>
      </c>
      <c r="L489" t="s">
        <v>1489</v>
      </c>
      <c r="M489">
        <v>1</v>
      </c>
      <c r="N489">
        <v>7</v>
      </c>
      <c r="O489">
        <v>52.8461</v>
      </c>
      <c r="P489">
        <v>74.983999999999995</v>
      </c>
      <c r="Q489">
        <v>30.936</v>
      </c>
      <c r="R489">
        <v>11.617599999999999</v>
      </c>
      <c r="S489">
        <v>5.0003000000000002</v>
      </c>
      <c r="T489">
        <v>3.3264999999999998</v>
      </c>
      <c r="U489">
        <v>3.4752999999999998</v>
      </c>
      <c r="V489">
        <v>2.7879999999999998</v>
      </c>
      <c r="W489">
        <v>2.2490999999999999</v>
      </c>
      <c r="X489">
        <v>1.3694999999999999</v>
      </c>
      <c r="Y489">
        <v>0</v>
      </c>
      <c r="Z489">
        <v>16.3157</v>
      </c>
      <c r="AA489" t="s">
        <v>1495</v>
      </c>
      <c r="AB489">
        <v>1.7314000000000001</v>
      </c>
      <c r="AC489" t="s">
        <v>1496</v>
      </c>
      <c r="AD489">
        <v>1.177</v>
      </c>
      <c r="AE489" t="s">
        <v>1497</v>
      </c>
      <c r="AF489">
        <v>1.8794999999999999</v>
      </c>
      <c r="AG489">
        <v>13.2247</v>
      </c>
      <c r="AH489">
        <v>222.92089999999999</v>
      </c>
      <c r="AI489">
        <v>6</v>
      </c>
      <c r="AK489">
        <v>110</v>
      </c>
      <c r="AL489">
        <v>8</v>
      </c>
      <c r="AM489">
        <v>129</v>
      </c>
      <c r="AN489" t="s">
        <v>983</v>
      </c>
      <c r="AP489" t="str">
        <f t="shared" si="7"/>
        <v/>
      </c>
    </row>
    <row r="490" spans="1:42">
      <c r="A490" t="s">
        <v>1498</v>
      </c>
      <c r="B490" s="4">
        <v>43400</v>
      </c>
      <c r="C490" s="1">
        <v>0.71875</v>
      </c>
      <c r="D490" t="s">
        <v>171</v>
      </c>
      <c r="E490" t="s">
        <v>1488</v>
      </c>
      <c r="F490" t="s">
        <v>230</v>
      </c>
      <c r="G490">
        <v>4289</v>
      </c>
      <c r="H490" t="s">
        <v>282</v>
      </c>
      <c r="I490" t="s">
        <v>346</v>
      </c>
      <c r="J490" s="3" t="s">
        <v>5</v>
      </c>
      <c r="K490" t="s">
        <v>347</v>
      </c>
      <c r="L490" t="s">
        <v>1489</v>
      </c>
      <c r="M490">
        <v>6</v>
      </c>
      <c r="N490">
        <v>9</v>
      </c>
      <c r="O490">
        <v>51.5473</v>
      </c>
      <c r="P490">
        <v>76.747799999999998</v>
      </c>
      <c r="Q490">
        <v>17.2178</v>
      </c>
      <c r="R490">
        <v>5.2194000000000003</v>
      </c>
      <c r="S490">
        <v>4.2133000000000003</v>
      </c>
      <c r="T490">
        <v>3.5922000000000001</v>
      </c>
      <c r="U490">
        <v>3.6291000000000002</v>
      </c>
      <c r="V490">
        <v>1.5569999999999999</v>
      </c>
      <c r="W490">
        <v>1.0251999999999999</v>
      </c>
      <c r="X490">
        <v>1.0521</v>
      </c>
      <c r="Y490">
        <v>0</v>
      </c>
      <c r="Z490">
        <v>11.9192</v>
      </c>
      <c r="AA490" t="s">
        <v>495</v>
      </c>
      <c r="AB490">
        <v>1.3234999999999999</v>
      </c>
      <c r="AC490" t="s">
        <v>982</v>
      </c>
      <c r="AD490">
        <v>2.8088000000000002</v>
      </c>
      <c r="AE490" t="s">
        <v>585</v>
      </c>
      <c r="AF490">
        <v>1.6153</v>
      </c>
      <c r="AG490">
        <v>18.9817</v>
      </c>
      <c r="AH490">
        <v>202.4496</v>
      </c>
      <c r="AI490">
        <v>8</v>
      </c>
      <c r="AK490">
        <v>96</v>
      </c>
      <c r="AL490">
        <v>8</v>
      </c>
      <c r="AM490">
        <v>22</v>
      </c>
      <c r="AN490" t="s">
        <v>983</v>
      </c>
      <c r="AP490" t="str">
        <f t="shared" si="7"/>
        <v/>
      </c>
    </row>
    <row r="491" spans="1:42">
      <c r="A491" t="s">
        <v>1499</v>
      </c>
      <c r="B491" s="4">
        <v>43400</v>
      </c>
      <c r="C491" s="1">
        <v>0.71875</v>
      </c>
      <c r="D491" t="s">
        <v>171</v>
      </c>
      <c r="E491" t="s">
        <v>1488</v>
      </c>
      <c r="F491" t="s">
        <v>230</v>
      </c>
      <c r="G491">
        <v>4289</v>
      </c>
      <c r="H491" t="s">
        <v>282</v>
      </c>
      <c r="I491" t="s">
        <v>346</v>
      </c>
      <c r="J491" s="3" t="s">
        <v>5</v>
      </c>
      <c r="K491" t="s">
        <v>347</v>
      </c>
      <c r="L491" t="s">
        <v>1489</v>
      </c>
      <c r="M491">
        <v>7</v>
      </c>
      <c r="N491">
        <v>7</v>
      </c>
      <c r="O491">
        <v>68.050399999999996</v>
      </c>
      <c r="P491">
        <v>33.095199999999998</v>
      </c>
      <c r="Q491">
        <v>28.767800000000001</v>
      </c>
      <c r="R491">
        <v>8.7369000000000003</v>
      </c>
      <c r="S491">
        <v>5.4611000000000001</v>
      </c>
      <c r="T491">
        <v>4.9729000000000001</v>
      </c>
      <c r="U491">
        <v>2.2128999999999999</v>
      </c>
      <c r="V491">
        <v>1.4453</v>
      </c>
      <c r="W491">
        <v>0.6361</v>
      </c>
      <c r="X491">
        <v>0.92959999999999998</v>
      </c>
      <c r="Y491">
        <v>0</v>
      </c>
      <c r="Z491">
        <v>17.366399999999999</v>
      </c>
      <c r="AA491" t="s">
        <v>499</v>
      </c>
      <c r="AB491">
        <v>2.0545</v>
      </c>
      <c r="AC491" t="s">
        <v>695</v>
      </c>
      <c r="AD491">
        <v>1.25</v>
      </c>
      <c r="AE491" t="s">
        <v>643</v>
      </c>
      <c r="AF491">
        <v>2.7938000000000001</v>
      </c>
      <c r="AG491">
        <v>21.286100000000001</v>
      </c>
      <c r="AH491">
        <v>199.059</v>
      </c>
      <c r="AI491">
        <v>4</v>
      </c>
      <c r="AK491">
        <v>91</v>
      </c>
      <c r="AL491">
        <v>8</v>
      </c>
      <c r="AM491">
        <v>30</v>
      </c>
      <c r="AN491" t="s">
        <v>983</v>
      </c>
      <c r="AP491" t="str">
        <f t="shared" si="7"/>
        <v/>
      </c>
    </row>
    <row r="492" spans="1:42">
      <c r="A492" t="s">
        <v>1500</v>
      </c>
      <c r="B492" s="4">
        <v>43400</v>
      </c>
      <c r="C492" s="1">
        <v>0.71875</v>
      </c>
      <c r="D492" t="s">
        <v>171</v>
      </c>
      <c r="E492" t="s">
        <v>1488</v>
      </c>
      <c r="F492" t="s">
        <v>230</v>
      </c>
      <c r="G492">
        <v>4289</v>
      </c>
      <c r="H492" t="s">
        <v>282</v>
      </c>
      <c r="I492" t="s">
        <v>346</v>
      </c>
      <c r="J492" s="3" t="s">
        <v>5</v>
      </c>
      <c r="K492" t="s">
        <v>347</v>
      </c>
      <c r="L492" t="s">
        <v>1489</v>
      </c>
      <c r="M492">
        <v>3</v>
      </c>
      <c r="N492">
        <v>6</v>
      </c>
      <c r="O492">
        <v>63.768000000000001</v>
      </c>
      <c r="P492">
        <v>44.889600000000002</v>
      </c>
      <c r="Q492">
        <v>14.190200000000001</v>
      </c>
      <c r="R492">
        <v>6.1760999999999999</v>
      </c>
      <c r="S492">
        <v>7.6208999999999998</v>
      </c>
      <c r="T492">
        <v>5.6402999999999999</v>
      </c>
      <c r="U492">
        <v>4.1234999999999999</v>
      </c>
      <c r="V492">
        <v>2.1514000000000002</v>
      </c>
      <c r="W492">
        <v>2.0049999999999999</v>
      </c>
      <c r="X492">
        <v>1.4266000000000001</v>
      </c>
      <c r="Y492">
        <v>0</v>
      </c>
      <c r="Z492">
        <v>11.264200000000001</v>
      </c>
      <c r="AA492" t="s">
        <v>1501</v>
      </c>
      <c r="AB492">
        <v>0.25419999999999998</v>
      </c>
      <c r="AC492" t="s">
        <v>1502</v>
      </c>
      <c r="AD492">
        <v>2.7814999999999999</v>
      </c>
      <c r="AE492" t="s">
        <v>505</v>
      </c>
      <c r="AF492">
        <v>1.3509</v>
      </c>
      <c r="AG492">
        <v>18.173100000000002</v>
      </c>
      <c r="AH492">
        <v>185.81540000000001</v>
      </c>
      <c r="AI492">
        <v>6</v>
      </c>
      <c r="AK492">
        <v>108</v>
      </c>
      <c r="AL492">
        <v>8</v>
      </c>
      <c r="AM492">
        <v>175</v>
      </c>
      <c r="AN492" t="s">
        <v>983</v>
      </c>
      <c r="AP492" t="str">
        <f t="shared" si="7"/>
        <v/>
      </c>
    </row>
    <row r="493" spans="1:42">
      <c r="A493" t="s">
        <v>1503</v>
      </c>
      <c r="B493" s="4">
        <v>43400</v>
      </c>
      <c r="C493" s="1">
        <v>0.71875</v>
      </c>
      <c r="D493" t="s">
        <v>171</v>
      </c>
      <c r="E493" t="s">
        <v>1488</v>
      </c>
      <c r="F493" t="s">
        <v>230</v>
      </c>
      <c r="G493">
        <v>4289</v>
      </c>
      <c r="H493" t="s">
        <v>282</v>
      </c>
      <c r="I493" t="s">
        <v>346</v>
      </c>
      <c r="J493" s="3" t="s">
        <v>5</v>
      </c>
      <c r="K493" t="s">
        <v>347</v>
      </c>
      <c r="L493" t="s">
        <v>1489</v>
      </c>
      <c r="M493">
        <v>8</v>
      </c>
      <c r="N493">
        <v>7</v>
      </c>
      <c r="O493">
        <v>52.5092</v>
      </c>
      <c r="P493">
        <v>42.279299999999999</v>
      </c>
      <c r="Q493">
        <v>28.0868</v>
      </c>
      <c r="R493">
        <v>6.7610000000000001</v>
      </c>
      <c r="S493">
        <v>4.0689000000000002</v>
      </c>
      <c r="T493">
        <v>4.6139000000000001</v>
      </c>
      <c r="U493">
        <v>3.7759</v>
      </c>
      <c r="V493">
        <v>1.8504</v>
      </c>
      <c r="W493">
        <v>0.87209999999999999</v>
      </c>
      <c r="X493">
        <v>1.2911999999999999</v>
      </c>
      <c r="Y493">
        <v>0</v>
      </c>
      <c r="Z493">
        <v>9.8356999999999992</v>
      </c>
      <c r="AA493" t="s">
        <v>1504</v>
      </c>
      <c r="AB493">
        <v>0.85640000000000005</v>
      </c>
      <c r="AC493" t="s">
        <v>1505</v>
      </c>
      <c r="AD493">
        <v>1.0221</v>
      </c>
      <c r="AE493" t="s">
        <v>1506</v>
      </c>
      <c r="AF493">
        <v>2.4327999999999999</v>
      </c>
      <c r="AG493">
        <v>21.322399999999998</v>
      </c>
      <c r="AH493">
        <v>181.57810000000001</v>
      </c>
      <c r="AI493">
        <v>14</v>
      </c>
      <c r="AK493">
        <v>84</v>
      </c>
      <c r="AL493">
        <v>8</v>
      </c>
      <c r="AM493">
        <v>51</v>
      </c>
      <c r="AN493" t="s">
        <v>983</v>
      </c>
      <c r="AP493" t="str">
        <f t="shared" si="7"/>
        <v/>
      </c>
    </row>
    <row r="494" spans="1:42">
      <c r="A494" t="s">
        <v>1507</v>
      </c>
      <c r="B494" s="4">
        <v>43400</v>
      </c>
      <c r="C494" s="1">
        <v>0.71875</v>
      </c>
      <c r="D494" t="s">
        <v>171</v>
      </c>
      <c r="E494" t="s">
        <v>1488</v>
      </c>
      <c r="F494" t="s">
        <v>230</v>
      </c>
      <c r="G494">
        <v>4289</v>
      </c>
      <c r="H494" t="s">
        <v>282</v>
      </c>
      <c r="I494" t="s">
        <v>346</v>
      </c>
      <c r="J494" s="3" t="s">
        <v>5</v>
      </c>
      <c r="K494" t="s">
        <v>347</v>
      </c>
      <c r="L494" t="s">
        <v>1489</v>
      </c>
      <c r="M494">
        <v>5</v>
      </c>
      <c r="N494">
        <v>7</v>
      </c>
      <c r="O494">
        <v>45.508099999999999</v>
      </c>
      <c r="P494">
        <v>45.413400000000003</v>
      </c>
      <c r="Q494">
        <v>21.639700000000001</v>
      </c>
      <c r="R494">
        <v>12.1496</v>
      </c>
      <c r="S494">
        <v>4.7615999999999996</v>
      </c>
      <c r="T494">
        <v>4.5995999999999997</v>
      </c>
      <c r="U494">
        <v>2.0411999999999999</v>
      </c>
      <c r="V494">
        <v>1.0609</v>
      </c>
      <c r="W494">
        <v>0.58699999999999997</v>
      </c>
      <c r="X494">
        <v>0</v>
      </c>
      <c r="Y494">
        <v>1.2678</v>
      </c>
      <c r="Z494">
        <v>18.232099999999999</v>
      </c>
      <c r="AA494" t="s">
        <v>1011</v>
      </c>
      <c r="AB494">
        <v>1.9117</v>
      </c>
      <c r="AC494" t="s">
        <v>1316</v>
      </c>
      <c r="AD494">
        <v>0.20369999999999999</v>
      </c>
      <c r="AE494" t="s">
        <v>1508</v>
      </c>
      <c r="AF494">
        <v>0.66139999999999999</v>
      </c>
      <c r="AG494">
        <v>7.6443000000000003</v>
      </c>
      <c r="AH494">
        <v>167.68209999999999</v>
      </c>
      <c r="AI494">
        <v>25</v>
      </c>
      <c r="AK494">
        <v>98</v>
      </c>
      <c r="AL494">
        <v>8</v>
      </c>
      <c r="AM494">
        <v>9</v>
      </c>
      <c r="AN494" t="s">
        <v>983</v>
      </c>
      <c r="AP494" t="str">
        <f t="shared" si="7"/>
        <v/>
      </c>
    </row>
    <row r="495" spans="1:42">
      <c r="A495" t="s">
        <v>1511</v>
      </c>
      <c r="B495" s="4">
        <v>43400</v>
      </c>
      <c r="C495" s="1">
        <v>0.72916666666666663</v>
      </c>
      <c r="D495" t="s">
        <v>172</v>
      </c>
      <c r="E495" t="s">
        <v>344</v>
      </c>
      <c r="F495" t="s">
        <v>562</v>
      </c>
      <c r="G495">
        <v>9285</v>
      </c>
      <c r="H495" t="s">
        <v>282</v>
      </c>
      <c r="I495" t="s">
        <v>346</v>
      </c>
      <c r="J495" s="3" t="s">
        <v>233</v>
      </c>
      <c r="K495" t="s">
        <v>1509</v>
      </c>
      <c r="L495" t="s">
        <v>1510</v>
      </c>
      <c r="M495">
        <v>4</v>
      </c>
      <c r="N495">
        <v>4</v>
      </c>
      <c r="O495">
        <v>71.238500000000002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108.3537</v>
      </c>
      <c r="Z495">
        <v>23.417100000000001</v>
      </c>
      <c r="AA495" t="s">
        <v>610</v>
      </c>
      <c r="AB495">
        <v>3.7915000000000001</v>
      </c>
      <c r="AC495" t="s">
        <v>596</v>
      </c>
      <c r="AD495">
        <v>2.4750000000000001</v>
      </c>
      <c r="AE495" t="s">
        <v>376</v>
      </c>
      <c r="AF495">
        <v>1.6456</v>
      </c>
      <c r="AG495">
        <v>56</v>
      </c>
      <c r="AH495" s="23">
        <v>266.92140000000001</v>
      </c>
      <c r="AI495">
        <v>5</v>
      </c>
      <c r="AK495">
        <v>0</v>
      </c>
      <c r="AL495">
        <v>14</v>
      </c>
      <c r="AM495">
        <v>165</v>
      </c>
      <c r="AN495" t="s">
        <v>1512</v>
      </c>
      <c r="AP495" t="str">
        <f t="shared" si="7"/>
        <v>Bold</v>
      </c>
    </row>
    <row r="496" spans="1:42">
      <c r="A496" t="s">
        <v>1513</v>
      </c>
      <c r="B496" s="4">
        <v>43400</v>
      </c>
      <c r="C496" s="1">
        <v>0.72916666666666663</v>
      </c>
      <c r="D496" t="s">
        <v>172</v>
      </c>
      <c r="E496" t="s">
        <v>344</v>
      </c>
      <c r="F496" t="s">
        <v>562</v>
      </c>
      <c r="G496">
        <v>9285</v>
      </c>
      <c r="H496" t="s">
        <v>282</v>
      </c>
      <c r="I496" t="s">
        <v>346</v>
      </c>
      <c r="J496" s="3" t="s">
        <v>233</v>
      </c>
      <c r="K496" t="s">
        <v>1509</v>
      </c>
      <c r="L496" t="s">
        <v>1510</v>
      </c>
      <c r="M496">
        <v>2</v>
      </c>
      <c r="N496">
        <v>4</v>
      </c>
      <c r="O496">
        <v>87.033199999999994</v>
      </c>
      <c r="P496">
        <v>39.134599999999999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54.448599999999999</v>
      </c>
      <c r="Z496">
        <v>24.0121</v>
      </c>
      <c r="AA496" t="s">
        <v>614</v>
      </c>
      <c r="AB496">
        <v>2.9243999999999999</v>
      </c>
      <c r="AC496" t="s">
        <v>574</v>
      </c>
      <c r="AD496">
        <v>3.07</v>
      </c>
      <c r="AE496" t="s">
        <v>575</v>
      </c>
      <c r="AF496">
        <v>5.2271999999999998</v>
      </c>
      <c r="AG496">
        <v>43.5</v>
      </c>
      <c r="AH496">
        <v>259.3501</v>
      </c>
      <c r="AI496">
        <v>8</v>
      </c>
      <c r="AK496">
        <v>0</v>
      </c>
      <c r="AL496">
        <v>14</v>
      </c>
      <c r="AM496">
        <v>28</v>
      </c>
      <c r="AN496" t="s">
        <v>1512</v>
      </c>
      <c r="AP496" t="str">
        <f t="shared" si="7"/>
        <v/>
      </c>
    </row>
    <row r="497" spans="1:42">
      <c r="A497" t="s">
        <v>1514</v>
      </c>
      <c r="B497" s="4">
        <v>43400</v>
      </c>
      <c r="C497" s="1">
        <v>0.72916666666666663</v>
      </c>
      <c r="D497" t="s">
        <v>172</v>
      </c>
      <c r="E497" t="s">
        <v>344</v>
      </c>
      <c r="F497" t="s">
        <v>562</v>
      </c>
      <c r="G497">
        <v>9285</v>
      </c>
      <c r="H497" t="s">
        <v>282</v>
      </c>
      <c r="I497" t="s">
        <v>346</v>
      </c>
      <c r="J497" s="3" t="s">
        <v>233</v>
      </c>
      <c r="K497" t="s">
        <v>1509</v>
      </c>
      <c r="L497" t="s">
        <v>1510</v>
      </c>
      <c r="M497">
        <v>1</v>
      </c>
      <c r="N497">
        <v>4</v>
      </c>
      <c r="O497">
        <v>69.958500000000001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106.4068</v>
      </c>
      <c r="Z497">
        <v>21.7257</v>
      </c>
      <c r="AA497" t="s">
        <v>602</v>
      </c>
      <c r="AB497">
        <v>2.6227</v>
      </c>
      <c r="AC497" t="s">
        <v>1515</v>
      </c>
      <c r="AD497">
        <v>0.94620000000000004</v>
      </c>
      <c r="AE497" t="s">
        <v>376</v>
      </c>
      <c r="AF497">
        <v>1.6456</v>
      </c>
      <c r="AG497">
        <v>44</v>
      </c>
      <c r="AH497">
        <v>247.30549999999999</v>
      </c>
      <c r="AI497">
        <v>10</v>
      </c>
      <c r="AK497">
        <v>0</v>
      </c>
      <c r="AL497">
        <v>14</v>
      </c>
      <c r="AM497">
        <v>215</v>
      </c>
      <c r="AN497" t="s">
        <v>1512</v>
      </c>
      <c r="AP497" t="str">
        <f t="shared" si="7"/>
        <v/>
      </c>
    </row>
    <row r="498" spans="1:42">
      <c r="A498" t="s">
        <v>1516</v>
      </c>
      <c r="B498" s="4">
        <v>43400</v>
      </c>
      <c r="C498" s="1">
        <v>0.72916666666666663</v>
      </c>
      <c r="D498" t="s">
        <v>172</v>
      </c>
      <c r="E498" t="s">
        <v>344</v>
      </c>
      <c r="F498" t="s">
        <v>562</v>
      </c>
      <c r="G498">
        <v>9285</v>
      </c>
      <c r="H498" t="s">
        <v>282</v>
      </c>
      <c r="I498" t="s">
        <v>346</v>
      </c>
      <c r="J498" s="3" t="s">
        <v>233</v>
      </c>
      <c r="K498" t="s">
        <v>1509</v>
      </c>
      <c r="L498" t="s">
        <v>1510</v>
      </c>
      <c r="M498">
        <v>3</v>
      </c>
      <c r="N498">
        <v>4</v>
      </c>
      <c r="O498">
        <v>91.561099999999996</v>
      </c>
      <c r="P498">
        <v>45.7883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59.593000000000004</v>
      </c>
      <c r="Z498">
        <v>20.6343</v>
      </c>
      <c r="AA498" t="s">
        <v>569</v>
      </c>
      <c r="AB498">
        <v>1.3504</v>
      </c>
      <c r="AC498" t="s">
        <v>596</v>
      </c>
      <c r="AD498">
        <v>2.4750000000000001</v>
      </c>
      <c r="AE498" t="s">
        <v>807</v>
      </c>
      <c r="AF498">
        <v>1.4781</v>
      </c>
      <c r="AG498">
        <v>22.5</v>
      </c>
      <c r="AH498">
        <v>245.3801</v>
      </c>
      <c r="AI498">
        <v>10</v>
      </c>
      <c r="AK498">
        <v>0</v>
      </c>
      <c r="AL498">
        <v>14</v>
      </c>
      <c r="AM498">
        <v>227</v>
      </c>
      <c r="AN498" t="s">
        <v>1512</v>
      </c>
      <c r="AP498" t="str">
        <f t="shared" si="7"/>
        <v/>
      </c>
    </row>
    <row r="499" spans="1:42">
      <c r="A499" t="s">
        <v>1517</v>
      </c>
      <c r="B499" s="4">
        <v>43400</v>
      </c>
      <c r="C499" s="1">
        <v>0.72916666666666663</v>
      </c>
      <c r="D499" t="s">
        <v>172</v>
      </c>
      <c r="E499" t="s">
        <v>344</v>
      </c>
      <c r="F499" t="s">
        <v>562</v>
      </c>
      <c r="G499">
        <v>9285</v>
      </c>
      <c r="H499" t="s">
        <v>282</v>
      </c>
      <c r="I499" t="s">
        <v>346</v>
      </c>
      <c r="J499" s="3" t="s">
        <v>233</v>
      </c>
      <c r="K499" t="s">
        <v>1509</v>
      </c>
      <c r="L499" t="s">
        <v>1510</v>
      </c>
      <c r="M499">
        <v>5</v>
      </c>
      <c r="N499">
        <v>5</v>
      </c>
      <c r="O499">
        <v>72.0715</v>
      </c>
      <c r="P499">
        <v>37.884399999999999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47.830500000000001</v>
      </c>
      <c r="Z499">
        <v>20.21</v>
      </c>
      <c r="AA499" t="s">
        <v>1518</v>
      </c>
      <c r="AB499">
        <v>2.2039</v>
      </c>
      <c r="AC499" t="s">
        <v>618</v>
      </c>
      <c r="AD499">
        <v>1.6631</v>
      </c>
      <c r="AE499" t="s">
        <v>1519</v>
      </c>
      <c r="AF499">
        <v>2.6709000000000001</v>
      </c>
      <c r="AG499">
        <v>36.5</v>
      </c>
      <c r="AH499">
        <v>221.03440000000001</v>
      </c>
      <c r="AI499">
        <v>4.5</v>
      </c>
      <c r="AK499">
        <v>0</v>
      </c>
      <c r="AL499">
        <v>14</v>
      </c>
      <c r="AM499">
        <v>309</v>
      </c>
      <c r="AN499" t="s">
        <v>1512</v>
      </c>
      <c r="AP499" t="str">
        <f t="shared" si="7"/>
        <v/>
      </c>
    </row>
    <row r="500" spans="1:42">
      <c r="A500" t="s">
        <v>1520</v>
      </c>
      <c r="B500" s="4">
        <v>43400</v>
      </c>
      <c r="C500" s="1">
        <v>0.72916666666666663</v>
      </c>
      <c r="D500" t="s">
        <v>172</v>
      </c>
      <c r="E500" t="s">
        <v>344</v>
      </c>
      <c r="F500" t="s">
        <v>562</v>
      </c>
      <c r="G500">
        <v>9285</v>
      </c>
      <c r="H500" t="s">
        <v>282</v>
      </c>
      <c r="I500" t="s">
        <v>346</v>
      </c>
      <c r="J500" s="3" t="s">
        <v>233</v>
      </c>
      <c r="K500" t="s">
        <v>1509</v>
      </c>
      <c r="L500" t="s">
        <v>1510</v>
      </c>
      <c r="M500">
        <v>14</v>
      </c>
      <c r="N500">
        <v>4</v>
      </c>
      <c r="O500">
        <v>70.621300000000005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107.41500000000001</v>
      </c>
      <c r="Z500">
        <v>11.428599999999999</v>
      </c>
      <c r="AA500" t="s">
        <v>1521</v>
      </c>
      <c r="AB500">
        <v>0.27779999999999999</v>
      </c>
      <c r="AC500" t="s">
        <v>760</v>
      </c>
      <c r="AD500">
        <v>1.4</v>
      </c>
      <c r="AE500" t="s">
        <v>376</v>
      </c>
      <c r="AF500">
        <v>1.6456</v>
      </c>
      <c r="AG500">
        <v>20.2</v>
      </c>
      <c r="AH500">
        <v>212.98830000000001</v>
      </c>
      <c r="AI500">
        <v>7</v>
      </c>
      <c r="AK500">
        <v>0</v>
      </c>
      <c r="AL500">
        <v>14</v>
      </c>
      <c r="AM500">
        <v>299</v>
      </c>
      <c r="AN500" t="s">
        <v>1512</v>
      </c>
      <c r="AP500" t="str">
        <f t="shared" si="7"/>
        <v/>
      </c>
    </row>
    <row r="501" spans="1:42">
      <c r="A501" t="s">
        <v>1522</v>
      </c>
      <c r="B501" s="4">
        <v>43400</v>
      </c>
      <c r="C501" s="1">
        <v>0.72916666666666663</v>
      </c>
      <c r="D501" t="s">
        <v>172</v>
      </c>
      <c r="E501" t="s">
        <v>344</v>
      </c>
      <c r="F501" t="s">
        <v>562</v>
      </c>
      <c r="G501">
        <v>9285</v>
      </c>
      <c r="H501" t="s">
        <v>282</v>
      </c>
      <c r="I501" t="s">
        <v>346</v>
      </c>
      <c r="J501" s="3" t="s">
        <v>233</v>
      </c>
      <c r="K501" t="s">
        <v>1509</v>
      </c>
      <c r="L501" t="s">
        <v>1510</v>
      </c>
      <c r="M501">
        <v>9</v>
      </c>
      <c r="N501">
        <v>4</v>
      </c>
      <c r="O501">
        <v>57.4955</v>
      </c>
      <c r="P501">
        <v>41.835900000000002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43.970999999999997</v>
      </c>
      <c r="Z501">
        <v>19.4771</v>
      </c>
      <c r="AA501" t="s">
        <v>595</v>
      </c>
      <c r="AB501">
        <v>2.8071000000000002</v>
      </c>
      <c r="AC501" t="s">
        <v>1523</v>
      </c>
      <c r="AD501">
        <v>0.13039999999999999</v>
      </c>
      <c r="AE501" t="s">
        <v>1524</v>
      </c>
      <c r="AF501">
        <v>0.6714</v>
      </c>
      <c r="AG501">
        <v>16.2</v>
      </c>
      <c r="AH501">
        <v>182.58850000000001</v>
      </c>
      <c r="AI501">
        <v>12</v>
      </c>
      <c r="AK501">
        <v>0</v>
      </c>
      <c r="AL501">
        <v>14</v>
      </c>
      <c r="AM501">
        <v>38</v>
      </c>
      <c r="AN501" t="s">
        <v>1512</v>
      </c>
      <c r="AP501" t="str">
        <f t="shared" si="7"/>
        <v/>
      </c>
    </row>
    <row r="502" spans="1:42">
      <c r="A502" t="s">
        <v>1525</v>
      </c>
      <c r="B502" s="4">
        <v>43400</v>
      </c>
      <c r="C502" s="1">
        <v>0.72916666666666663</v>
      </c>
      <c r="D502" t="s">
        <v>172</v>
      </c>
      <c r="E502" t="s">
        <v>344</v>
      </c>
      <c r="F502" t="s">
        <v>562</v>
      </c>
      <c r="G502">
        <v>9285</v>
      </c>
      <c r="H502" t="s">
        <v>282</v>
      </c>
      <c r="I502" t="s">
        <v>346</v>
      </c>
      <c r="J502" s="3" t="s">
        <v>233</v>
      </c>
      <c r="K502" t="s">
        <v>1509</v>
      </c>
      <c r="L502" t="s">
        <v>1510</v>
      </c>
      <c r="M502">
        <v>6</v>
      </c>
      <c r="N502">
        <v>4</v>
      </c>
      <c r="O502">
        <v>52.965200000000003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80.56</v>
      </c>
      <c r="Z502">
        <v>24.92</v>
      </c>
      <c r="AA502" t="s">
        <v>1526</v>
      </c>
      <c r="AB502">
        <v>0.68179999999999996</v>
      </c>
      <c r="AC502" t="s">
        <v>1496</v>
      </c>
      <c r="AD502">
        <v>0.91020000000000001</v>
      </c>
      <c r="AE502" t="s">
        <v>917</v>
      </c>
      <c r="AF502">
        <v>2.7867000000000002</v>
      </c>
      <c r="AG502">
        <v>1.2</v>
      </c>
      <c r="AH502">
        <v>164.0239</v>
      </c>
      <c r="AI502">
        <v>33</v>
      </c>
      <c r="AK502">
        <v>0</v>
      </c>
      <c r="AL502">
        <v>14</v>
      </c>
      <c r="AM502">
        <v>189</v>
      </c>
      <c r="AN502" t="s">
        <v>1512</v>
      </c>
      <c r="AP502" t="str">
        <f t="shared" si="7"/>
        <v/>
      </c>
    </row>
    <row r="503" spans="1:42">
      <c r="A503" t="s">
        <v>1527</v>
      </c>
      <c r="B503" s="4">
        <v>43400</v>
      </c>
      <c r="C503" s="1">
        <v>0.72916666666666663</v>
      </c>
      <c r="D503" t="s">
        <v>172</v>
      </c>
      <c r="E503" t="s">
        <v>344</v>
      </c>
      <c r="F503" t="s">
        <v>562</v>
      </c>
      <c r="G503">
        <v>9285</v>
      </c>
      <c r="H503" t="s">
        <v>282</v>
      </c>
      <c r="I503" t="s">
        <v>346</v>
      </c>
      <c r="J503" s="3" t="s">
        <v>233</v>
      </c>
      <c r="K503" t="s">
        <v>1509</v>
      </c>
      <c r="L503" t="s">
        <v>1510</v>
      </c>
      <c r="M503">
        <v>7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606</v>
      </c>
      <c r="AB503">
        <v>3.1478000000000002</v>
      </c>
      <c r="AC503" t="s">
        <v>607</v>
      </c>
      <c r="AD503">
        <v>2.1985000000000001</v>
      </c>
      <c r="AE503" t="s">
        <v>1528</v>
      </c>
      <c r="AF503">
        <v>5.25</v>
      </c>
      <c r="AG503">
        <v>1.2</v>
      </c>
      <c r="AH503">
        <v>11.7963</v>
      </c>
      <c r="AI503">
        <v>16</v>
      </c>
      <c r="AK503">
        <v>0</v>
      </c>
      <c r="AL503">
        <v>14</v>
      </c>
      <c r="AN503" t="s">
        <v>1512</v>
      </c>
      <c r="AP503" t="str">
        <f t="shared" si="7"/>
        <v/>
      </c>
    </row>
    <row r="504" spans="1:42">
      <c r="A504" t="s">
        <v>1529</v>
      </c>
      <c r="B504" s="4">
        <v>43400</v>
      </c>
      <c r="C504" s="1">
        <v>0.72916666666666663</v>
      </c>
      <c r="D504" t="s">
        <v>172</v>
      </c>
      <c r="E504" t="s">
        <v>344</v>
      </c>
      <c r="F504" t="s">
        <v>562</v>
      </c>
      <c r="G504">
        <v>9285</v>
      </c>
      <c r="H504" t="s">
        <v>282</v>
      </c>
      <c r="I504" t="s">
        <v>346</v>
      </c>
      <c r="J504" s="3" t="s">
        <v>233</v>
      </c>
      <c r="K504" t="s">
        <v>1509</v>
      </c>
      <c r="L504" t="s">
        <v>1510</v>
      </c>
      <c r="M504">
        <v>11</v>
      </c>
      <c r="N504">
        <v>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587</v>
      </c>
      <c r="AB504">
        <v>3.0560999999999998</v>
      </c>
      <c r="AC504" t="s">
        <v>1530</v>
      </c>
      <c r="AD504">
        <v>2.3321000000000001</v>
      </c>
      <c r="AE504" t="s">
        <v>513</v>
      </c>
      <c r="AF504">
        <v>1.7210000000000001</v>
      </c>
      <c r="AG504">
        <v>1.2</v>
      </c>
      <c r="AH504">
        <v>8.3092000000000006</v>
      </c>
      <c r="AI504">
        <v>10</v>
      </c>
      <c r="AK504">
        <v>0</v>
      </c>
      <c r="AL504">
        <v>14</v>
      </c>
      <c r="AN504" t="s">
        <v>1512</v>
      </c>
      <c r="AP504" t="str">
        <f t="shared" si="7"/>
        <v/>
      </c>
    </row>
    <row r="505" spans="1:42">
      <c r="A505" t="s">
        <v>1531</v>
      </c>
      <c r="B505" s="4">
        <v>43400</v>
      </c>
      <c r="C505" s="1">
        <v>0.72916666666666663</v>
      </c>
      <c r="D505" t="s">
        <v>172</v>
      </c>
      <c r="E505" t="s">
        <v>344</v>
      </c>
      <c r="F505" t="s">
        <v>562</v>
      </c>
      <c r="G505">
        <v>9285</v>
      </c>
      <c r="H505" t="s">
        <v>282</v>
      </c>
      <c r="I505" t="s">
        <v>346</v>
      </c>
      <c r="J505" s="3" t="s">
        <v>233</v>
      </c>
      <c r="K505" t="s">
        <v>1509</v>
      </c>
      <c r="L505" t="s">
        <v>1510</v>
      </c>
      <c r="M505">
        <v>8</v>
      </c>
      <c r="N505">
        <v>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1067</v>
      </c>
      <c r="AB505">
        <v>1.9732000000000001</v>
      </c>
      <c r="AC505" t="s">
        <v>1532</v>
      </c>
      <c r="AD505">
        <v>2.3136000000000001</v>
      </c>
      <c r="AE505" t="s">
        <v>1506</v>
      </c>
      <c r="AF505">
        <v>2.0106999999999999</v>
      </c>
      <c r="AG505">
        <v>1.2</v>
      </c>
      <c r="AH505">
        <v>7.4974999999999996</v>
      </c>
      <c r="AI505">
        <v>33</v>
      </c>
      <c r="AK505">
        <v>0</v>
      </c>
      <c r="AL505">
        <v>14</v>
      </c>
      <c r="AN505" t="s">
        <v>1512</v>
      </c>
      <c r="AP505" t="str">
        <f t="shared" si="7"/>
        <v/>
      </c>
    </row>
    <row r="506" spans="1:42">
      <c r="A506" t="s">
        <v>1533</v>
      </c>
      <c r="B506" s="4">
        <v>43400</v>
      </c>
      <c r="C506" s="1">
        <v>0.72916666666666663</v>
      </c>
      <c r="D506" t="s">
        <v>172</v>
      </c>
      <c r="E506" t="s">
        <v>344</v>
      </c>
      <c r="F506" t="s">
        <v>562</v>
      </c>
      <c r="G506">
        <v>9285</v>
      </c>
      <c r="H506" t="s">
        <v>282</v>
      </c>
      <c r="I506" t="s">
        <v>346</v>
      </c>
      <c r="J506" s="3" t="s">
        <v>233</v>
      </c>
      <c r="K506" t="s">
        <v>1509</v>
      </c>
      <c r="L506" t="s">
        <v>1510</v>
      </c>
      <c r="M506">
        <v>10</v>
      </c>
      <c r="N506">
        <v>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1534</v>
      </c>
      <c r="AB506">
        <v>0.432</v>
      </c>
      <c r="AC506" t="s">
        <v>618</v>
      </c>
      <c r="AD506">
        <v>1.6631</v>
      </c>
      <c r="AE506" t="s">
        <v>643</v>
      </c>
      <c r="AF506">
        <v>2.9624000000000001</v>
      </c>
      <c r="AG506">
        <v>1.2</v>
      </c>
      <c r="AH506">
        <v>6.2575000000000003</v>
      </c>
      <c r="AI506">
        <v>16</v>
      </c>
      <c r="AK506">
        <v>0</v>
      </c>
      <c r="AL506">
        <v>14</v>
      </c>
      <c r="AN506" t="s">
        <v>1512</v>
      </c>
      <c r="AP506" t="str">
        <f t="shared" si="7"/>
        <v/>
      </c>
    </row>
    <row r="507" spans="1:42">
      <c r="A507" t="s">
        <v>1535</v>
      </c>
      <c r="B507" s="4">
        <v>43400</v>
      </c>
      <c r="C507" s="1">
        <v>0.72916666666666663</v>
      </c>
      <c r="D507" t="s">
        <v>172</v>
      </c>
      <c r="E507" t="s">
        <v>344</v>
      </c>
      <c r="F507" t="s">
        <v>562</v>
      </c>
      <c r="G507">
        <v>9285</v>
      </c>
      <c r="H507" t="s">
        <v>282</v>
      </c>
      <c r="I507" t="s">
        <v>346</v>
      </c>
      <c r="J507" s="3" t="s">
        <v>233</v>
      </c>
      <c r="K507" t="s">
        <v>1509</v>
      </c>
      <c r="L507" t="s">
        <v>1510</v>
      </c>
      <c r="M507">
        <v>13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617</v>
      </c>
      <c r="AB507">
        <v>2.6448</v>
      </c>
      <c r="AC507" t="s">
        <v>618</v>
      </c>
      <c r="AD507">
        <v>1.6631</v>
      </c>
      <c r="AE507" t="s">
        <v>1536</v>
      </c>
      <c r="AF507">
        <v>0</v>
      </c>
      <c r="AG507">
        <v>1.2</v>
      </c>
      <c r="AH507">
        <v>5.5079000000000002</v>
      </c>
      <c r="AI507">
        <v>10</v>
      </c>
      <c r="AK507">
        <v>0</v>
      </c>
      <c r="AL507">
        <v>14</v>
      </c>
      <c r="AN507" t="s">
        <v>1512</v>
      </c>
      <c r="AP507" t="str">
        <f t="shared" si="7"/>
        <v/>
      </c>
    </row>
    <row r="508" spans="1:42">
      <c r="A508" t="s">
        <v>1537</v>
      </c>
      <c r="B508" s="4">
        <v>43400</v>
      </c>
      <c r="C508" s="1">
        <v>0.72916666666666663</v>
      </c>
      <c r="D508" t="s">
        <v>172</v>
      </c>
      <c r="E508" t="s">
        <v>344</v>
      </c>
      <c r="F508" t="s">
        <v>562</v>
      </c>
      <c r="G508">
        <v>9285</v>
      </c>
      <c r="H508" t="s">
        <v>282</v>
      </c>
      <c r="I508" t="s">
        <v>346</v>
      </c>
      <c r="J508" s="3" t="s">
        <v>233</v>
      </c>
      <c r="K508" t="s">
        <v>1509</v>
      </c>
      <c r="L508" t="s">
        <v>1510</v>
      </c>
      <c r="M508">
        <v>12</v>
      </c>
      <c r="N508">
        <v>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1538</v>
      </c>
      <c r="AB508">
        <v>0.63680000000000003</v>
      </c>
      <c r="AC508" t="s">
        <v>1539</v>
      </c>
      <c r="AD508">
        <v>0.23069999999999999</v>
      </c>
      <c r="AE508" t="s">
        <v>1406</v>
      </c>
      <c r="AF508">
        <v>2.6381999999999999</v>
      </c>
      <c r="AG508">
        <v>1.2</v>
      </c>
      <c r="AH508">
        <v>4.7057000000000002</v>
      </c>
      <c r="AI508">
        <v>10</v>
      </c>
      <c r="AK508">
        <v>0</v>
      </c>
      <c r="AL508">
        <v>14</v>
      </c>
      <c r="AN508" t="s">
        <v>1512</v>
      </c>
      <c r="AP508" t="str">
        <f t="shared" si="7"/>
        <v/>
      </c>
    </row>
    <row r="509" spans="1:42">
      <c r="A509" t="s">
        <v>1541</v>
      </c>
      <c r="B509" s="4">
        <v>43400</v>
      </c>
      <c r="C509" s="1">
        <v>0.73263888888888884</v>
      </c>
      <c r="D509" t="s">
        <v>224</v>
      </c>
      <c r="E509" t="s">
        <v>344</v>
      </c>
      <c r="G509">
        <v>5451</v>
      </c>
      <c r="H509" t="s">
        <v>345</v>
      </c>
      <c r="I509" t="s">
        <v>346</v>
      </c>
      <c r="J509" s="3" t="s">
        <v>233</v>
      </c>
      <c r="K509" t="s">
        <v>743</v>
      </c>
      <c r="L509" t="s">
        <v>1540</v>
      </c>
      <c r="M509">
        <v>13</v>
      </c>
      <c r="N509">
        <v>4</v>
      </c>
      <c r="O509">
        <v>74.498400000000004</v>
      </c>
      <c r="P509">
        <v>58.4664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59.106400000000001</v>
      </c>
      <c r="Z509">
        <v>11.176399999999999</v>
      </c>
      <c r="AA509" t="s">
        <v>1542</v>
      </c>
      <c r="AB509">
        <v>5.7514000000000003</v>
      </c>
      <c r="AC509" t="s">
        <v>1101</v>
      </c>
      <c r="AD509">
        <v>3.2930999999999999</v>
      </c>
      <c r="AE509" t="s">
        <v>746</v>
      </c>
      <c r="AF509">
        <v>0.50629999999999997</v>
      </c>
      <c r="AG509">
        <v>31</v>
      </c>
      <c r="AH509" s="23">
        <v>243.79849999999999</v>
      </c>
      <c r="AI509">
        <v>1.88</v>
      </c>
      <c r="AK509">
        <v>0</v>
      </c>
      <c r="AL509">
        <v>14</v>
      </c>
      <c r="AM509">
        <v>18</v>
      </c>
      <c r="AN509" t="s">
        <v>1512</v>
      </c>
      <c r="AP509" t="str">
        <f t="shared" si="7"/>
        <v>Bold</v>
      </c>
    </row>
    <row r="510" spans="1:42">
      <c r="A510" t="s">
        <v>1543</v>
      </c>
      <c r="B510" s="4">
        <v>43400</v>
      </c>
      <c r="C510" s="1">
        <v>0.73263888888888884</v>
      </c>
      <c r="D510" t="s">
        <v>224</v>
      </c>
      <c r="E510" t="s">
        <v>344</v>
      </c>
      <c r="G510">
        <v>5451</v>
      </c>
      <c r="H510" t="s">
        <v>345</v>
      </c>
      <c r="I510" t="s">
        <v>346</v>
      </c>
      <c r="J510" s="3" t="s">
        <v>233</v>
      </c>
      <c r="K510" t="s">
        <v>743</v>
      </c>
      <c r="L510" t="s">
        <v>1540</v>
      </c>
      <c r="M510">
        <v>10</v>
      </c>
      <c r="N510">
        <v>4</v>
      </c>
      <c r="O510">
        <v>74.330600000000004</v>
      </c>
      <c r="P510">
        <v>47.4602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53.529200000000003</v>
      </c>
      <c r="Z510">
        <v>20.131399999999999</v>
      </c>
      <c r="AA510" t="s">
        <v>1544</v>
      </c>
      <c r="AB510">
        <v>8.3400000000000002E-2</v>
      </c>
      <c r="AC510" t="s">
        <v>393</v>
      </c>
      <c r="AD510">
        <v>0.5282</v>
      </c>
      <c r="AE510" t="s">
        <v>1545</v>
      </c>
      <c r="AF510">
        <v>0</v>
      </c>
      <c r="AG510">
        <v>13.5</v>
      </c>
      <c r="AH510">
        <v>209.56309999999999</v>
      </c>
      <c r="AI510">
        <v>4.5</v>
      </c>
      <c r="AK510">
        <v>0</v>
      </c>
      <c r="AL510">
        <v>14</v>
      </c>
      <c r="AM510">
        <v>46</v>
      </c>
      <c r="AN510" t="s">
        <v>1512</v>
      </c>
      <c r="AP510" t="str">
        <f t="shared" si="7"/>
        <v/>
      </c>
    </row>
    <row r="511" spans="1:42">
      <c r="A511" t="s">
        <v>1546</v>
      </c>
      <c r="B511" s="4">
        <v>43400</v>
      </c>
      <c r="C511" s="1">
        <v>0.73263888888888884</v>
      </c>
      <c r="D511" t="s">
        <v>224</v>
      </c>
      <c r="E511" t="s">
        <v>344</v>
      </c>
      <c r="G511">
        <v>5451</v>
      </c>
      <c r="H511" t="s">
        <v>345</v>
      </c>
      <c r="I511" t="s">
        <v>346</v>
      </c>
      <c r="J511" s="3" t="s">
        <v>233</v>
      </c>
      <c r="K511" t="s">
        <v>743</v>
      </c>
      <c r="L511" t="s">
        <v>1540</v>
      </c>
      <c r="M511">
        <v>9</v>
      </c>
      <c r="N511">
        <v>4</v>
      </c>
      <c r="O511">
        <v>64.018500000000003</v>
      </c>
      <c r="P511">
        <v>41.605800000000002</v>
      </c>
      <c r="Q511">
        <v>23.367699999999999</v>
      </c>
      <c r="R511">
        <v>8.7432999999999996</v>
      </c>
      <c r="S511">
        <v>3.7852000000000001</v>
      </c>
      <c r="T511">
        <v>3.3698000000000001</v>
      </c>
      <c r="U511">
        <v>0</v>
      </c>
      <c r="V511">
        <v>0</v>
      </c>
      <c r="W511">
        <v>0</v>
      </c>
      <c r="X511">
        <v>0</v>
      </c>
      <c r="Y511">
        <v>7.5049999999999999</v>
      </c>
      <c r="Z511">
        <v>17.1557</v>
      </c>
      <c r="AA511" t="s">
        <v>1237</v>
      </c>
      <c r="AB511">
        <v>1.2271000000000001</v>
      </c>
      <c r="AC511" t="s">
        <v>1547</v>
      </c>
      <c r="AD511">
        <v>0.10340000000000001</v>
      </c>
      <c r="AE511" t="s">
        <v>1324</v>
      </c>
      <c r="AF511">
        <v>1.2148000000000001</v>
      </c>
      <c r="AG511">
        <v>13.5</v>
      </c>
      <c r="AH511">
        <v>185.59630000000001</v>
      </c>
      <c r="AI511">
        <v>12</v>
      </c>
      <c r="AK511">
        <v>0</v>
      </c>
      <c r="AL511">
        <v>14</v>
      </c>
      <c r="AM511">
        <v>26</v>
      </c>
      <c r="AN511" t="s">
        <v>1512</v>
      </c>
      <c r="AP511" t="str">
        <f t="shared" si="7"/>
        <v/>
      </c>
    </row>
    <row r="512" spans="1:42">
      <c r="A512" t="s">
        <v>1548</v>
      </c>
      <c r="B512" s="4">
        <v>43400</v>
      </c>
      <c r="C512" s="1">
        <v>0.73263888888888884</v>
      </c>
      <c r="D512" t="s">
        <v>224</v>
      </c>
      <c r="E512" t="s">
        <v>344</v>
      </c>
      <c r="G512">
        <v>5451</v>
      </c>
      <c r="H512" t="s">
        <v>345</v>
      </c>
      <c r="I512" t="s">
        <v>346</v>
      </c>
      <c r="J512" s="3" t="s">
        <v>233</v>
      </c>
      <c r="K512" t="s">
        <v>743</v>
      </c>
      <c r="L512" t="s">
        <v>1540</v>
      </c>
      <c r="M512">
        <v>12</v>
      </c>
      <c r="N512">
        <v>4</v>
      </c>
      <c r="O512">
        <v>60.098599999999998</v>
      </c>
      <c r="P512">
        <v>47.513399999999997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47.855899999999998</v>
      </c>
      <c r="Z512">
        <v>5.7142999999999997</v>
      </c>
      <c r="AA512" t="s">
        <v>1549</v>
      </c>
      <c r="AB512">
        <v>2.4866000000000001</v>
      </c>
      <c r="AC512" t="s">
        <v>1019</v>
      </c>
      <c r="AD512">
        <v>0.33129999999999998</v>
      </c>
      <c r="AE512" t="s">
        <v>1550</v>
      </c>
      <c r="AF512">
        <v>0</v>
      </c>
      <c r="AG512">
        <v>13</v>
      </c>
      <c r="AH512">
        <v>177</v>
      </c>
      <c r="AI512">
        <v>12</v>
      </c>
      <c r="AK512">
        <v>0</v>
      </c>
      <c r="AL512">
        <v>14</v>
      </c>
      <c r="AM512">
        <v>18</v>
      </c>
      <c r="AN512" t="s">
        <v>1512</v>
      </c>
      <c r="AP512" t="str">
        <f t="shared" si="7"/>
        <v/>
      </c>
    </row>
    <row r="513" spans="1:42">
      <c r="A513" t="s">
        <v>1551</v>
      </c>
      <c r="B513" s="4">
        <v>43400</v>
      </c>
      <c r="C513" s="1">
        <v>0.73263888888888884</v>
      </c>
      <c r="D513" t="s">
        <v>224</v>
      </c>
      <c r="E513" t="s">
        <v>344</v>
      </c>
      <c r="G513">
        <v>5451</v>
      </c>
      <c r="H513" t="s">
        <v>345</v>
      </c>
      <c r="I513" t="s">
        <v>346</v>
      </c>
      <c r="J513" s="3" t="s">
        <v>233</v>
      </c>
      <c r="K513" t="s">
        <v>743</v>
      </c>
      <c r="L513" t="s">
        <v>1540</v>
      </c>
      <c r="M513">
        <v>7</v>
      </c>
      <c r="N513">
        <v>4</v>
      </c>
      <c r="O513">
        <v>49.312100000000001</v>
      </c>
      <c r="P513">
        <v>45.533200000000001</v>
      </c>
      <c r="Q513">
        <v>25.063800000000001</v>
      </c>
      <c r="R513">
        <v>7.9020999999999999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16.95</v>
      </c>
      <c r="Z513">
        <v>10.3971</v>
      </c>
      <c r="AA513" t="s">
        <v>899</v>
      </c>
      <c r="AB513">
        <v>8.8800000000000004E-2</v>
      </c>
      <c r="AC513" t="s">
        <v>400</v>
      </c>
      <c r="AD513">
        <v>0.5655</v>
      </c>
      <c r="AE513" t="s">
        <v>1552</v>
      </c>
      <c r="AF513">
        <v>0.77569999999999995</v>
      </c>
      <c r="AG513">
        <v>18.5</v>
      </c>
      <c r="AH513">
        <v>175.08840000000001</v>
      </c>
      <c r="AI513">
        <v>5</v>
      </c>
      <c r="AK513">
        <v>0</v>
      </c>
      <c r="AL513">
        <v>14</v>
      </c>
      <c r="AM513">
        <v>197</v>
      </c>
      <c r="AN513" t="s">
        <v>1512</v>
      </c>
      <c r="AP513" t="str">
        <f t="shared" si="7"/>
        <v/>
      </c>
    </row>
    <row r="514" spans="1:42">
      <c r="A514" t="s">
        <v>1553</v>
      </c>
      <c r="B514" s="4">
        <v>43400</v>
      </c>
      <c r="C514" s="1">
        <v>0.73263888888888884</v>
      </c>
      <c r="D514" t="s">
        <v>224</v>
      </c>
      <c r="E514" t="s">
        <v>344</v>
      </c>
      <c r="G514">
        <v>5451</v>
      </c>
      <c r="H514" t="s">
        <v>345</v>
      </c>
      <c r="I514" t="s">
        <v>346</v>
      </c>
      <c r="J514" s="3" t="s">
        <v>233</v>
      </c>
      <c r="K514" t="s">
        <v>743</v>
      </c>
      <c r="L514" t="s">
        <v>1540</v>
      </c>
      <c r="M514">
        <v>11</v>
      </c>
      <c r="N514">
        <v>4</v>
      </c>
      <c r="O514">
        <v>50.578800000000001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76.930400000000006</v>
      </c>
      <c r="Z514">
        <v>18.417100000000001</v>
      </c>
      <c r="AA514" t="s">
        <v>1554</v>
      </c>
      <c r="AB514">
        <v>0</v>
      </c>
      <c r="AC514" t="s">
        <v>1137</v>
      </c>
      <c r="AD514">
        <v>6.25E-2</v>
      </c>
      <c r="AE514" t="s">
        <v>746</v>
      </c>
      <c r="AF514">
        <v>0.50629999999999997</v>
      </c>
      <c r="AG514">
        <v>3.5</v>
      </c>
      <c r="AH514">
        <v>149.99520000000001</v>
      </c>
      <c r="AI514">
        <v>16</v>
      </c>
      <c r="AK514">
        <v>0</v>
      </c>
      <c r="AL514">
        <v>14</v>
      </c>
      <c r="AM514">
        <v>20</v>
      </c>
      <c r="AN514" t="s">
        <v>1512</v>
      </c>
      <c r="AP514" t="str">
        <f t="shared" ref="AP514:AP577" si="8">IF(AND(D514&lt;&gt;D513,C514&lt;&gt;C513),"Bold","")</f>
        <v/>
      </c>
    </row>
    <row r="515" spans="1:42">
      <c r="A515" t="s">
        <v>1555</v>
      </c>
      <c r="B515" s="4">
        <v>43400</v>
      </c>
      <c r="C515" s="1">
        <v>0.73263888888888884</v>
      </c>
      <c r="D515" t="s">
        <v>224</v>
      </c>
      <c r="E515" t="s">
        <v>344</v>
      </c>
      <c r="G515">
        <v>5451</v>
      </c>
      <c r="H515" t="s">
        <v>345</v>
      </c>
      <c r="I515" t="s">
        <v>346</v>
      </c>
      <c r="J515" s="3" t="s">
        <v>233</v>
      </c>
      <c r="K515" t="s">
        <v>743</v>
      </c>
      <c r="L515" t="s">
        <v>1540</v>
      </c>
      <c r="M515">
        <v>6</v>
      </c>
      <c r="N515">
        <v>4</v>
      </c>
      <c r="O515">
        <v>52.123899999999999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79.2804</v>
      </c>
      <c r="Z515">
        <v>5.7142999999999997</v>
      </c>
      <c r="AA515" t="s">
        <v>1556</v>
      </c>
      <c r="AB515">
        <v>0</v>
      </c>
      <c r="AC515" t="s">
        <v>1019</v>
      </c>
      <c r="AD515">
        <v>0.33129999999999998</v>
      </c>
      <c r="AE515" t="s">
        <v>401</v>
      </c>
      <c r="AF515">
        <v>1.4018999999999999</v>
      </c>
      <c r="AG515">
        <v>3.5</v>
      </c>
      <c r="AH515">
        <v>142.3518</v>
      </c>
      <c r="AI515">
        <v>20</v>
      </c>
      <c r="AK515">
        <v>0</v>
      </c>
      <c r="AL515">
        <v>14</v>
      </c>
      <c r="AM515">
        <v>18</v>
      </c>
      <c r="AN515" t="s">
        <v>1512</v>
      </c>
      <c r="AP515" t="str">
        <f t="shared" si="8"/>
        <v/>
      </c>
    </row>
    <row r="516" spans="1:42">
      <c r="A516" t="s">
        <v>1557</v>
      </c>
      <c r="B516" s="4">
        <v>43400</v>
      </c>
      <c r="C516" s="1">
        <v>0.73263888888888884</v>
      </c>
      <c r="D516" t="s">
        <v>224</v>
      </c>
      <c r="E516" t="s">
        <v>344</v>
      </c>
      <c r="G516">
        <v>5451</v>
      </c>
      <c r="H516" t="s">
        <v>345</v>
      </c>
      <c r="I516" t="s">
        <v>346</v>
      </c>
      <c r="J516" s="3" t="s">
        <v>233</v>
      </c>
      <c r="K516" t="s">
        <v>743</v>
      </c>
      <c r="L516" t="s">
        <v>1540</v>
      </c>
      <c r="M516">
        <v>8</v>
      </c>
      <c r="N516">
        <v>4</v>
      </c>
      <c r="O516">
        <v>36.748100000000001</v>
      </c>
      <c r="P516">
        <v>25.207999999999998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27.337399999999999</v>
      </c>
      <c r="Z516">
        <v>11.6243</v>
      </c>
      <c r="AA516" t="s">
        <v>1558</v>
      </c>
      <c r="AB516">
        <v>8.6999999999999994E-2</v>
      </c>
      <c r="AC516" t="s">
        <v>1019</v>
      </c>
      <c r="AD516">
        <v>0.33129999999999998</v>
      </c>
      <c r="AE516" t="s">
        <v>1559</v>
      </c>
      <c r="AF516">
        <v>1.8415999999999999</v>
      </c>
      <c r="AG516">
        <v>3.5</v>
      </c>
      <c r="AH516">
        <v>106.6777</v>
      </c>
      <c r="AI516">
        <v>33</v>
      </c>
      <c r="AK516">
        <v>0</v>
      </c>
      <c r="AL516">
        <v>14</v>
      </c>
      <c r="AM516">
        <v>186</v>
      </c>
      <c r="AN516" t="s">
        <v>1512</v>
      </c>
      <c r="AP516" t="str">
        <f t="shared" si="8"/>
        <v/>
      </c>
    </row>
    <row r="517" spans="1:42">
      <c r="A517" t="s">
        <v>1560</v>
      </c>
      <c r="B517" s="4">
        <v>43400</v>
      </c>
      <c r="C517" s="1">
        <v>0.73263888888888884</v>
      </c>
      <c r="D517" t="s">
        <v>224</v>
      </c>
      <c r="E517" t="s">
        <v>344</v>
      </c>
      <c r="G517">
        <v>5451</v>
      </c>
      <c r="H517" t="s">
        <v>345</v>
      </c>
      <c r="I517" t="s">
        <v>346</v>
      </c>
      <c r="J517" s="3" t="s">
        <v>233</v>
      </c>
      <c r="K517" t="s">
        <v>743</v>
      </c>
      <c r="L517" t="s">
        <v>1540</v>
      </c>
      <c r="M517">
        <v>4</v>
      </c>
      <c r="N517">
        <v>4</v>
      </c>
      <c r="O517">
        <v>37.496200000000002</v>
      </c>
      <c r="P517">
        <v>24.207000000000001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27.135899999999999</v>
      </c>
      <c r="Z517">
        <v>9.6113999999999997</v>
      </c>
      <c r="AA517" t="s">
        <v>1561</v>
      </c>
      <c r="AB517">
        <v>0.1</v>
      </c>
      <c r="AC517" t="s">
        <v>1109</v>
      </c>
      <c r="AD517">
        <v>1.0564</v>
      </c>
      <c r="AE517" t="s">
        <v>1562</v>
      </c>
      <c r="AF517">
        <v>1.8686</v>
      </c>
      <c r="AG517">
        <v>1.5</v>
      </c>
      <c r="AH517">
        <v>102.9755</v>
      </c>
      <c r="AI517">
        <v>33</v>
      </c>
      <c r="AK517">
        <v>0</v>
      </c>
      <c r="AL517">
        <v>14</v>
      </c>
      <c r="AM517">
        <v>89</v>
      </c>
      <c r="AN517" t="s">
        <v>1512</v>
      </c>
      <c r="AP517" t="str">
        <f t="shared" si="8"/>
        <v/>
      </c>
    </row>
    <row r="518" spans="1:42">
      <c r="A518" t="s">
        <v>1563</v>
      </c>
      <c r="B518" s="4">
        <v>43400</v>
      </c>
      <c r="C518" s="1">
        <v>0.73263888888888884</v>
      </c>
      <c r="D518" t="s">
        <v>224</v>
      </c>
      <c r="E518" t="s">
        <v>344</v>
      </c>
      <c r="G518">
        <v>5451</v>
      </c>
      <c r="H518" t="s">
        <v>345</v>
      </c>
      <c r="I518" t="s">
        <v>346</v>
      </c>
      <c r="J518" s="3" t="s">
        <v>233</v>
      </c>
      <c r="K518" t="s">
        <v>743</v>
      </c>
      <c r="L518" t="s">
        <v>1540</v>
      </c>
      <c r="M518">
        <v>5</v>
      </c>
      <c r="N518">
        <v>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1564</v>
      </c>
      <c r="AB518">
        <v>2.0276000000000001</v>
      </c>
      <c r="AC518" t="s">
        <v>739</v>
      </c>
      <c r="AD518">
        <v>2.4405999999999999</v>
      </c>
      <c r="AE518" t="s">
        <v>579</v>
      </c>
      <c r="AF518">
        <v>0.88959999999999995</v>
      </c>
      <c r="AG518">
        <v>1.5</v>
      </c>
      <c r="AH518">
        <v>6.8578000000000001</v>
      </c>
      <c r="AI518">
        <v>25</v>
      </c>
      <c r="AK518">
        <v>0</v>
      </c>
      <c r="AL518">
        <v>14</v>
      </c>
      <c r="AN518" t="s">
        <v>1512</v>
      </c>
      <c r="AP518" t="str">
        <f t="shared" si="8"/>
        <v/>
      </c>
    </row>
    <row r="519" spans="1:42">
      <c r="A519" t="s">
        <v>1565</v>
      </c>
      <c r="B519" s="4">
        <v>43400</v>
      </c>
      <c r="C519" s="1">
        <v>0.73263888888888884</v>
      </c>
      <c r="D519" t="s">
        <v>224</v>
      </c>
      <c r="E519" t="s">
        <v>344</v>
      </c>
      <c r="G519">
        <v>5451</v>
      </c>
      <c r="H519" t="s">
        <v>345</v>
      </c>
      <c r="I519" t="s">
        <v>346</v>
      </c>
      <c r="J519" s="3" t="s">
        <v>233</v>
      </c>
      <c r="K519" t="s">
        <v>743</v>
      </c>
      <c r="L519" t="s">
        <v>1540</v>
      </c>
      <c r="M519">
        <v>3</v>
      </c>
      <c r="N519">
        <v>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771</v>
      </c>
      <c r="AB519">
        <v>1.5416000000000001</v>
      </c>
      <c r="AC519" t="s">
        <v>1233</v>
      </c>
      <c r="AD519">
        <v>0.2142</v>
      </c>
      <c r="AE519" t="s">
        <v>1380</v>
      </c>
      <c r="AF519">
        <v>0.20519999999999999</v>
      </c>
      <c r="AG519">
        <v>3.5</v>
      </c>
      <c r="AH519">
        <v>5.4610000000000003</v>
      </c>
      <c r="AI519">
        <v>33</v>
      </c>
      <c r="AK519">
        <v>0</v>
      </c>
      <c r="AL519">
        <v>14</v>
      </c>
      <c r="AN519" t="s">
        <v>1512</v>
      </c>
      <c r="AP519" t="str">
        <f t="shared" si="8"/>
        <v/>
      </c>
    </row>
    <row r="520" spans="1:42">
      <c r="A520" t="s">
        <v>1566</v>
      </c>
      <c r="B520" s="4">
        <v>43400</v>
      </c>
      <c r="C520" s="1">
        <v>0.73263888888888884</v>
      </c>
      <c r="D520" t="s">
        <v>224</v>
      </c>
      <c r="E520" t="s">
        <v>344</v>
      </c>
      <c r="G520">
        <v>5451</v>
      </c>
      <c r="H520" t="s">
        <v>345</v>
      </c>
      <c r="I520" t="s">
        <v>346</v>
      </c>
      <c r="J520" s="3" t="s">
        <v>233</v>
      </c>
      <c r="K520" t="s">
        <v>743</v>
      </c>
      <c r="L520" t="s">
        <v>1540</v>
      </c>
      <c r="M520">
        <v>2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1567</v>
      </c>
      <c r="AB520">
        <v>0.76449999999999996</v>
      </c>
      <c r="AC520" t="s">
        <v>1568</v>
      </c>
      <c r="AD520">
        <v>0.18629999999999999</v>
      </c>
      <c r="AE520" t="s">
        <v>1569</v>
      </c>
      <c r="AF520">
        <v>0.08</v>
      </c>
      <c r="AG520">
        <v>3.5</v>
      </c>
      <c r="AH520">
        <v>4.5308000000000002</v>
      </c>
      <c r="AI520">
        <v>33</v>
      </c>
      <c r="AK520">
        <v>0</v>
      </c>
      <c r="AL520">
        <v>14</v>
      </c>
      <c r="AN520" t="s">
        <v>1512</v>
      </c>
      <c r="AP520" t="str">
        <f t="shared" si="8"/>
        <v/>
      </c>
    </row>
    <row r="521" spans="1:42">
      <c r="A521" t="s">
        <v>1570</v>
      </c>
      <c r="B521" s="4">
        <v>43400</v>
      </c>
      <c r="C521" s="1">
        <v>0.73263888888888884</v>
      </c>
      <c r="D521" t="s">
        <v>224</v>
      </c>
      <c r="E521" t="s">
        <v>344</v>
      </c>
      <c r="G521">
        <v>5451</v>
      </c>
      <c r="H521" t="s">
        <v>345</v>
      </c>
      <c r="I521" t="s">
        <v>346</v>
      </c>
      <c r="J521" s="3" t="s">
        <v>233</v>
      </c>
      <c r="K521" t="s">
        <v>743</v>
      </c>
      <c r="L521" t="s">
        <v>1540</v>
      </c>
      <c r="M521">
        <v>1</v>
      </c>
      <c r="N521">
        <v>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1571</v>
      </c>
      <c r="AB521">
        <v>1.1612</v>
      </c>
      <c r="AC521" t="s">
        <v>351</v>
      </c>
      <c r="AD521">
        <v>2.6246</v>
      </c>
      <c r="AE521" t="s">
        <v>1572</v>
      </c>
      <c r="AF521">
        <v>0.375</v>
      </c>
      <c r="AG521">
        <v>0</v>
      </c>
      <c r="AH521">
        <v>4.1608000000000001</v>
      </c>
      <c r="AI521">
        <v>6</v>
      </c>
      <c r="AK521">
        <v>0</v>
      </c>
      <c r="AL521">
        <v>14</v>
      </c>
      <c r="AN521" t="s">
        <v>1512</v>
      </c>
      <c r="AP521" t="str">
        <f t="shared" si="8"/>
        <v/>
      </c>
    </row>
    <row r="522" spans="1:42">
      <c r="A522" t="s">
        <v>1573</v>
      </c>
      <c r="B522" s="4">
        <v>43400</v>
      </c>
      <c r="C522" s="1">
        <v>0.73263888888888884</v>
      </c>
      <c r="D522" t="s">
        <v>224</v>
      </c>
      <c r="E522" t="s">
        <v>344</v>
      </c>
      <c r="G522">
        <v>5451</v>
      </c>
      <c r="H522" t="s">
        <v>345</v>
      </c>
      <c r="I522" t="s">
        <v>346</v>
      </c>
      <c r="J522" s="3" t="s">
        <v>233</v>
      </c>
      <c r="K522" t="s">
        <v>743</v>
      </c>
      <c r="L522" t="s">
        <v>1540</v>
      </c>
      <c r="M522">
        <v>14</v>
      </c>
      <c r="N522">
        <v>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1574</v>
      </c>
      <c r="AB522">
        <v>0.49330000000000002</v>
      </c>
      <c r="AC522" t="s">
        <v>291</v>
      </c>
      <c r="AD522">
        <v>1.0621</v>
      </c>
      <c r="AE522" t="s">
        <v>1575</v>
      </c>
      <c r="AF522">
        <v>0.3649</v>
      </c>
      <c r="AG522">
        <v>1.5</v>
      </c>
      <c r="AH522">
        <v>3.4203000000000001</v>
      </c>
      <c r="AI522">
        <v>6.5</v>
      </c>
      <c r="AK522">
        <v>0</v>
      </c>
      <c r="AL522">
        <v>14</v>
      </c>
      <c r="AN522" t="s">
        <v>1512</v>
      </c>
      <c r="AP522" t="str">
        <f t="shared" si="8"/>
        <v/>
      </c>
    </row>
    <row r="523" spans="1:42">
      <c r="A523" t="s">
        <v>1579</v>
      </c>
      <c r="B523" s="4">
        <v>43400</v>
      </c>
      <c r="C523" s="1">
        <v>0.73958333333333337</v>
      </c>
      <c r="D523" t="s">
        <v>168</v>
      </c>
      <c r="E523" t="s">
        <v>925</v>
      </c>
      <c r="F523" t="s">
        <v>230</v>
      </c>
      <c r="G523">
        <v>6469</v>
      </c>
      <c r="H523" t="s">
        <v>1576</v>
      </c>
      <c r="I523" t="s">
        <v>1577</v>
      </c>
      <c r="J523" s="3" t="s">
        <v>5</v>
      </c>
      <c r="K523" t="s">
        <v>662</v>
      </c>
      <c r="L523" t="s">
        <v>1578</v>
      </c>
      <c r="M523">
        <v>3</v>
      </c>
      <c r="N523">
        <v>4</v>
      </c>
      <c r="O523">
        <v>70.935000000000002</v>
      </c>
      <c r="P523">
        <v>83.277600000000007</v>
      </c>
      <c r="Q523">
        <v>29.081399999999999</v>
      </c>
      <c r="R523">
        <v>11.866099999999999</v>
      </c>
      <c r="S523">
        <v>4.4358000000000004</v>
      </c>
      <c r="T523">
        <v>4.2789000000000001</v>
      </c>
      <c r="U523">
        <v>2.3043</v>
      </c>
      <c r="V523">
        <v>2.3521000000000001</v>
      </c>
      <c r="W523">
        <v>1.5037</v>
      </c>
      <c r="X523">
        <v>1.4792000000000001</v>
      </c>
      <c r="Y523">
        <v>0</v>
      </c>
      <c r="Z523">
        <v>19.564299999999999</v>
      </c>
      <c r="AA523" t="s">
        <v>1580</v>
      </c>
      <c r="AB523">
        <v>2.5030999999999999</v>
      </c>
      <c r="AC523" t="s">
        <v>1581</v>
      </c>
      <c r="AD523">
        <v>1.8681000000000001</v>
      </c>
      <c r="AE523" t="s">
        <v>408</v>
      </c>
      <c r="AF523">
        <v>1.5894999999999999</v>
      </c>
      <c r="AG523">
        <v>24.008299999999998</v>
      </c>
      <c r="AH523" s="23">
        <v>261.04739999999998</v>
      </c>
      <c r="AI523">
        <v>6</v>
      </c>
      <c r="AJ523">
        <v>1</v>
      </c>
      <c r="AK523">
        <v>78</v>
      </c>
      <c r="AL523">
        <v>10</v>
      </c>
      <c r="AM523">
        <v>25</v>
      </c>
      <c r="AN523" t="s">
        <v>5</v>
      </c>
      <c r="AP523" t="str">
        <f t="shared" si="8"/>
        <v>Bold</v>
      </c>
    </row>
    <row r="524" spans="1:42">
      <c r="A524" t="s">
        <v>1582</v>
      </c>
      <c r="B524" s="4">
        <v>43400</v>
      </c>
      <c r="C524" s="1">
        <v>0.73958333333333337</v>
      </c>
      <c r="D524" t="s">
        <v>168</v>
      </c>
      <c r="E524" t="s">
        <v>925</v>
      </c>
      <c r="F524" t="s">
        <v>230</v>
      </c>
      <c r="G524">
        <v>6469</v>
      </c>
      <c r="H524" t="s">
        <v>1576</v>
      </c>
      <c r="I524" t="s">
        <v>1577</v>
      </c>
      <c r="J524" s="3" t="s">
        <v>5</v>
      </c>
      <c r="K524" t="s">
        <v>662</v>
      </c>
      <c r="L524" t="s">
        <v>1578</v>
      </c>
      <c r="M524">
        <v>9</v>
      </c>
      <c r="N524">
        <v>3</v>
      </c>
      <c r="O524">
        <v>83.32</v>
      </c>
      <c r="P524">
        <v>77.212000000000003</v>
      </c>
      <c r="Q524">
        <v>18.341100000000001</v>
      </c>
      <c r="R524">
        <v>7</v>
      </c>
      <c r="S524">
        <v>6.6840000000000002</v>
      </c>
      <c r="T524">
        <v>3.8719000000000001</v>
      </c>
      <c r="U524">
        <v>4.0956000000000001</v>
      </c>
      <c r="V524">
        <v>2.2315999999999998</v>
      </c>
      <c r="W524">
        <v>1.7434000000000001</v>
      </c>
      <c r="X524">
        <v>0.90600000000000003</v>
      </c>
      <c r="Y524">
        <v>0</v>
      </c>
      <c r="Z524">
        <v>13.167899999999999</v>
      </c>
      <c r="AA524" t="s">
        <v>1583</v>
      </c>
      <c r="AB524">
        <v>2.4744999999999999</v>
      </c>
      <c r="AC524" t="s">
        <v>954</v>
      </c>
      <c r="AD524">
        <v>2.0903</v>
      </c>
      <c r="AE524" t="s">
        <v>540</v>
      </c>
      <c r="AF524">
        <v>3.2025999999999999</v>
      </c>
      <c r="AG524">
        <v>27.0486</v>
      </c>
      <c r="AH524">
        <v>253.3895</v>
      </c>
      <c r="AI524">
        <v>10</v>
      </c>
      <c r="AJ524">
        <v>3</v>
      </c>
      <c r="AK524">
        <v>75</v>
      </c>
      <c r="AL524">
        <v>10</v>
      </c>
      <c r="AM524">
        <v>18</v>
      </c>
      <c r="AN524" t="s">
        <v>5</v>
      </c>
      <c r="AP524" t="str">
        <f t="shared" si="8"/>
        <v/>
      </c>
    </row>
    <row r="525" spans="1:42">
      <c r="A525" t="s">
        <v>1584</v>
      </c>
      <c r="B525" s="4">
        <v>43400</v>
      </c>
      <c r="C525" s="1">
        <v>0.73958333333333337</v>
      </c>
      <c r="D525" t="s">
        <v>168</v>
      </c>
      <c r="E525" t="s">
        <v>925</v>
      </c>
      <c r="F525" t="s">
        <v>230</v>
      </c>
      <c r="G525">
        <v>6469</v>
      </c>
      <c r="H525" t="s">
        <v>1576</v>
      </c>
      <c r="I525" t="s">
        <v>1577</v>
      </c>
      <c r="J525" s="3" t="s">
        <v>5</v>
      </c>
      <c r="K525" t="s">
        <v>662</v>
      </c>
      <c r="L525" t="s">
        <v>1578</v>
      </c>
      <c r="M525">
        <v>4</v>
      </c>
      <c r="N525">
        <v>4</v>
      </c>
      <c r="O525">
        <v>52.545000000000002</v>
      </c>
      <c r="P525">
        <v>92.687200000000004</v>
      </c>
      <c r="Q525">
        <v>36.2134</v>
      </c>
      <c r="R525">
        <v>13.129</v>
      </c>
      <c r="S525">
        <v>6.8539000000000003</v>
      </c>
      <c r="T525">
        <v>5.8144</v>
      </c>
      <c r="U525">
        <v>4.4832000000000001</v>
      </c>
      <c r="V525">
        <v>2.6082999999999998</v>
      </c>
      <c r="W525">
        <v>2.4935999999999998</v>
      </c>
      <c r="X525">
        <v>1.8012999999999999</v>
      </c>
      <c r="Y525">
        <v>0</v>
      </c>
      <c r="Z525">
        <v>18.047899999999998</v>
      </c>
      <c r="AA525" t="s">
        <v>1585</v>
      </c>
      <c r="AB525">
        <v>1.2081</v>
      </c>
      <c r="AC525" t="s">
        <v>1586</v>
      </c>
      <c r="AD525">
        <v>0.80310000000000004</v>
      </c>
      <c r="AE525" t="s">
        <v>936</v>
      </c>
      <c r="AF525">
        <v>1.1908000000000001</v>
      </c>
      <c r="AG525">
        <v>13.4194</v>
      </c>
      <c r="AH525">
        <v>253.2987</v>
      </c>
      <c r="AI525">
        <v>7</v>
      </c>
      <c r="AJ525">
        <v>9</v>
      </c>
      <c r="AK525">
        <v>78</v>
      </c>
      <c r="AL525">
        <v>10</v>
      </c>
      <c r="AM525">
        <v>21</v>
      </c>
      <c r="AN525" t="s">
        <v>5</v>
      </c>
      <c r="AP525" t="str">
        <f t="shared" si="8"/>
        <v/>
      </c>
    </row>
    <row r="526" spans="1:42">
      <c r="A526" t="s">
        <v>1587</v>
      </c>
      <c r="B526" s="4">
        <v>43400</v>
      </c>
      <c r="C526" s="1">
        <v>0.73958333333333337</v>
      </c>
      <c r="D526" t="s">
        <v>168</v>
      </c>
      <c r="E526" t="s">
        <v>925</v>
      </c>
      <c r="F526" t="s">
        <v>230</v>
      </c>
      <c r="G526">
        <v>6469</v>
      </c>
      <c r="H526" t="s">
        <v>1576</v>
      </c>
      <c r="I526" t="s">
        <v>1577</v>
      </c>
      <c r="J526" s="3" t="s">
        <v>5</v>
      </c>
      <c r="K526" t="s">
        <v>662</v>
      </c>
      <c r="L526" t="s">
        <v>1578</v>
      </c>
      <c r="M526">
        <v>7</v>
      </c>
      <c r="N526">
        <v>3</v>
      </c>
      <c r="O526">
        <v>59.798699999999997</v>
      </c>
      <c r="P526">
        <v>81.702799999999996</v>
      </c>
      <c r="Q526">
        <v>32.7498</v>
      </c>
      <c r="R526">
        <v>8.0149000000000008</v>
      </c>
      <c r="S526">
        <v>6.2111999999999998</v>
      </c>
      <c r="T526">
        <v>4.8105000000000002</v>
      </c>
      <c r="U526">
        <v>0</v>
      </c>
      <c r="V526">
        <v>0</v>
      </c>
      <c r="W526">
        <v>0</v>
      </c>
      <c r="X526">
        <v>0</v>
      </c>
      <c r="Y526">
        <v>10.067500000000001</v>
      </c>
      <c r="Z526">
        <v>18.602900000000002</v>
      </c>
      <c r="AA526" t="s">
        <v>687</v>
      </c>
      <c r="AB526">
        <v>1.8694999999999999</v>
      </c>
      <c r="AC526" t="s">
        <v>411</v>
      </c>
      <c r="AD526">
        <v>0.99</v>
      </c>
      <c r="AE526" t="s">
        <v>343</v>
      </c>
      <c r="AF526">
        <v>2.2583000000000002</v>
      </c>
      <c r="AG526">
        <v>15.033799999999999</v>
      </c>
      <c r="AH526">
        <v>242.10980000000001</v>
      </c>
      <c r="AI526">
        <v>10</v>
      </c>
      <c r="AJ526">
        <v>2</v>
      </c>
      <c r="AK526">
        <v>77</v>
      </c>
      <c r="AL526">
        <v>10</v>
      </c>
      <c r="AM526">
        <v>50</v>
      </c>
      <c r="AN526" t="s">
        <v>5</v>
      </c>
      <c r="AP526" t="str">
        <f t="shared" si="8"/>
        <v/>
      </c>
    </row>
    <row r="527" spans="1:42">
      <c r="A527" t="s">
        <v>1588</v>
      </c>
      <c r="B527" s="4">
        <v>43400</v>
      </c>
      <c r="C527" s="1">
        <v>0.73958333333333337</v>
      </c>
      <c r="D527" t="s">
        <v>168</v>
      </c>
      <c r="E527" t="s">
        <v>925</v>
      </c>
      <c r="F527" t="s">
        <v>230</v>
      </c>
      <c r="G527">
        <v>6469</v>
      </c>
      <c r="H527" t="s">
        <v>1576</v>
      </c>
      <c r="I527" t="s">
        <v>1577</v>
      </c>
      <c r="J527" s="3" t="s">
        <v>5</v>
      </c>
      <c r="K527" t="s">
        <v>662</v>
      </c>
      <c r="L527" t="s">
        <v>1578</v>
      </c>
      <c r="M527">
        <v>6</v>
      </c>
      <c r="N527">
        <v>3</v>
      </c>
      <c r="O527">
        <v>79.531899999999993</v>
      </c>
      <c r="P527">
        <v>53.2669</v>
      </c>
      <c r="Q527">
        <v>32.325699999999998</v>
      </c>
      <c r="R527">
        <v>7.2576000000000001</v>
      </c>
      <c r="S527">
        <v>7.5286</v>
      </c>
      <c r="T527">
        <v>7.0297999999999998</v>
      </c>
      <c r="U527">
        <v>4.3853</v>
      </c>
      <c r="V527">
        <v>2.6432000000000002</v>
      </c>
      <c r="W527">
        <v>1.4177999999999999</v>
      </c>
      <c r="X527">
        <v>1.3142</v>
      </c>
      <c r="Y527">
        <v>0</v>
      </c>
      <c r="Z527">
        <v>19.170000000000002</v>
      </c>
      <c r="AA527" t="s">
        <v>1589</v>
      </c>
      <c r="AB527">
        <v>0.87329999999999997</v>
      </c>
      <c r="AC527" t="s">
        <v>975</v>
      </c>
      <c r="AD527">
        <v>2.0587</v>
      </c>
      <c r="AE527" t="s">
        <v>440</v>
      </c>
      <c r="AF527">
        <v>2.0034999999999998</v>
      </c>
      <c r="AG527">
        <v>18.172000000000001</v>
      </c>
      <c r="AH527">
        <v>238.97839999999999</v>
      </c>
      <c r="AI527">
        <v>4</v>
      </c>
      <c r="AJ527">
        <v>7</v>
      </c>
      <c r="AK527">
        <v>77</v>
      </c>
      <c r="AL527">
        <v>10</v>
      </c>
      <c r="AM527">
        <v>52</v>
      </c>
      <c r="AN527" t="s">
        <v>5</v>
      </c>
      <c r="AP527" t="str">
        <f t="shared" si="8"/>
        <v/>
      </c>
    </row>
    <row r="528" spans="1:42">
      <c r="A528" t="s">
        <v>1590</v>
      </c>
      <c r="B528" s="4">
        <v>43400</v>
      </c>
      <c r="C528" s="1">
        <v>0.73958333333333337</v>
      </c>
      <c r="D528" t="s">
        <v>168</v>
      </c>
      <c r="E528" t="s">
        <v>925</v>
      </c>
      <c r="F528" t="s">
        <v>230</v>
      </c>
      <c r="G528">
        <v>6469</v>
      </c>
      <c r="H528" t="s">
        <v>1576</v>
      </c>
      <c r="I528" t="s">
        <v>1577</v>
      </c>
      <c r="J528" s="3" t="s">
        <v>5</v>
      </c>
      <c r="K528" t="s">
        <v>662</v>
      </c>
      <c r="L528" t="s">
        <v>1578</v>
      </c>
      <c r="M528">
        <v>8</v>
      </c>
      <c r="N528">
        <v>3</v>
      </c>
      <c r="O528">
        <v>70.66</v>
      </c>
      <c r="P528">
        <v>51.366999999999997</v>
      </c>
      <c r="Q528">
        <v>31.593</v>
      </c>
      <c r="R528">
        <v>9.5602</v>
      </c>
      <c r="S528">
        <v>7.3234000000000004</v>
      </c>
      <c r="T528">
        <v>7.2569999999999997</v>
      </c>
      <c r="U528">
        <v>4.3605</v>
      </c>
      <c r="V528">
        <v>3.4165999999999999</v>
      </c>
      <c r="W528">
        <v>1.7001999999999999</v>
      </c>
      <c r="X528">
        <v>1.3224</v>
      </c>
      <c r="Y528">
        <v>0</v>
      </c>
      <c r="Z528">
        <v>19.836400000000001</v>
      </c>
      <c r="AA528" t="s">
        <v>429</v>
      </c>
      <c r="AB528">
        <v>1.879</v>
      </c>
      <c r="AC528" t="s">
        <v>430</v>
      </c>
      <c r="AD528">
        <v>2.4918999999999998</v>
      </c>
      <c r="AE528" t="s">
        <v>863</v>
      </c>
      <c r="AF528">
        <v>1.5787</v>
      </c>
      <c r="AG528">
        <v>10.871600000000001</v>
      </c>
      <c r="AH528">
        <v>225.21780000000001</v>
      </c>
      <c r="AI528">
        <v>8</v>
      </c>
      <c r="AJ528">
        <v>10</v>
      </c>
      <c r="AK528">
        <v>77</v>
      </c>
      <c r="AL528">
        <v>10</v>
      </c>
      <c r="AM528">
        <v>12</v>
      </c>
      <c r="AN528" t="s">
        <v>5</v>
      </c>
      <c r="AP528" t="str">
        <f t="shared" si="8"/>
        <v/>
      </c>
    </row>
    <row r="529" spans="1:42">
      <c r="A529" t="s">
        <v>1591</v>
      </c>
      <c r="B529" s="4">
        <v>43400</v>
      </c>
      <c r="C529" s="1">
        <v>0.73958333333333337</v>
      </c>
      <c r="D529" t="s">
        <v>168</v>
      </c>
      <c r="E529" t="s">
        <v>925</v>
      </c>
      <c r="F529" t="s">
        <v>230</v>
      </c>
      <c r="G529">
        <v>6469</v>
      </c>
      <c r="H529" t="s">
        <v>1576</v>
      </c>
      <c r="I529" t="s">
        <v>1577</v>
      </c>
      <c r="J529" s="3" t="s">
        <v>5</v>
      </c>
      <c r="K529" t="s">
        <v>662</v>
      </c>
      <c r="L529" t="s">
        <v>1578</v>
      </c>
      <c r="M529">
        <v>10</v>
      </c>
      <c r="N529">
        <v>4</v>
      </c>
      <c r="O529">
        <v>54.466200000000001</v>
      </c>
      <c r="P529">
        <v>51.026400000000002</v>
      </c>
      <c r="Q529">
        <v>41.945599999999999</v>
      </c>
      <c r="R529">
        <v>10.7004</v>
      </c>
      <c r="S529">
        <v>5.6657000000000002</v>
      </c>
      <c r="T529">
        <v>7.2346000000000004</v>
      </c>
      <c r="U529">
        <v>3.9074</v>
      </c>
      <c r="V529">
        <v>1.8857999999999999</v>
      </c>
      <c r="W529">
        <v>2.3944999999999999</v>
      </c>
      <c r="X529">
        <v>1.8456999999999999</v>
      </c>
      <c r="Y529">
        <v>0</v>
      </c>
      <c r="Z529">
        <v>17.608599999999999</v>
      </c>
      <c r="AA529" t="s">
        <v>1592</v>
      </c>
      <c r="AB529">
        <v>0.43909999999999999</v>
      </c>
      <c r="AC529" t="s">
        <v>1593</v>
      </c>
      <c r="AD529">
        <v>1.7668999999999999</v>
      </c>
      <c r="AE529" t="s">
        <v>947</v>
      </c>
      <c r="AF529">
        <v>1.9478</v>
      </c>
      <c r="AG529">
        <v>20.408300000000001</v>
      </c>
      <c r="AH529">
        <v>223.24289999999999</v>
      </c>
      <c r="AI529">
        <v>20</v>
      </c>
      <c r="AJ529">
        <v>4</v>
      </c>
      <c r="AK529">
        <v>75</v>
      </c>
      <c r="AL529">
        <v>10</v>
      </c>
      <c r="AM529">
        <v>38</v>
      </c>
      <c r="AN529" t="s">
        <v>5</v>
      </c>
      <c r="AP529" t="str">
        <f t="shared" si="8"/>
        <v/>
      </c>
    </row>
    <row r="530" spans="1:42">
      <c r="A530" t="s">
        <v>1594</v>
      </c>
      <c r="B530" s="4">
        <v>43400</v>
      </c>
      <c r="C530" s="1">
        <v>0.73958333333333337</v>
      </c>
      <c r="D530" t="s">
        <v>168</v>
      </c>
      <c r="E530" t="s">
        <v>925</v>
      </c>
      <c r="F530" t="s">
        <v>230</v>
      </c>
      <c r="G530">
        <v>6469</v>
      </c>
      <c r="H530" t="s">
        <v>1576</v>
      </c>
      <c r="I530" t="s">
        <v>1577</v>
      </c>
      <c r="J530" s="3" t="s">
        <v>5</v>
      </c>
      <c r="K530" t="s">
        <v>662</v>
      </c>
      <c r="L530" t="s">
        <v>1578</v>
      </c>
      <c r="M530">
        <v>2</v>
      </c>
      <c r="N530">
        <v>5</v>
      </c>
      <c r="O530">
        <v>76.56</v>
      </c>
      <c r="P530">
        <v>45.021099999999997</v>
      </c>
      <c r="Q530">
        <v>27.814</v>
      </c>
      <c r="R530">
        <v>11.1828</v>
      </c>
      <c r="S530">
        <v>5.1790000000000003</v>
      </c>
      <c r="T530">
        <v>4.8581000000000003</v>
      </c>
      <c r="U530">
        <v>2.8896000000000002</v>
      </c>
      <c r="V530">
        <v>3.0644</v>
      </c>
      <c r="W530">
        <v>2.2793999999999999</v>
      </c>
      <c r="X530">
        <v>1.385</v>
      </c>
      <c r="Y530">
        <v>0</v>
      </c>
      <c r="Z530">
        <v>22.413599999999999</v>
      </c>
      <c r="AA530" t="s">
        <v>406</v>
      </c>
      <c r="AB530">
        <v>0.86119999999999997</v>
      </c>
      <c r="AC530" t="s">
        <v>1595</v>
      </c>
      <c r="AD530">
        <v>1.0214000000000001</v>
      </c>
      <c r="AE530" t="s">
        <v>471</v>
      </c>
      <c r="AF530">
        <v>1.583</v>
      </c>
      <c r="AG530">
        <v>13.1473</v>
      </c>
      <c r="AH530">
        <v>219.25989999999999</v>
      </c>
      <c r="AI530">
        <v>8</v>
      </c>
      <c r="AJ530">
        <v>5</v>
      </c>
      <c r="AK530">
        <v>78</v>
      </c>
      <c r="AL530">
        <v>10</v>
      </c>
      <c r="AM530">
        <v>31</v>
      </c>
      <c r="AN530" t="s">
        <v>5</v>
      </c>
      <c r="AP530" t="str">
        <f t="shared" si="8"/>
        <v/>
      </c>
    </row>
    <row r="531" spans="1:42">
      <c r="A531" t="s">
        <v>1596</v>
      </c>
      <c r="B531" s="4">
        <v>43400</v>
      </c>
      <c r="C531" s="1">
        <v>0.73958333333333337</v>
      </c>
      <c r="D531" t="s">
        <v>168</v>
      </c>
      <c r="E531" t="s">
        <v>925</v>
      </c>
      <c r="F531" t="s">
        <v>230</v>
      </c>
      <c r="G531">
        <v>6469</v>
      </c>
      <c r="H531" t="s">
        <v>1576</v>
      </c>
      <c r="I531" t="s">
        <v>1577</v>
      </c>
      <c r="J531" s="3" t="s">
        <v>5</v>
      </c>
      <c r="K531" t="s">
        <v>662</v>
      </c>
      <c r="L531" t="s">
        <v>1578</v>
      </c>
      <c r="M531">
        <v>1</v>
      </c>
      <c r="N531">
        <v>4</v>
      </c>
      <c r="O531">
        <v>58.621000000000002</v>
      </c>
      <c r="P531">
        <v>48.308</v>
      </c>
      <c r="Q531">
        <v>35.878399999999999</v>
      </c>
      <c r="R531">
        <v>9.4052000000000007</v>
      </c>
      <c r="S531">
        <v>5.3143000000000002</v>
      </c>
      <c r="T531">
        <v>6.0063000000000004</v>
      </c>
      <c r="U531">
        <v>6.1589</v>
      </c>
      <c r="V531">
        <v>3.7502</v>
      </c>
      <c r="W531">
        <v>2.1943999999999999</v>
      </c>
      <c r="X531">
        <v>1.4085000000000001</v>
      </c>
      <c r="Y531">
        <v>0</v>
      </c>
      <c r="Z531">
        <v>21.198599999999999</v>
      </c>
      <c r="AA531" t="s">
        <v>1597</v>
      </c>
      <c r="AB531">
        <v>1.6866000000000001</v>
      </c>
      <c r="AC531" t="s">
        <v>952</v>
      </c>
      <c r="AD531">
        <v>1.3190999999999999</v>
      </c>
      <c r="AE531" t="s">
        <v>558</v>
      </c>
      <c r="AF531">
        <v>1.0144</v>
      </c>
      <c r="AG531">
        <v>13.915100000000001</v>
      </c>
      <c r="AH531">
        <v>216.1789</v>
      </c>
      <c r="AI531">
        <v>7</v>
      </c>
      <c r="AJ531">
        <v>8</v>
      </c>
      <c r="AK531">
        <v>80</v>
      </c>
      <c r="AL531">
        <v>10</v>
      </c>
      <c r="AM531">
        <v>12</v>
      </c>
      <c r="AN531" t="s">
        <v>5</v>
      </c>
      <c r="AP531" t="str">
        <f t="shared" si="8"/>
        <v/>
      </c>
    </row>
    <row r="532" spans="1:42">
      <c r="A532" t="s">
        <v>1598</v>
      </c>
      <c r="B532" s="4">
        <v>43400</v>
      </c>
      <c r="C532" s="1">
        <v>0.73958333333333337</v>
      </c>
      <c r="D532" t="s">
        <v>168</v>
      </c>
      <c r="E532" t="s">
        <v>925</v>
      </c>
      <c r="F532" t="s">
        <v>230</v>
      </c>
      <c r="G532">
        <v>6469</v>
      </c>
      <c r="H532" t="s">
        <v>1576</v>
      </c>
      <c r="I532" t="s">
        <v>1577</v>
      </c>
      <c r="J532" s="3" t="s">
        <v>5</v>
      </c>
      <c r="K532" t="s">
        <v>662</v>
      </c>
      <c r="L532" t="s">
        <v>1578</v>
      </c>
      <c r="M532">
        <v>5</v>
      </c>
      <c r="N532">
        <v>3</v>
      </c>
      <c r="O532">
        <v>47.076700000000002</v>
      </c>
      <c r="P532">
        <v>53.717500000000001</v>
      </c>
      <c r="Q532">
        <v>15.232799999999999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22.3889</v>
      </c>
      <c r="Z532">
        <v>17.1143</v>
      </c>
      <c r="AA532" t="s">
        <v>1599</v>
      </c>
      <c r="AB532">
        <v>2.6309</v>
      </c>
      <c r="AC532" t="s">
        <v>470</v>
      </c>
      <c r="AD532">
        <v>2.0369999999999999</v>
      </c>
      <c r="AE532" t="s">
        <v>524</v>
      </c>
      <c r="AF532">
        <v>2.1053999999999999</v>
      </c>
      <c r="AG532">
        <v>24.298999999999999</v>
      </c>
      <c r="AH532">
        <v>186.6026</v>
      </c>
      <c r="AI532">
        <v>5</v>
      </c>
      <c r="AJ532">
        <v>6</v>
      </c>
      <c r="AK532">
        <v>78</v>
      </c>
      <c r="AL532">
        <v>10</v>
      </c>
      <c r="AM532">
        <v>148</v>
      </c>
      <c r="AN532" t="s">
        <v>5</v>
      </c>
      <c r="AP532" t="str">
        <f t="shared" si="8"/>
        <v/>
      </c>
    </row>
    <row r="533" spans="1:42">
      <c r="A533" t="s">
        <v>1601</v>
      </c>
      <c r="B533" s="4">
        <v>43400</v>
      </c>
      <c r="C533" s="1">
        <v>0.76041666666666663</v>
      </c>
      <c r="D533" t="s">
        <v>168</v>
      </c>
      <c r="E533" t="s">
        <v>281</v>
      </c>
      <c r="F533" t="s">
        <v>1407</v>
      </c>
      <c r="G533">
        <v>3881</v>
      </c>
      <c r="H533" t="s">
        <v>1576</v>
      </c>
      <c r="I533" t="s">
        <v>1577</v>
      </c>
      <c r="J533" s="3" t="s">
        <v>233</v>
      </c>
      <c r="K533" t="s">
        <v>234</v>
      </c>
      <c r="L533" t="s">
        <v>1600</v>
      </c>
      <c r="M533">
        <v>3</v>
      </c>
      <c r="N533">
        <v>2</v>
      </c>
      <c r="O533">
        <v>73.912199999999999</v>
      </c>
      <c r="P533">
        <v>63.401299999999999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61.342100000000002</v>
      </c>
      <c r="Z533">
        <v>18.704999999999998</v>
      </c>
      <c r="AA533" t="s">
        <v>1602</v>
      </c>
      <c r="AB533">
        <v>1.5625</v>
      </c>
      <c r="AC533" t="s">
        <v>238</v>
      </c>
      <c r="AD533">
        <v>3.3216000000000001</v>
      </c>
      <c r="AE533" t="s">
        <v>471</v>
      </c>
      <c r="AF533">
        <v>1.7357</v>
      </c>
      <c r="AG533">
        <v>19.5</v>
      </c>
      <c r="AH533">
        <v>243.4804</v>
      </c>
      <c r="AI533">
        <v>3</v>
      </c>
      <c r="AJ533">
        <v>4</v>
      </c>
      <c r="AK533">
        <v>0</v>
      </c>
      <c r="AL533">
        <v>9</v>
      </c>
      <c r="AM533">
        <v>15</v>
      </c>
      <c r="AN533" t="s">
        <v>240</v>
      </c>
      <c r="AP533" t="str">
        <f t="shared" si="8"/>
        <v/>
      </c>
    </row>
    <row r="534" spans="1:42">
      <c r="A534" t="s">
        <v>1603</v>
      </c>
      <c r="B534" s="4">
        <v>43400</v>
      </c>
      <c r="C534" s="1">
        <v>0.76041666666666663</v>
      </c>
      <c r="D534" t="s">
        <v>168</v>
      </c>
      <c r="E534" t="s">
        <v>281</v>
      </c>
      <c r="F534" t="s">
        <v>1407</v>
      </c>
      <c r="G534">
        <v>3881</v>
      </c>
      <c r="H534" t="s">
        <v>1576</v>
      </c>
      <c r="I534" t="s">
        <v>1577</v>
      </c>
      <c r="J534" s="3" t="s">
        <v>233</v>
      </c>
      <c r="K534" t="s">
        <v>234</v>
      </c>
      <c r="L534" t="s">
        <v>1600</v>
      </c>
      <c r="M534">
        <v>6</v>
      </c>
      <c r="N534">
        <v>2</v>
      </c>
      <c r="O534">
        <v>59.983699999999999</v>
      </c>
      <c r="P534">
        <v>40.975299999999997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44.536700000000003</v>
      </c>
      <c r="Z534">
        <v>16.891400000000001</v>
      </c>
      <c r="AA534" t="s">
        <v>1589</v>
      </c>
      <c r="AB534">
        <v>1.4233</v>
      </c>
      <c r="AC534" t="s">
        <v>1604</v>
      </c>
      <c r="AD534">
        <v>0.83240000000000003</v>
      </c>
      <c r="AE534" t="s">
        <v>965</v>
      </c>
      <c r="AF534">
        <v>0.22439999999999999</v>
      </c>
      <c r="AG534">
        <v>0</v>
      </c>
      <c r="AH534">
        <v>164.8673</v>
      </c>
      <c r="AI534">
        <v>10</v>
      </c>
      <c r="AJ534">
        <v>7</v>
      </c>
      <c r="AK534">
        <v>0</v>
      </c>
      <c r="AL534">
        <v>9</v>
      </c>
      <c r="AM534">
        <v>17</v>
      </c>
      <c r="AN534" t="s">
        <v>240</v>
      </c>
      <c r="AP534" t="str">
        <f t="shared" si="8"/>
        <v/>
      </c>
    </row>
    <row r="535" spans="1:42">
      <c r="A535" t="s">
        <v>1605</v>
      </c>
      <c r="B535" s="4">
        <v>43400</v>
      </c>
      <c r="C535" s="1">
        <v>0.76041666666666663</v>
      </c>
      <c r="D535" t="s">
        <v>168</v>
      </c>
      <c r="E535" t="s">
        <v>281</v>
      </c>
      <c r="F535" t="s">
        <v>1407</v>
      </c>
      <c r="G535">
        <v>3881</v>
      </c>
      <c r="H535" t="s">
        <v>1576</v>
      </c>
      <c r="I535" t="s">
        <v>1577</v>
      </c>
      <c r="J535" s="3" t="s">
        <v>233</v>
      </c>
      <c r="K535" t="s">
        <v>234</v>
      </c>
      <c r="L535" t="s">
        <v>1600</v>
      </c>
      <c r="M535">
        <v>2</v>
      </c>
      <c r="N535">
        <v>2</v>
      </c>
      <c r="O535">
        <v>52.485799999999998</v>
      </c>
      <c r="P535">
        <v>45.709400000000002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43.903799999999997</v>
      </c>
      <c r="Z535">
        <v>16.395700000000001</v>
      </c>
      <c r="AA535" t="s">
        <v>254</v>
      </c>
      <c r="AB535">
        <v>1.4063000000000001</v>
      </c>
      <c r="AC535" t="s">
        <v>255</v>
      </c>
      <c r="AD535">
        <v>2.4710999999999999</v>
      </c>
      <c r="AE535" t="s">
        <v>331</v>
      </c>
      <c r="AF535">
        <v>1.6408</v>
      </c>
      <c r="AG535">
        <v>0</v>
      </c>
      <c r="AH535">
        <v>164.0129</v>
      </c>
      <c r="AI535">
        <v>8</v>
      </c>
      <c r="AJ535">
        <v>9</v>
      </c>
      <c r="AK535">
        <v>0</v>
      </c>
      <c r="AL535">
        <v>9</v>
      </c>
      <c r="AM535">
        <v>15</v>
      </c>
      <c r="AN535" t="s">
        <v>240</v>
      </c>
      <c r="AP535" t="str">
        <f t="shared" si="8"/>
        <v/>
      </c>
    </row>
    <row r="536" spans="1:42">
      <c r="A536" t="s">
        <v>1606</v>
      </c>
      <c r="B536" s="4">
        <v>43400</v>
      </c>
      <c r="C536" s="1">
        <v>0.76041666666666663</v>
      </c>
      <c r="D536" t="s">
        <v>168</v>
      </c>
      <c r="E536" t="s">
        <v>281</v>
      </c>
      <c r="F536" t="s">
        <v>1407</v>
      </c>
      <c r="G536">
        <v>3881</v>
      </c>
      <c r="H536" t="s">
        <v>1576</v>
      </c>
      <c r="I536" t="s">
        <v>1577</v>
      </c>
      <c r="J536" s="3" t="s">
        <v>233</v>
      </c>
      <c r="K536" t="s">
        <v>234</v>
      </c>
      <c r="L536" t="s">
        <v>1600</v>
      </c>
      <c r="M536">
        <v>5</v>
      </c>
      <c r="N536">
        <v>2</v>
      </c>
      <c r="O536">
        <v>49.061500000000002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74.622500000000002</v>
      </c>
      <c r="Z536">
        <v>15.1143</v>
      </c>
      <c r="AA536" t="s">
        <v>1607</v>
      </c>
      <c r="AB536">
        <v>0.54220000000000002</v>
      </c>
      <c r="AC536" t="s">
        <v>1608</v>
      </c>
      <c r="AD536">
        <v>0.12590000000000001</v>
      </c>
      <c r="AE536" t="s">
        <v>798</v>
      </c>
      <c r="AF536">
        <v>0.42070000000000002</v>
      </c>
      <c r="AG536">
        <v>2.5</v>
      </c>
      <c r="AH536">
        <v>142.3871</v>
      </c>
      <c r="AI536">
        <v>12</v>
      </c>
      <c r="AJ536">
        <v>2</v>
      </c>
      <c r="AK536">
        <v>0</v>
      </c>
      <c r="AL536">
        <v>9</v>
      </c>
      <c r="AM536">
        <v>19</v>
      </c>
      <c r="AN536" t="s">
        <v>240</v>
      </c>
      <c r="AP536" t="str">
        <f t="shared" si="8"/>
        <v/>
      </c>
    </row>
    <row r="537" spans="1:42">
      <c r="A537" t="s">
        <v>1609</v>
      </c>
      <c r="B537" s="4">
        <v>43400</v>
      </c>
      <c r="C537" s="1">
        <v>0.76041666666666663</v>
      </c>
      <c r="D537" t="s">
        <v>168</v>
      </c>
      <c r="E537" t="s">
        <v>281</v>
      </c>
      <c r="F537" t="s">
        <v>1407</v>
      </c>
      <c r="G537">
        <v>3881</v>
      </c>
      <c r="H537" t="s">
        <v>1576</v>
      </c>
      <c r="I537" t="s">
        <v>1577</v>
      </c>
      <c r="J537" s="3" t="s">
        <v>233</v>
      </c>
      <c r="K537" t="s">
        <v>234</v>
      </c>
      <c r="L537" t="s">
        <v>1600</v>
      </c>
      <c r="M537">
        <v>8</v>
      </c>
      <c r="N537">
        <v>2</v>
      </c>
      <c r="O537">
        <v>30.905899999999999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47.007899999999999</v>
      </c>
      <c r="Z537">
        <v>12.768599999999999</v>
      </c>
      <c r="AA537" t="s">
        <v>246</v>
      </c>
      <c r="AB537">
        <v>1.1644000000000001</v>
      </c>
      <c r="AC537" t="s">
        <v>1610</v>
      </c>
      <c r="AD537">
        <v>0.27029999999999998</v>
      </c>
      <c r="AE537" t="s">
        <v>778</v>
      </c>
      <c r="AF537">
        <v>1.9871000000000001</v>
      </c>
      <c r="AG537">
        <v>0</v>
      </c>
      <c r="AH537">
        <v>94.104200000000006</v>
      </c>
      <c r="AI537">
        <v>33</v>
      </c>
      <c r="AJ537">
        <v>6</v>
      </c>
      <c r="AK537">
        <v>0</v>
      </c>
      <c r="AL537">
        <v>9</v>
      </c>
      <c r="AM537">
        <v>25</v>
      </c>
      <c r="AN537" t="s">
        <v>240</v>
      </c>
      <c r="AP537" t="str">
        <f t="shared" si="8"/>
        <v/>
      </c>
    </row>
    <row r="538" spans="1:42">
      <c r="A538" t="s">
        <v>1611</v>
      </c>
      <c r="B538" s="4">
        <v>43400</v>
      </c>
      <c r="C538" s="1">
        <v>0.76041666666666663</v>
      </c>
      <c r="D538" t="s">
        <v>168</v>
      </c>
      <c r="E538" t="s">
        <v>281</v>
      </c>
      <c r="F538" t="s">
        <v>1407</v>
      </c>
      <c r="G538">
        <v>3881</v>
      </c>
      <c r="H538" t="s">
        <v>1576</v>
      </c>
      <c r="I538" t="s">
        <v>1577</v>
      </c>
      <c r="J538" s="3" t="s">
        <v>233</v>
      </c>
      <c r="K538" t="s">
        <v>234</v>
      </c>
      <c r="L538" t="s">
        <v>1600</v>
      </c>
      <c r="M538">
        <v>4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272</v>
      </c>
      <c r="AB538">
        <v>1.9825999999999999</v>
      </c>
      <c r="AC538" t="s">
        <v>1612</v>
      </c>
      <c r="AD538">
        <v>1.9256</v>
      </c>
      <c r="AE538" t="s">
        <v>955</v>
      </c>
      <c r="AF538">
        <v>1.8619000000000001</v>
      </c>
      <c r="AG538">
        <v>0</v>
      </c>
      <c r="AH538">
        <v>5.7701000000000002</v>
      </c>
      <c r="AI538">
        <v>2.5</v>
      </c>
      <c r="AJ538">
        <v>5</v>
      </c>
      <c r="AK538">
        <v>0</v>
      </c>
      <c r="AL538">
        <v>9</v>
      </c>
      <c r="AN538" t="s">
        <v>240</v>
      </c>
      <c r="AP538" t="str">
        <f t="shared" si="8"/>
        <v/>
      </c>
    </row>
    <row r="539" spans="1:42">
      <c r="A539" t="s">
        <v>1613</v>
      </c>
      <c r="B539" s="4">
        <v>43400</v>
      </c>
      <c r="C539" s="1">
        <v>0.76041666666666663</v>
      </c>
      <c r="D539" t="s">
        <v>168</v>
      </c>
      <c r="E539" t="s">
        <v>281</v>
      </c>
      <c r="F539" t="s">
        <v>1407</v>
      </c>
      <c r="G539">
        <v>3881</v>
      </c>
      <c r="H539" t="s">
        <v>1576</v>
      </c>
      <c r="I539" t="s">
        <v>1577</v>
      </c>
      <c r="J539" s="3" t="s">
        <v>233</v>
      </c>
      <c r="K539" t="s">
        <v>234</v>
      </c>
      <c r="L539" t="s">
        <v>1600</v>
      </c>
      <c r="M539">
        <v>1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687</v>
      </c>
      <c r="AB539">
        <v>2.2326999999999999</v>
      </c>
      <c r="AC539" t="s">
        <v>470</v>
      </c>
      <c r="AD539">
        <v>2.0369999999999999</v>
      </c>
      <c r="AE539" t="s">
        <v>652</v>
      </c>
      <c r="AF539">
        <v>1.2025999999999999</v>
      </c>
      <c r="AG539">
        <v>0</v>
      </c>
      <c r="AH539">
        <v>5.4722999999999997</v>
      </c>
      <c r="AI539">
        <v>4</v>
      </c>
      <c r="AJ539">
        <v>1</v>
      </c>
      <c r="AK539">
        <v>0</v>
      </c>
      <c r="AL539">
        <v>9</v>
      </c>
      <c r="AN539" t="s">
        <v>240</v>
      </c>
      <c r="AP539" t="str">
        <f t="shared" si="8"/>
        <v/>
      </c>
    </row>
    <row r="540" spans="1:42">
      <c r="A540" t="s">
        <v>1614</v>
      </c>
      <c r="B540" s="4">
        <v>43400</v>
      </c>
      <c r="C540" s="1">
        <v>0.76041666666666663</v>
      </c>
      <c r="D540" t="s">
        <v>168</v>
      </c>
      <c r="E540" t="s">
        <v>281</v>
      </c>
      <c r="F540" t="s">
        <v>1407</v>
      </c>
      <c r="G540">
        <v>3881</v>
      </c>
      <c r="H540" t="s">
        <v>1576</v>
      </c>
      <c r="I540" t="s">
        <v>1577</v>
      </c>
      <c r="J540" s="3" t="s">
        <v>233</v>
      </c>
      <c r="K540" t="s">
        <v>234</v>
      </c>
      <c r="L540" t="s">
        <v>1600</v>
      </c>
      <c r="M540">
        <v>9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1615</v>
      </c>
      <c r="AB540">
        <v>0.15379999999999999</v>
      </c>
      <c r="AC540" t="s">
        <v>1616</v>
      </c>
      <c r="AD540">
        <v>0.26100000000000001</v>
      </c>
      <c r="AE540" t="s">
        <v>1617</v>
      </c>
      <c r="AF540">
        <v>1.4514</v>
      </c>
      <c r="AG540">
        <v>3.5</v>
      </c>
      <c r="AH540">
        <v>5.3662000000000001</v>
      </c>
      <c r="AI540">
        <v>33</v>
      </c>
      <c r="AJ540">
        <v>8</v>
      </c>
      <c r="AK540">
        <v>0</v>
      </c>
      <c r="AL540">
        <v>9</v>
      </c>
      <c r="AN540" t="s">
        <v>240</v>
      </c>
      <c r="AP540" t="str">
        <f t="shared" si="8"/>
        <v/>
      </c>
    </row>
    <row r="541" spans="1:42">
      <c r="A541" t="s">
        <v>1618</v>
      </c>
      <c r="B541" s="4">
        <v>43400</v>
      </c>
      <c r="C541" s="1">
        <v>0.76041666666666663</v>
      </c>
      <c r="D541" t="s">
        <v>168</v>
      </c>
      <c r="E541" t="s">
        <v>281</v>
      </c>
      <c r="F541" t="s">
        <v>1407</v>
      </c>
      <c r="G541">
        <v>3881</v>
      </c>
      <c r="H541" t="s">
        <v>1576</v>
      </c>
      <c r="I541" t="s">
        <v>1577</v>
      </c>
      <c r="J541" s="3" t="s">
        <v>233</v>
      </c>
      <c r="K541" t="s">
        <v>234</v>
      </c>
      <c r="L541" t="s">
        <v>1600</v>
      </c>
      <c r="M541">
        <v>7</v>
      </c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671</v>
      </c>
      <c r="AB541">
        <v>1.8188</v>
      </c>
      <c r="AC541" t="s">
        <v>1619</v>
      </c>
      <c r="AD541">
        <v>0.8901</v>
      </c>
      <c r="AE541" t="s">
        <v>343</v>
      </c>
      <c r="AF541">
        <v>2.1551</v>
      </c>
      <c r="AG541">
        <v>0</v>
      </c>
      <c r="AH541">
        <v>4.8639999999999999</v>
      </c>
      <c r="AI541">
        <v>7</v>
      </c>
      <c r="AJ541">
        <v>3</v>
      </c>
      <c r="AK541">
        <v>0</v>
      </c>
      <c r="AL541">
        <v>9</v>
      </c>
      <c r="AN541" t="s">
        <v>240</v>
      </c>
      <c r="AP541" t="str">
        <f t="shared" si="8"/>
        <v/>
      </c>
    </row>
    <row r="542" spans="1:42">
      <c r="A542" t="s">
        <v>1622</v>
      </c>
      <c r="B542" s="4">
        <v>43400</v>
      </c>
      <c r="C542" s="1">
        <v>0.78125</v>
      </c>
      <c r="D542" t="s">
        <v>168</v>
      </c>
      <c r="E542" t="s">
        <v>281</v>
      </c>
      <c r="F542" t="s">
        <v>1620</v>
      </c>
      <c r="G542">
        <v>3105</v>
      </c>
      <c r="H542" t="s">
        <v>1576</v>
      </c>
      <c r="I542" t="s">
        <v>1577</v>
      </c>
      <c r="J542" s="3" t="s">
        <v>5</v>
      </c>
      <c r="K542" t="s">
        <v>234</v>
      </c>
      <c r="L542" t="s">
        <v>1621</v>
      </c>
      <c r="M542">
        <v>1</v>
      </c>
      <c r="N542">
        <v>2</v>
      </c>
      <c r="O542">
        <v>61.449800000000003</v>
      </c>
      <c r="P542">
        <v>46.215699999999998</v>
      </c>
      <c r="Q542">
        <v>18.628799999999998</v>
      </c>
      <c r="R542">
        <v>7.5223000000000004</v>
      </c>
      <c r="S542">
        <v>5.2148000000000003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11.5814</v>
      </c>
      <c r="Z542">
        <v>14.824999999999999</v>
      </c>
      <c r="AA542" t="s">
        <v>1623</v>
      </c>
      <c r="AB542">
        <v>2.5710999999999999</v>
      </c>
      <c r="AC542" t="s">
        <v>407</v>
      </c>
      <c r="AD542">
        <v>1.4317</v>
      </c>
      <c r="AE542" t="s">
        <v>324</v>
      </c>
      <c r="AF542">
        <v>1.0193000000000001</v>
      </c>
      <c r="AG542">
        <v>7.7</v>
      </c>
      <c r="AH542">
        <v>178.15979999999999</v>
      </c>
      <c r="AI542">
        <v>8</v>
      </c>
      <c r="AJ542">
        <v>3</v>
      </c>
      <c r="AK542">
        <v>62</v>
      </c>
      <c r="AL542">
        <v>14</v>
      </c>
      <c r="AM542">
        <v>15</v>
      </c>
      <c r="AN542" t="s">
        <v>409</v>
      </c>
      <c r="AP542" t="str">
        <f t="shared" si="8"/>
        <v/>
      </c>
    </row>
    <row r="543" spans="1:42">
      <c r="A543" t="s">
        <v>1624</v>
      </c>
      <c r="B543" s="4">
        <v>43400</v>
      </c>
      <c r="C543" s="1">
        <v>0.78125</v>
      </c>
      <c r="D543" t="s">
        <v>168</v>
      </c>
      <c r="E543" t="s">
        <v>281</v>
      </c>
      <c r="F543" t="s">
        <v>1620</v>
      </c>
      <c r="G543">
        <v>3105</v>
      </c>
      <c r="H543" t="s">
        <v>1576</v>
      </c>
      <c r="I543" t="s">
        <v>1577</v>
      </c>
      <c r="J543" s="3" t="s">
        <v>5</v>
      </c>
      <c r="K543" t="s">
        <v>234</v>
      </c>
      <c r="L543" t="s">
        <v>1621</v>
      </c>
      <c r="M543">
        <v>2</v>
      </c>
      <c r="N543">
        <v>2</v>
      </c>
      <c r="O543">
        <v>68</v>
      </c>
      <c r="P543">
        <v>35.611899999999999</v>
      </c>
      <c r="Q543">
        <v>22.276399999999999</v>
      </c>
      <c r="R543">
        <v>7.3506999999999998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16.616599999999998</v>
      </c>
      <c r="Z543">
        <v>18.0686</v>
      </c>
      <c r="AA543" t="s">
        <v>1625</v>
      </c>
      <c r="AB543">
        <v>0.99339999999999995</v>
      </c>
      <c r="AC543" t="s">
        <v>407</v>
      </c>
      <c r="AD543">
        <v>1.4317</v>
      </c>
      <c r="AE543" t="s">
        <v>528</v>
      </c>
      <c r="AF543">
        <v>2.8353999999999999</v>
      </c>
      <c r="AG543">
        <v>2.9</v>
      </c>
      <c r="AH543">
        <v>176.0847</v>
      </c>
      <c r="AI543">
        <v>4.5</v>
      </c>
      <c r="AJ543">
        <v>2</v>
      </c>
      <c r="AK543">
        <v>61</v>
      </c>
      <c r="AL543">
        <v>14</v>
      </c>
      <c r="AM543">
        <v>12</v>
      </c>
      <c r="AN543" t="s">
        <v>409</v>
      </c>
      <c r="AP543" t="str">
        <f t="shared" si="8"/>
        <v/>
      </c>
    </row>
    <row r="544" spans="1:42">
      <c r="A544" t="s">
        <v>1626</v>
      </c>
      <c r="B544" s="4">
        <v>43400</v>
      </c>
      <c r="C544" s="1">
        <v>0.78125</v>
      </c>
      <c r="D544" t="s">
        <v>168</v>
      </c>
      <c r="E544" t="s">
        <v>281</v>
      </c>
      <c r="F544" t="s">
        <v>1620</v>
      </c>
      <c r="G544">
        <v>3105</v>
      </c>
      <c r="H544" t="s">
        <v>1576</v>
      </c>
      <c r="I544" t="s">
        <v>1577</v>
      </c>
      <c r="J544" s="3" t="s">
        <v>5</v>
      </c>
      <c r="K544" t="s">
        <v>234</v>
      </c>
      <c r="L544" t="s">
        <v>1621</v>
      </c>
      <c r="M544">
        <v>4</v>
      </c>
      <c r="N544">
        <v>2</v>
      </c>
      <c r="O544">
        <v>46.386000000000003</v>
      </c>
      <c r="P544">
        <v>49.982199999999999</v>
      </c>
      <c r="Q544">
        <v>17.191500000000001</v>
      </c>
      <c r="R544">
        <v>6.3979999999999997</v>
      </c>
      <c r="S544">
        <v>4.6643999999999997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10.417199999999999</v>
      </c>
      <c r="Z544">
        <v>15.947100000000001</v>
      </c>
      <c r="AA544" t="s">
        <v>268</v>
      </c>
      <c r="AB544">
        <v>1.8088</v>
      </c>
      <c r="AC544" t="s">
        <v>1627</v>
      </c>
      <c r="AD544">
        <v>1.0912999999999999</v>
      </c>
      <c r="AE544" t="s">
        <v>418</v>
      </c>
      <c r="AF544">
        <v>2.1810999999999998</v>
      </c>
      <c r="AG544">
        <v>13.1</v>
      </c>
      <c r="AH544">
        <v>169.16759999999999</v>
      </c>
      <c r="AI544">
        <v>12</v>
      </c>
      <c r="AJ544">
        <v>10</v>
      </c>
      <c r="AK544">
        <v>59</v>
      </c>
      <c r="AL544">
        <v>14</v>
      </c>
      <c r="AM544">
        <v>12</v>
      </c>
      <c r="AN544" t="s">
        <v>409</v>
      </c>
      <c r="AP544" t="str">
        <f t="shared" si="8"/>
        <v/>
      </c>
    </row>
    <row r="545" spans="1:42">
      <c r="A545" t="s">
        <v>1628</v>
      </c>
      <c r="B545" s="4">
        <v>43400</v>
      </c>
      <c r="C545" s="1">
        <v>0.78125</v>
      </c>
      <c r="D545" t="s">
        <v>168</v>
      </c>
      <c r="E545" t="s">
        <v>281</v>
      </c>
      <c r="F545" t="s">
        <v>1620</v>
      </c>
      <c r="G545">
        <v>3105</v>
      </c>
      <c r="H545" t="s">
        <v>1576</v>
      </c>
      <c r="I545" t="s">
        <v>1577</v>
      </c>
      <c r="J545" s="3" t="s">
        <v>5</v>
      </c>
      <c r="K545" t="s">
        <v>234</v>
      </c>
      <c r="L545" t="s">
        <v>1621</v>
      </c>
      <c r="M545">
        <v>6</v>
      </c>
      <c r="N545">
        <v>2</v>
      </c>
      <c r="O545">
        <v>56.68</v>
      </c>
      <c r="P545">
        <v>37.4026</v>
      </c>
      <c r="Q545">
        <v>20.25</v>
      </c>
      <c r="R545">
        <v>6.2710999999999997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14.983700000000001</v>
      </c>
      <c r="Z545">
        <v>13.323600000000001</v>
      </c>
      <c r="AA545" t="s">
        <v>429</v>
      </c>
      <c r="AB545">
        <v>1.4790000000000001</v>
      </c>
      <c r="AC545" t="s">
        <v>430</v>
      </c>
      <c r="AD545">
        <v>1.9202999999999999</v>
      </c>
      <c r="AE545" t="s">
        <v>790</v>
      </c>
      <c r="AF545">
        <v>3.0798000000000001</v>
      </c>
      <c r="AG545">
        <v>10.55</v>
      </c>
      <c r="AH545">
        <v>165.9401</v>
      </c>
      <c r="AI545">
        <v>8</v>
      </c>
      <c r="AJ545">
        <v>11</v>
      </c>
      <c r="AK545">
        <v>58</v>
      </c>
      <c r="AL545">
        <v>14</v>
      </c>
      <c r="AM545">
        <v>11</v>
      </c>
      <c r="AN545" t="s">
        <v>409</v>
      </c>
      <c r="AP545" t="str">
        <f t="shared" si="8"/>
        <v/>
      </c>
    </row>
    <row r="546" spans="1:42">
      <c r="A546" t="s">
        <v>1629</v>
      </c>
      <c r="B546" s="4">
        <v>43400</v>
      </c>
      <c r="C546" s="1">
        <v>0.78125</v>
      </c>
      <c r="D546" t="s">
        <v>168</v>
      </c>
      <c r="E546" t="s">
        <v>281</v>
      </c>
      <c r="F546" t="s">
        <v>1620</v>
      </c>
      <c r="G546">
        <v>3105</v>
      </c>
      <c r="H546" t="s">
        <v>1576</v>
      </c>
      <c r="I546" t="s">
        <v>1577</v>
      </c>
      <c r="J546" s="3" t="s">
        <v>5</v>
      </c>
      <c r="K546" t="s">
        <v>234</v>
      </c>
      <c r="L546" t="s">
        <v>1621</v>
      </c>
      <c r="M546">
        <v>10</v>
      </c>
      <c r="N546">
        <v>2</v>
      </c>
      <c r="O546">
        <v>59.3142</v>
      </c>
      <c r="P546">
        <v>24.942399999999999</v>
      </c>
      <c r="Q546">
        <v>23.004000000000001</v>
      </c>
      <c r="R546">
        <v>6.3517999999999999</v>
      </c>
      <c r="S546">
        <v>4.3513999999999999</v>
      </c>
      <c r="T546">
        <v>3.1861000000000002</v>
      </c>
      <c r="U546">
        <v>0</v>
      </c>
      <c r="V546">
        <v>0</v>
      </c>
      <c r="W546">
        <v>0</v>
      </c>
      <c r="X546">
        <v>0</v>
      </c>
      <c r="Y546">
        <v>6.5685000000000002</v>
      </c>
      <c r="Z546">
        <v>15.925700000000001</v>
      </c>
      <c r="AA546" t="s">
        <v>1580</v>
      </c>
      <c r="AB546">
        <v>1.2175</v>
      </c>
      <c r="AC546" t="s">
        <v>1630</v>
      </c>
      <c r="AD546">
        <v>0.21210000000000001</v>
      </c>
      <c r="AE546" t="s">
        <v>324</v>
      </c>
      <c r="AF546">
        <v>1.0193000000000001</v>
      </c>
      <c r="AG546">
        <v>18.866700000000002</v>
      </c>
      <c r="AH546">
        <v>164.9597</v>
      </c>
      <c r="AI546">
        <v>5</v>
      </c>
      <c r="AJ546">
        <v>4</v>
      </c>
      <c r="AK546">
        <v>55</v>
      </c>
      <c r="AL546">
        <v>14</v>
      </c>
      <c r="AM546">
        <v>40</v>
      </c>
      <c r="AN546" t="s">
        <v>409</v>
      </c>
      <c r="AP546" t="str">
        <f t="shared" si="8"/>
        <v/>
      </c>
    </row>
    <row r="547" spans="1:42">
      <c r="A547" t="s">
        <v>1631</v>
      </c>
      <c r="B547" s="4">
        <v>43400</v>
      </c>
      <c r="C547" s="1">
        <v>0.78125</v>
      </c>
      <c r="D547" t="s">
        <v>168</v>
      </c>
      <c r="E547" t="s">
        <v>281</v>
      </c>
      <c r="F547" t="s">
        <v>1620</v>
      </c>
      <c r="G547">
        <v>3105</v>
      </c>
      <c r="H547" t="s">
        <v>1576</v>
      </c>
      <c r="I547" t="s">
        <v>1577</v>
      </c>
      <c r="J547" s="3" t="s">
        <v>5</v>
      </c>
      <c r="K547" t="s">
        <v>234</v>
      </c>
      <c r="L547" t="s">
        <v>1621</v>
      </c>
      <c r="M547">
        <v>11</v>
      </c>
      <c r="N547">
        <v>2</v>
      </c>
      <c r="O547">
        <v>46.18</v>
      </c>
      <c r="P547">
        <v>49.107900000000001</v>
      </c>
      <c r="Q547">
        <v>22.806000000000001</v>
      </c>
      <c r="R547">
        <v>6.726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16.020600000000002</v>
      </c>
      <c r="Z547">
        <v>15.6707</v>
      </c>
      <c r="AA547" t="s">
        <v>246</v>
      </c>
      <c r="AB547">
        <v>1.5644</v>
      </c>
      <c r="AC547" t="s">
        <v>1632</v>
      </c>
      <c r="AD547">
        <v>1.8003</v>
      </c>
      <c r="AE547" t="s">
        <v>309</v>
      </c>
      <c r="AF547">
        <v>1.4327000000000001</v>
      </c>
      <c r="AG547">
        <v>1.2</v>
      </c>
      <c r="AH547">
        <v>162.5085</v>
      </c>
      <c r="AI547">
        <v>14</v>
      </c>
      <c r="AJ547">
        <v>8</v>
      </c>
      <c r="AK547">
        <v>55</v>
      </c>
      <c r="AL547">
        <v>14</v>
      </c>
      <c r="AM547">
        <v>23</v>
      </c>
      <c r="AN547" t="s">
        <v>409</v>
      </c>
      <c r="AP547" t="str">
        <f t="shared" si="8"/>
        <v/>
      </c>
    </row>
    <row r="548" spans="1:42">
      <c r="A548" t="s">
        <v>1633</v>
      </c>
      <c r="B548" s="4">
        <v>43400</v>
      </c>
      <c r="C548" s="1">
        <v>0.78125</v>
      </c>
      <c r="D548" t="s">
        <v>168</v>
      </c>
      <c r="E548" t="s">
        <v>281</v>
      </c>
      <c r="F548" t="s">
        <v>1620</v>
      </c>
      <c r="G548">
        <v>3105</v>
      </c>
      <c r="H548" t="s">
        <v>1576</v>
      </c>
      <c r="I548" t="s">
        <v>1577</v>
      </c>
      <c r="J548" s="3" t="s">
        <v>5</v>
      </c>
      <c r="K548" t="s">
        <v>234</v>
      </c>
      <c r="L548" t="s">
        <v>1621</v>
      </c>
      <c r="M548">
        <v>12</v>
      </c>
      <c r="N548">
        <v>2</v>
      </c>
      <c r="O548">
        <v>51.7</v>
      </c>
      <c r="P548">
        <v>32.767400000000002</v>
      </c>
      <c r="Q548">
        <v>27.585100000000001</v>
      </c>
      <c r="R548">
        <v>8.1830999999999996</v>
      </c>
      <c r="S548">
        <v>4.2403000000000004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11.1706</v>
      </c>
      <c r="Z548">
        <v>16.545000000000002</v>
      </c>
      <c r="AA548" t="s">
        <v>1634</v>
      </c>
      <c r="AB548">
        <v>0</v>
      </c>
      <c r="AC548" t="s">
        <v>1635</v>
      </c>
      <c r="AD548">
        <v>9.4200000000000006E-2</v>
      </c>
      <c r="AE548" t="s">
        <v>720</v>
      </c>
      <c r="AF548">
        <v>1.8241000000000001</v>
      </c>
      <c r="AG548">
        <v>5.3</v>
      </c>
      <c r="AH548">
        <v>159.40989999999999</v>
      </c>
      <c r="AI548">
        <v>25</v>
      </c>
      <c r="AJ548">
        <v>14</v>
      </c>
      <c r="AK548">
        <v>53</v>
      </c>
      <c r="AL548">
        <v>14</v>
      </c>
      <c r="AM548">
        <v>26</v>
      </c>
      <c r="AN548" t="s">
        <v>409</v>
      </c>
      <c r="AP548" t="str">
        <f t="shared" si="8"/>
        <v/>
      </c>
    </row>
    <row r="549" spans="1:42">
      <c r="A549" t="s">
        <v>1636</v>
      </c>
      <c r="B549" s="4">
        <v>43400</v>
      </c>
      <c r="C549" s="1">
        <v>0.78125</v>
      </c>
      <c r="D549" t="s">
        <v>168</v>
      </c>
      <c r="E549" t="s">
        <v>281</v>
      </c>
      <c r="F549" t="s">
        <v>1620</v>
      </c>
      <c r="G549">
        <v>3105</v>
      </c>
      <c r="H549" t="s">
        <v>1576</v>
      </c>
      <c r="I549" t="s">
        <v>1577</v>
      </c>
      <c r="J549" s="3" t="s">
        <v>5</v>
      </c>
      <c r="K549" t="s">
        <v>234</v>
      </c>
      <c r="L549" t="s">
        <v>1621</v>
      </c>
      <c r="M549">
        <v>5</v>
      </c>
      <c r="N549">
        <v>2</v>
      </c>
      <c r="O549">
        <v>62.013100000000001</v>
      </c>
      <c r="P549">
        <v>39.313200000000002</v>
      </c>
      <c r="Q549">
        <v>13.339499999999999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21.242000000000001</v>
      </c>
      <c r="Z549">
        <v>14.23</v>
      </c>
      <c r="AA549" t="s">
        <v>417</v>
      </c>
      <c r="AB549">
        <v>2.2404000000000002</v>
      </c>
      <c r="AC549" t="s">
        <v>1637</v>
      </c>
      <c r="AD549">
        <v>2.0962000000000001</v>
      </c>
      <c r="AE549" t="s">
        <v>421</v>
      </c>
      <c r="AF549">
        <v>3.4249000000000001</v>
      </c>
      <c r="AG549">
        <v>0.3</v>
      </c>
      <c r="AH549">
        <v>158.19929999999999</v>
      </c>
      <c r="AI549">
        <v>8</v>
      </c>
      <c r="AJ549">
        <v>5</v>
      </c>
      <c r="AK549">
        <v>58</v>
      </c>
      <c r="AL549">
        <v>14</v>
      </c>
      <c r="AM549">
        <v>15</v>
      </c>
      <c r="AN549" t="s">
        <v>409</v>
      </c>
      <c r="AP549" t="str">
        <f t="shared" si="8"/>
        <v/>
      </c>
    </row>
    <row r="550" spans="1:42">
      <c r="A550" t="s">
        <v>1638</v>
      </c>
      <c r="B550" s="4">
        <v>43400</v>
      </c>
      <c r="C550" s="1">
        <v>0.78125</v>
      </c>
      <c r="D550" t="s">
        <v>168</v>
      </c>
      <c r="E550" t="s">
        <v>281</v>
      </c>
      <c r="F550" t="s">
        <v>1620</v>
      </c>
      <c r="G550">
        <v>3105</v>
      </c>
      <c r="H550" t="s">
        <v>1576</v>
      </c>
      <c r="I550" t="s">
        <v>1577</v>
      </c>
      <c r="J550" s="3" t="s">
        <v>5</v>
      </c>
      <c r="K550" t="s">
        <v>234</v>
      </c>
      <c r="L550" t="s">
        <v>1621</v>
      </c>
      <c r="M550">
        <v>8</v>
      </c>
      <c r="N550">
        <v>2</v>
      </c>
      <c r="O550">
        <v>51.07</v>
      </c>
      <c r="P550">
        <v>31.058299999999999</v>
      </c>
      <c r="Q550">
        <v>21.266500000000001</v>
      </c>
      <c r="R550">
        <v>8.2981999999999996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15.1761</v>
      </c>
      <c r="Z550">
        <v>16.4864</v>
      </c>
      <c r="AA550" t="s">
        <v>687</v>
      </c>
      <c r="AB550">
        <v>1.4963</v>
      </c>
      <c r="AC550" t="s">
        <v>1639</v>
      </c>
      <c r="AD550">
        <v>1.8425</v>
      </c>
      <c r="AE550" t="s">
        <v>408</v>
      </c>
      <c r="AF550">
        <v>1.5952</v>
      </c>
      <c r="AG550">
        <v>3.85</v>
      </c>
      <c r="AH550">
        <v>152.1395</v>
      </c>
      <c r="AI550">
        <v>6</v>
      </c>
      <c r="AJ550">
        <v>1</v>
      </c>
      <c r="AK550">
        <v>57</v>
      </c>
      <c r="AL550">
        <v>14</v>
      </c>
      <c r="AM550">
        <v>12</v>
      </c>
      <c r="AN550" t="s">
        <v>409</v>
      </c>
      <c r="AP550" t="str">
        <f t="shared" si="8"/>
        <v/>
      </c>
    </row>
    <row r="551" spans="1:42">
      <c r="A551" t="s">
        <v>1640</v>
      </c>
      <c r="B551" s="4">
        <v>43400</v>
      </c>
      <c r="C551" s="1">
        <v>0.78125</v>
      </c>
      <c r="D551" t="s">
        <v>168</v>
      </c>
      <c r="E551" t="s">
        <v>281</v>
      </c>
      <c r="F551" t="s">
        <v>1620</v>
      </c>
      <c r="G551">
        <v>3105</v>
      </c>
      <c r="H551" t="s">
        <v>1576</v>
      </c>
      <c r="I551" t="s">
        <v>1577</v>
      </c>
      <c r="J551" s="3" t="s">
        <v>5</v>
      </c>
      <c r="K551" t="s">
        <v>234</v>
      </c>
      <c r="L551" t="s">
        <v>1621</v>
      </c>
      <c r="M551">
        <v>3</v>
      </c>
      <c r="N551">
        <v>2</v>
      </c>
      <c r="O551">
        <v>39.36</v>
      </c>
      <c r="P551">
        <v>45.005200000000002</v>
      </c>
      <c r="Q551">
        <v>19.618200000000002</v>
      </c>
      <c r="R551">
        <v>6.7893999999999997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14.529199999999999</v>
      </c>
      <c r="Z551">
        <v>14.7707</v>
      </c>
      <c r="AA551" t="s">
        <v>671</v>
      </c>
      <c r="AB551">
        <v>1.6484000000000001</v>
      </c>
      <c r="AC551" t="s">
        <v>476</v>
      </c>
      <c r="AD551">
        <v>1.7879</v>
      </c>
      <c r="AE551" t="s">
        <v>1641</v>
      </c>
      <c r="AF551">
        <v>2.2000000000000002</v>
      </c>
      <c r="AG551">
        <v>0</v>
      </c>
      <c r="AH551">
        <v>145.70910000000001</v>
      </c>
      <c r="AI551">
        <v>16</v>
      </c>
      <c r="AJ551">
        <v>7</v>
      </c>
      <c r="AK551">
        <v>59</v>
      </c>
      <c r="AL551">
        <v>14</v>
      </c>
      <c r="AM551">
        <v>30</v>
      </c>
      <c r="AN551" t="s">
        <v>409</v>
      </c>
      <c r="AP551" t="str">
        <f t="shared" si="8"/>
        <v/>
      </c>
    </row>
    <row r="552" spans="1:42">
      <c r="A552" t="s">
        <v>1642</v>
      </c>
      <c r="B552" s="4">
        <v>43400</v>
      </c>
      <c r="C552" s="1">
        <v>0.78125</v>
      </c>
      <c r="D552" t="s">
        <v>168</v>
      </c>
      <c r="E552" t="s">
        <v>281</v>
      </c>
      <c r="F552" t="s">
        <v>1620</v>
      </c>
      <c r="G552">
        <v>3105</v>
      </c>
      <c r="H552" t="s">
        <v>1576</v>
      </c>
      <c r="I552" t="s">
        <v>1577</v>
      </c>
      <c r="J552" s="3" t="s">
        <v>5</v>
      </c>
      <c r="K552" t="s">
        <v>234</v>
      </c>
      <c r="L552" t="s">
        <v>1621</v>
      </c>
      <c r="M552">
        <v>7</v>
      </c>
      <c r="N552">
        <v>2</v>
      </c>
      <c r="O552">
        <v>41.220799999999997</v>
      </c>
      <c r="P552">
        <v>46.185000000000002</v>
      </c>
      <c r="Q552">
        <v>18.585999999999999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21.376300000000001</v>
      </c>
      <c r="Z552">
        <v>10.571400000000001</v>
      </c>
      <c r="AA552" t="s">
        <v>1643</v>
      </c>
      <c r="AB552">
        <v>0.35639999999999999</v>
      </c>
      <c r="AC552" t="s">
        <v>828</v>
      </c>
      <c r="AD552">
        <v>1.478</v>
      </c>
      <c r="AE552" t="s">
        <v>1644</v>
      </c>
      <c r="AF552">
        <v>0.43569999999999998</v>
      </c>
      <c r="AG552">
        <v>0.6</v>
      </c>
      <c r="AH552">
        <v>140.80959999999999</v>
      </c>
      <c r="AI552">
        <v>16</v>
      </c>
      <c r="AJ552">
        <v>9</v>
      </c>
      <c r="AK552">
        <v>57</v>
      </c>
      <c r="AL552">
        <v>14</v>
      </c>
      <c r="AM552">
        <v>19</v>
      </c>
      <c r="AN552" t="s">
        <v>409</v>
      </c>
      <c r="AP552" t="str">
        <f t="shared" si="8"/>
        <v/>
      </c>
    </row>
    <row r="553" spans="1:42">
      <c r="A553" t="s">
        <v>1645</v>
      </c>
      <c r="B553" s="4">
        <v>43400</v>
      </c>
      <c r="C553" s="1">
        <v>0.78125</v>
      </c>
      <c r="D553" t="s">
        <v>168</v>
      </c>
      <c r="E553" t="s">
        <v>281</v>
      </c>
      <c r="F553" t="s">
        <v>1620</v>
      </c>
      <c r="G553">
        <v>3105</v>
      </c>
      <c r="H553" t="s">
        <v>1576</v>
      </c>
      <c r="I553" t="s">
        <v>1577</v>
      </c>
      <c r="J553" s="3" t="s">
        <v>5</v>
      </c>
      <c r="K553" t="s">
        <v>234</v>
      </c>
      <c r="L553" t="s">
        <v>1621</v>
      </c>
      <c r="M553">
        <v>9</v>
      </c>
      <c r="N553">
        <v>2</v>
      </c>
      <c r="O553">
        <v>44.69</v>
      </c>
      <c r="P553">
        <v>36.2057</v>
      </c>
      <c r="Q553">
        <v>16.275200000000002</v>
      </c>
      <c r="R553">
        <v>6.1593999999999998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13.1349</v>
      </c>
      <c r="Z553">
        <v>14.5564</v>
      </c>
      <c r="AA553" t="s">
        <v>275</v>
      </c>
      <c r="AB553">
        <v>1.5823</v>
      </c>
      <c r="AC553" t="s">
        <v>443</v>
      </c>
      <c r="AD553">
        <v>1.6016999999999999</v>
      </c>
      <c r="AE553" t="s">
        <v>1646</v>
      </c>
      <c r="AF553">
        <v>0.2994</v>
      </c>
      <c r="AG553">
        <v>0.9</v>
      </c>
      <c r="AH553">
        <v>135.405</v>
      </c>
      <c r="AI553">
        <v>14</v>
      </c>
      <c r="AJ553">
        <v>6</v>
      </c>
      <c r="AK553">
        <v>56</v>
      </c>
      <c r="AL553">
        <v>14</v>
      </c>
      <c r="AM553">
        <v>23</v>
      </c>
      <c r="AN553" t="s">
        <v>409</v>
      </c>
      <c r="AP553" t="str">
        <f t="shared" si="8"/>
        <v/>
      </c>
    </row>
    <row r="554" spans="1:42">
      <c r="A554" t="s">
        <v>1647</v>
      </c>
      <c r="B554" s="4">
        <v>43400</v>
      </c>
      <c r="C554" s="1">
        <v>0.78125</v>
      </c>
      <c r="D554" t="s">
        <v>168</v>
      </c>
      <c r="E554" t="s">
        <v>281</v>
      </c>
      <c r="F554" t="s">
        <v>1620</v>
      </c>
      <c r="G554">
        <v>3105</v>
      </c>
      <c r="H554" t="s">
        <v>1576</v>
      </c>
      <c r="I554" t="s">
        <v>1577</v>
      </c>
      <c r="J554" s="3" t="s">
        <v>5</v>
      </c>
      <c r="K554" t="s">
        <v>234</v>
      </c>
      <c r="L554" t="s">
        <v>1621</v>
      </c>
      <c r="M554">
        <v>13</v>
      </c>
      <c r="N554">
        <v>2</v>
      </c>
      <c r="O554">
        <v>40.727899999999998</v>
      </c>
      <c r="P554">
        <v>37.947099999999999</v>
      </c>
      <c r="Q554">
        <v>16.1569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18.897400000000001</v>
      </c>
      <c r="Z554">
        <v>14.02</v>
      </c>
      <c r="AA554" t="s">
        <v>272</v>
      </c>
      <c r="AB554">
        <v>0.75180000000000002</v>
      </c>
      <c r="AC554" t="s">
        <v>1648</v>
      </c>
      <c r="AD554">
        <v>0.2581</v>
      </c>
      <c r="AE554" t="s">
        <v>1649</v>
      </c>
      <c r="AF554">
        <v>0.4703</v>
      </c>
      <c r="AG554">
        <v>2.1</v>
      </c>
      <c r="AH554">
        <v>131.3295</v>
      </c>
      <c r="AI554">
        <v>16</v>
      </c>
      <c r="AJ554">
        <v>12</v>
      </c>
      <c r="AK554">
        <v>52</v>
      </c>
      <c r="AL554">
        <v>14</v>
      </c>
      <c r="AM554">
        <v>56</v>
      </c>
      <c r="AN554" t="s">
        <v>409</v>
      </c>
      <c r="AP554" t="str">
        <f t="shared" si="8"/>
        <v/>
      </c>
    </row>
    <row r="555" spans="1:42">
      <c r="A555" t="s">
        <v>1650</v>
      </c>
      <c r="B555" s="4">
        <v>43400</v>
      </c>
      <c r="C555" s="1">
        <v>0.78125</v>
      </c>
      <c r="D555" t="s">
        <v>168</v>
      </c>
      <c r="E555" t="s">
        <v>281</v>
      </c>
      <c r="F555" t="s">
        <v>1620</v>
      </c>
      <c r="G555">
        <v>3105</v>
      </c>
      <c r="H555" t="s">
        <v>1576</v>
      </c>
      <c r="I555" t="s">
        <v>1577</v>
      </c>
      <c r="J555" s="3" t="s">
        <v>5</v>
      </c>
      <c r="K555" t="s">
        <v>234</v>
      </c>
      <c r="L555" t="s">
        <v>1621</v>
      </c>
      <c r="M555">
        <v>14</v>
      </c>
      <c r="N555">
        <v>2</v>
      </c>
      <c r="O555">
        <v>36.927900000000001</v>
      </c>
      <c r="P555">
        <v>30.752500000000001</v>
      </c>
      <c r="Q555">
        <v>14.090199999999999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16.257300000000001</v>
      </c>
      <c r="Z555">
        <v>15.060700000000001</v>
      </c>
      <c r="AA555" t="s">
        <v>1651</v>
      </c>
      <c r="AB555">
        <v>0.3478</v>
      </c>
      <c r="AC555" t="s">
        <v>1652</v>
      </c>
      <c r="AD555">
        <v>0.77470000000000006</v>
      </c>
      <c r="AE555" t="s">
        <v>431</v>
      </c>
      <c r="AF555">
        <v>0.27950000000000003</v>
      </c>
      <c r="AG555">
        <v>7.4</v>
      </c>
      <c r="AH555">
        <v>121.89060000000001</v>
      </c>
      <c r="AI555">
        <v>25</v>
      </c>
      <c r="AJ555">
        <v>13</v>
      </c>
      <c r="AK555">
        <v>46</v>
      </c>
      <c r="AL555">
        <v>14</v>
      </c>
      <c r="AM555">
        <v>54</v>
      </c>
      <c r="AN555" t="s">
        <v>409</v>
      </c>
      <c r="AP555" t="str">
        <f t="shared" si="8"/>
        <v/>
      </c>
    </row>
    <row r="556" spans="1:42">
      <c r="A556" t="s">
        <v>1654</v>
      </c>
      <c r="B556" s="4">
        <v>43400</v>
      </c>
      <c r="C556" s="1">
        <v>0.80208333333333337</v>
      </c>
      <c r="D556" t="s">
        <v>168</v>
      </c>
      <c r="E556" t="s">
        <v>229</v>
      </c>
      <c r="F556" t="s">
        <v>1407</v>
      </c>
      <c r="G556">
        <v>3881</v>
      </c>
      <c r="H556" t="s">
        <v>1576</v>
      </c>
      <c r="I556" t="s">
        <v>1577</v>
      </c>
      <c r="J556" s="3" t="s">
        <v>233</v>
      </c>
      <c r="K556" t="s">
        <v>234</v>
      </c>
      <c r="L556" t="s">
        <v>1653</v>
      </c>
      <c r="M556">
        <v>9</v>
      </c>
      <c r="N556">
        <v>2</v>
      </c>
      <c r="O556">
        <v>68.1785</v>
      </c>
      <c r="P556">
        <v>64.0261</v>
      </c>
      <c r="Q556">
        <v>23.946999999999999</v>
      </c>
      <c r="R556">
        <v>8.4506999999999994</v>
      </c>
      <c r="S556">
        <v>7.1424000000000003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14.5083</v>
      </c>
      <c r="Z556">
        <v>16.9864</v>
      </c>
      <c r="AA556" t="s">
        <v>242</v>
      </c>
      <c r="AB556">
        <v>1.988</v>
      </c>
      <c r="AC556" t="s">
        <v>476</v>
      </c>
      <c r="AD556">
        <v>1.7879</v>
      </c>
      <c r="AE556" t="s">
        <v>1176</v>
      </c>
      <c r="AF556">
        <v>1.7514000000000001</v>
      </c>
      <c r="AG556">
        <v>8.0330999999999992</v>
      </c>
      <c r="AH556">
        <v>216.8</v>
      </c>
      <c r="AI556">
        <v>6</v>
      </c>
      <c r="AJ556">
        <v>5</v>
      </c>
      <c r="AK556">
        <v>76</v>
      </c>
      <c r="AL556">
        <v>12</v>
      </c>
      <c r="AM556">
        <v>42</v>
      </c>
      <c r="AN556" t="s">
        <v>288</v>
      </c>
      <c r="AP556" t="str">
        <f t="shared" si="8"/>
        <v/>
      </c>
    </row>
    <row r="557" spans="1:42">
      <c r="A557" t="s">
        <v>1655</v>
      </c>
      <c r="B557" s="4">
        <v>43400</v>
      </c>
      <c r="C557" s="1">
        <v>0.80208333333333337</v>
      </c>
      <c r="D557" t="s">
        <v>168</v>
      </c>
      <c r="E557" t="s">
        <v>229</v>
      </c>
      <c r="F557" t="s">
        <v>1407</v>
      </c>
      <c r="G557">
        <v>3881</v>
      </c>
      <c r="H557" t="s">
        <v>1576</v>
      </c>
      <c r="I557" t="s">
        <v>1577</v>
      </c>
      <c r="J557" s="3" t="s">
        <v>233</v>
      </c>
      <c r="K557" t="s">
        <v>234</v>
      </c>
      <c r="L557" t="s">
        <v>1653</v>
      </c>
      <c r="M557">
        <v>6</v>
      </c>
      <c r="N557">
        <v>2</v>
      </c>
      <c r="O557">
        <v>57.524799999999999</v>
      </c>
      <c r="P557">
        <v>59.576000000000001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52.863900000000001</v>
      </c>
      <c r="Z557">
        <v>17.645700000000001</v>
      </c>
      <c r="AA557" t="s">
        <v>671</v>
      </c>
      <c r="AB557">
        <v>1.8188</v>
      </c>
      <c r="AC557" t="s">
        <v>1619</v>
      </c>
      <c r="AD557">
        <v>0.8901</v>
      </c>
      <c r="AE557" t="s">
        <v>239</v>
      </c>
      <c r="AF557">
        <v>2.2934000000000001</v>
      </c>
      <c r="AG557">
        <v>20.5</v>
      </c>
      <c r="AH557">
        <v>213.11269999999999</v>
      </c>
      <c r="AI557">
        <v>3</v>
      </c>
      <c r="AJ557">
        <v>8</v>
      </c>
      <c r="AK557">
        <v>0</v>
      </c>
      <c r="AL557">
        <v>12</v>
      </c>
      <c r="AM557">
        <v>28</v>
      </c>
      <c r="AN557" t="s">
        <v>288</v>
      </c>
      <c r="AP557" t="str">
        <f t="shared" si="8"/>
        <v/>
      </c>
    </row>
    <row r="558" spans="1:42">
      <c r="A558" t="s">
        <v>1656</v>
      </c>
      <c r="B558" s="4">
        <v>43400</v>
      </c>
      <c r="C558" s="1">
        <v>0.80208333333333337</v>
      </c>
      <c r="D558" t="s">
        <v>168</v>
      </c>
      <c r="E558" t="s">
        <v>229</v>
      </c>
      <c r="F558" t="s">
        <v>1407</v>
      </c>
      <c r="G558">
        <v>3881</v>
      </c>
      <c r="H558" t="s">
        <v>1576</v>
      </c>
      <c r="I558" t="s">
        <v>1577</v>
      </c>
      <c r="J558" s="3" t="s">
        <v>233</v>
      </c>
      <c r="K558" t="s">
        <v>234</v>
      </c>
      <c r="L558" t="s">
        <v>1653</v>
      </c>
      <c r="M558">
        <v>2</v>
      </c>
      <c r="N558">
        <v>2</v>
      </c>
      <c r="O558">
        <v>59.832900000000002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91.005899999999997</v>
      </c>
      <c r="Z558">
        <v>18.2486</v>
      </c>
      <c r="AA558" t="s">
        <v>1657</v>
      </c>
      <c r="AB558">
        <v>2.1349999999999998</v>
      </c>
      <c r="AC558" t="s">
        <v>1658</v>
      </c>
      <c r="AD558">
        <v>1.7062999999999999</v>
      </c>
      <c r="AE558" t="s">
        <v>652</v>
      </c>
      <c r="AF558">
        <v>1.0361</v>
      </c>
      <c r="AG558">
        <v>0</v>
      </c>
      <c r="AH558">
        <v>173.96469999999999</v>
      </c>
      <c r="AI558">
        <v>20</v>
      </c>
      <c r="AJ558">
        <v>6</v>
      </c>
      <c r="AK558">
        <v>0</v>
      </c>
      <c r="AL558">
        <v>12</v>
      </c>
      <c r="AM558">
        <v>46</v>
      </c>
      <c r="AN558" t="s">
        <v>288</v>
      </c>
      <c r="AP558" t="str">
        <f t="shared" si="8"/>
        <v/>
      </c>
    </row>
    <row r="559" spans="1:42">
      <c r="A559" t="s">
        <v>1659</v>
      </c>
      <c r="B559" s="4">
        <v>43400</v>
      </c>
      <c r="C559" s="1">
        <v>0.80208333333333337</v>
      </c>
      <c r="D559" t="s">
        <v>168</v>
      </c>
      <c r="E559" t="s">
        <v>229</v>
      </c>
      <c r="F559" t="s">
        <v>1407</v>
      </c>
      <c r="G559">
        <v>3881</v>
      </c>
      <c r="H559" t="s">
        <v>1576</v>
      </c>
      <c r="I559" t="s">
        <v>1577</v>
      </c>
      <c r="J559" s="3" t="s">
        <v>233</v>
      </c>
      <c r="K559" t="s">
        <v>234</v>
      </c>
      <c r="L559" t="s">
        <v>1653</v>
      </c>
      <c r="M559">
        <v>11</v>
      </c>
      <c r="N559">
        <v>2</v>
      </c>
      <c r="O559">
        <v>52.314999999999998</v>
      </c>
      <c r="P559">
        <v>50.026600000000002</v>
      </c>
      <c r="Q559">
        <v>22.9725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25.325099999999999</v>
      </c>
      <c r="Z559">
        <v>14.491400000000001</v>
      </c>
      <c r="AA559" t="s">
        <v>417</v>
      </c>
      <c r="AB559">
        <v>1.4783999999999999</v>
      </c>
      <c r="AC559" t="s">
        <v>1660</v>
      </c>
      <c r="AD559">
        <v>0.97089999999999999</v>
      </c>
      <c r="AE559" t="s">
        <v>909</v>
      </c>
      <c r="AF559">
        <v>1.4630000000000001</v>
      </c>
      <c r="AG559">
        <v>0</v>
      </c>
      <c r="AH559">
        <v>169.04300000000001</v>
      </c>
      <c r="AI559">
        <v>14</v>
      </c>
      <c r="AJ559">
        <v>1</v>
      </c>
      <c r="AK559">
        <v>0</v>
      </c>
      <c r="AL559">
        <v>12</v>
      </c>
      <c r="AM559">
        <v>18</v>
      </c>
      <c r="AN559" t="s">
        <v>288</v>
      </c>
      <c r="AP559" t="str">
        <f t="shared" si="8"/>
        <v/>
      </c>
    </row>
    <row r="560" spans="1:42">
      <c r="A560" t="s">
        <v>1661</v>
      </c>
      <c r="B560" s="4">
        <v>43400</v>
      </c>
      <c r="C560" s="1">
        <v>0.80208333333333337</v>
      </c>
      <c r="D560" t="s">
        <v>168</v>
      </c>
      <c r="E560" t="s">
        <v>229</v>
      </c>
      <c r="F560" t="s">
        <v>1407</v>
      </c>
      <c r="G560">
        <v>3881</v>
      </c>
      <c r="H560" t="s">
        <v>1576</v>
      </c>
      <c r="I560" t="s">
        <v>1577</v>
      </c>
      <c r="J560" s="3" t="s">
        <v>233</v>
      </c>
      <c r="K560" t="s">
        <v>234</v>
      </c>
      <c r="L560" t="s">
        <v>1653</v>
      </c>
      <c r="M560">
        <v>10</v>
      </c>
      <c r="N560">
        <v>2</v>
      </c>
      <c r="O560">
        <v>56.086599999999997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85.307699999999997</v>
      </c>
      <c r="Z560">
        <v>18.525700000000001</v>
      </c>
      <c r="AA560" t="s">
        <v>406</v>
      </c>
      <c r="AB560">
        <v>1.8855999999999999</v>
      </c>
      <c r="AC560" t="s">
        <v>1144</v>
      </c>
      <c r="AD560">
        <v>1.9456</v>
      </c>
      <c r="AE560" t="s">
        <v>277</v>
      </c>
      <c r="AF560">
        <v>1.363</v>
      </c>
      <c r="AG560">
        <v>0</v>
      </c>
      <c r="AH560">
        <v>165.11420000000001</v>
      </c>
      <c r="AI560">
        <v>16</v>
      </c>
      <c r="AJ560">
        <v>10</v>
      </c>
      <c r="AK560">
        <v>0</v>
      </c>
      <c r="AL560">
        <v>12</v>
      </c>
      <c r="AM560">
        <v>24</v>
      </c>
      <c r="AN560" t="s">
        <v>288</v>
      </c>
      <c r="AP560" t="str">
        <f t="shared" si="8"/>
        <v/>
      </c>
    </row>
    <row r="561" spans="1:42">
      <c r="A561" t="s">
        <v>1662</v>
      </c>
      <c r="B561" s="4">
        <v>43400</v>
      </c>
      <c r="C561" s="1">
        <v>0.80208333333333337</v>
      </c>
      <c r="D561" t="s">
        <v>168</v>
      </c>
      <c r="E561" t="s">
        <v>229</v>
      </c>
      <c r="F561" t="s">
        <v>1407</v>
      </c>
      <c r="G561">
        <v>3881</v>
      </c>
      <c r="H561" t="s">
        <v>1576</v>
      </c>
      <c r="I561" t="s">
        <v>1577</v>
      </c>
      <c r="J561" s="3" t="s">
        <v>233</v>
      </c>
      <c r="K561" t="s">
        <v>234</v>
      </c>
      <c r="L561" t="s">
        <v>1653</v>
      </c>
      <c r="M561">
        <v>4</v>
      </c>
      <c r="N561">
        <v>2</v>
      </c>
      <c r="O561">
        <v>52.921100000000003</v>
      </c>
      <c r="P561">
        <v>36.6967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39.566200000000002</v>
      </c>
      <c r="Z561">
        <v>16.506399999999999</v>
      </c>
      <c r="AA561" t="s">
        <v>1602</v>
      </c>
      <c r="AB561">
        <v>1.5625</v>
      </c>
      <c r="AC561" t="s">
        <v>238</v>
      </c>
      <c r="AD561">
        <v>3.3216000000000001</v>
      </c>
      <c r="AE561" t="s">
        <v>1663</v>
      </c>
      <c r="AF561">
        <v>2.7665999999999999</v>
      </c>
      <c r="AG561">
        <v>0</v>
      </c>
      <c r="AH561">
        <v>153.34110000000001</v>
      </c>
      <c r="AI561">
        <v>8</v>
      </c>
      <c r="AJ561">
        <v>4</v>
      </c>
      <c r="AK561">
        <v>0</v>
      </c>
      <c r="AL561">
        <v>12</v>
      </c>
      <c r="AM561">
        <v>17</v>
      </c>
      <c r="AN561" t="s">
        <v>288</v>
      </c>
      <c r="AP561" t="str">
        <f t="shared" si="8"/>
        <v/>
      </c>
    </row>
    <row r="562" spans="1:42">
      <c r="A562" t="s">
        <v>1664</v>
      </c>
      <c r="B562" s="4">
        <v>43400</v>
      </c>
      <c r="C562" s="1">
        <v>0.80208333333333337</v>
      </c>
      <c r="D562" t="s">
        <v>168</v>
      </c>
      <c r="E562" t="s">
        <v>229</v>
      </c>
      <c r="F562" t="s">
        <v>1407</v>
      </c>
      <c r="G562">
        <v>3881</v>
      </c>
      <c r="H562" t="s">
        <v>1576</v>
      </c>
      <c r="I562" t="s">
        <v>1577</v>
      </c>
      <c r="J562" s="3" t="s">
        <v>233</v>
      </c>
      <c r="K562" t="s">
        <v>234</v>
      </c>
      <c r="L562" t="s">
        <v>1653</v>
      </c>
      <c r="M562">
        <v>12</v>
      </c>
      <c r="N562">
        <v>2</v>
      </c>
      <c r="O562">
        <v>45.8917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69.801199999999994</v>
      </c>
      <c r="Z562">
        <v>7.1429</v>
      </c>
      <c r="AA562" t="s">
        <v>1580</v>
      </c>
      <c r="AB562">
        <v>1.9839</v>
      </c>
      <c r="AC562" t="s">
        <v>1665</v>
      </c>
      <c r="AD562">
        <v>1.8180000000000001</v>
      </c>
      <c r="AE562" t="s">
        <v>297</v>
      </c>
      <c r="AF562">
        <v>2.7029999999999998</v>
      </c>
      <c r="AG562">
        <v>0</v>
      </c>
      <c r="AH562">
        <v>129.3407</v>
      </c>
      <c r="AI562">
        <v>50</v>
      </c>
      <c r="AJ562">
        <v>7</v>
      </c>
      <c r="AK562">
        <v>0</v>
      </c>
      <c r="AL562">
        <v>12</v>
      </c>
      <c r="AM562">
        <v>23</v>
      </c>
      <c r="AN562" t="s">
        <v>288</v>
      </c>
      <c r="AP562" t="str">
        <f t="shared" si="8"/>
        <v/>
      </c>
    </row>
    <row r="563" spans="1:42">
      <c r="A563" t="s">
        <v>1666</v>
      </c>
      <c r="B563" s="4">
        <v>43400</v>
      </c>
      <c r="C563" s="1">
        <v>0.80208333333333337</v>
      </c>
      <c r="D563" t="s">
        <v>168</v>
      </c>
      <c r="E563" t="s">
        <v>229</v>
      </c>
      <c r="F563" t="s">
        <v>1407</v>
      </c>
      <c r="G563">
        <v>3881</v>
      </c>
      <c r="H563" t="s">
        <v>1576</v>
      </c>
      <c r="I563" t="s">
        <v>1577</v>
      </c>
      <c r="J563" s="3" t="s">
        <v>233</v>
      </c>
      <c r="K563" t="s">
        <v>234</v>
      </c>
      <c r="L563" t="s">
        <v>1653</v>
      </c>
      <c r="M563">
        <v>1</v>
      </c>
      <c r="N563">
        <v>2</v>
      </c>
      <c r="O563">
        <v>38.2834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58.229100000000003</v>
      </c>
      <c r="Z563">
        <v>13.4343</v>
      </c>
      <c r="AA563" t="s">
        <v>279</v>
      </c>
      <c r="AB563">
        <v>1.9402999999999999</v>
      </c>
      <c r="AC563" t="s">
        <v>1667</v>
      </c>
      <c r="AD563">
        <v>0.53200000000000003</v>
      </c>
      <c r="AE563" t="s">
        <v>1275</v>
      </c>
      <c r="AF563">
        <v>1.2565</v>
      </c>
      <c r="AG563">
        <v>0</v>
      </c>
      <c r="AH563">
        <v>113.6756</v>
      </c>
      <c r="AI563">
        <v>66</v>
      </c>
      <c r="AJ563">
        <v>11</v>
      </c>
      <c r="AK563">
        <v>0</v>
      </c>
      <c r="AL563">
        <v>12</v>
      </c>
      <c r="AM563">
        <v>19</v>
      </c>
      <c r="AN563" t="s">
        <v>288</v>
      </c>
      <c r="AP563" t="str">
        <f t="shared" si="8"/>
        <v/>
      </c>
    </row>
    <row r="564" spans="1:42">
      <c r="A564" t="s">
        <v>1668</v>
      </c>
      <c r="B564" s="4">
        <v>43400</v>
      </c>
      <c r="C564" s="1">
        <v>0.80208333333333337</v>
      </c>
      <c r="D564" t="s">
        <v>168</v>
      </c>
      <c r="E564" t="s">
        <v>229</v>
      </c>
      <c r="F564" t="s">
        <v>1407</v>
      </c>
      <c r="G564">
        <v>3881</v>
      </c>
      <c r="H564" t="s">
        <v>1576</v>
      </c>
      <c r="I564" t="s">
        <v>1577</v>
      </c>
      <c r="J564" s="3" t="s">
        <v>233</v>
      </c>
      <c r="K564" t="s">
        <v>234</v>
      </c>
      <c r="L564" t="s">
        <v>1653</v>
      </c>
      <c r="M564">
        <v>8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237</v>
      </c>
      <c r="AB564">
        <v>3.6903999999999999</v>
      </c>
      <c r="AC564" t="s">
        <v>1149</v>
      </c>
      <c r="AD564">
        <v>3.0735999999999999</v>
      </c>
      <c r="AE564" t="s">
        <v>1031</v>
      </c>
      <c r="AF564">
        <v>2.407</v>
      </c>
      <c r="AG564">
        <v>0</v>
      </c>
      <c r="AH564">
        <v>9.1709999999999994</v>
      </c>
      <c r="AI564">
        <v>2.75</v>
      </c>
      <c r="AJ564">
        <v>9</v>
      </c>
      <c r="AK564">
        <v>0</v>
      </c>
      <c r="AL564">
        <v>12</v>
      </c>
      <c r="AN564" t="s">
        <v>288</v>
      </c>
      <c r="AP564" t="str">
        <f t="shared" si="8"/>
        <v/>
      </c>
    </row>
    <row r="565" spans="1:42">
      <c r="A565" t="s">
        <v>1669</v>
      </c>
      <c r="B565" s="4">
        <v>43400</v>
      </c>
      <c r="C565" s="1">
        <v>0.80208333333333337</v>
      </c>
      <c r="D565" t="s">
        <v>168</v>
      </c>
      <c r="E565" t="s">
        <v>229</v>
      </c>
      <c r="F565" t="s">
        <v>1407</v>
      </c>
      <c r="G565">
        <v>3881</v>
      </c>
      <c r="H565" t="s">
        <v>1576</v>
      </c>
      <c r="I565" t="s">
        <v>1577</v>
      </c>
      <c r="J565" s="3" t="s">
        <v>233</v>
      </c>
      <c r="K565" t="s">
        <v>234</v>
      </c>
      <c r="L565" t="s">
        <v>1653</v>
      </c>
      <c r="M565">
        <v>7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254</v>
      </c>
      <c r="AB565">
        <v>1.4063000000000001</v>
      </c>
      <c r="AC565" t="s">
        <v>255</v>
      </c>
      <c r="AD565">
        <v>2.4710999999999999</v>
      </c>
      <c r="AE565" t="s">
        <v>252</v>
      </c>
      <c r="AF565">
        <v>2.1423999999999999</v>
      </c>
      <c r="AG565">
        <v>0</v>
      </c>
      <c r="AH565">
        <v>6.0198</v>
      </c>
      <c r="AI565">
        <v>7</v>
      </c>
      <c r="AJ565">
        <v>2</v>
      </c>
      <c r="AK565">
        <v>0</v>
      </c>
      <c r="AL565">
        <v>12</v>
      </c>
      <c r="AN565" t="s">
        <v>288</v>
      </c>
      <c r="AP565" t="str">
        <f t="shared" si="8"/>
        <v/>
      </c>
    </row>
    <row r="566" spans="1:42">
      <c r="A566" t="s">
        <v>1670</v>
      </c>
      <c r="B566" s="4">
        <v>43400</v>
      </c>
      <c r="C566" s="1">
        <v>0.80208333333333337</v>
      </c>
      <c r="D566" t="s">
        <v>168</v>
      </c>
      <c r="E566" t="s">
        <v>229</v>
      </c>
      <c r="F566" t="s">
        <v>1407</v>
      </c>
      <c r="G566">
        <v>3881</v>
      </c>
      <c r="H566" t="s">
        <v>1576</v>
      </c>
      <c r="I566" t="s">
        <v>1577</v>
      </c>
      <c r="J566" s="3" t="s">
        <v>233</v>
      </c>
      <c r="K566" t="s">
        <v>234</v>
      </c>
      <c r="L566" t="s">
        <v>1653</v>
      </c>
      <c r="M566">
        <v>5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268</v>
      </c>
      <c r="AB566">
        <v>1.8088</v>
      </c>
      <c r="AC566" t="s">
        <v>255</v>
      </c>
      <c r="AD566">
        <v>2.4710999999999999</v>
      </c>
      <c r="AE566" t="s">
        <v>914</v>
      </c>
      <c r="AF566">
        <v>1.3199000000000001</v>
      </c>
      <c r="AG566">
        <v>0</v>
      </c>
      <c r="AH566">
        <v>5.5998000000000001</v>
      </c>
      <c r="AI566">
        <v>10</v>
      </c>
      <c r="AJ566">
        <v>3</v>
      </c>
      <c r="AK566">
        <v>0</v>
      </c>
      <c r="AL566">
        <v>12</v>
      </c>
      <c r="AN566" t="s">
        <v>288</v>
      </c>
      <c r="AP566" t="str">
        <f t="shared" si="8"/>
        <v/>
      </c>
    </row>
    <row r="567" spans="1:42">
      <c r="A567" t="s">
        <v>1671</v>
      </c>
      <c r="B567" s="4">
        <v>43400</v>
      </c>
      <c r="C567" s="1">
        <v>0.80208333333333337</v>
      </c>
      <c r="D567" t="s">
        <v>168</v>
      </c>
      <c r="E567" t="s">
        <v>229</v>
      </c>
      <c r="F567" t="s">
        <v>1407</v>
      </c>
      <c r="G567">
        <v>3881</v>
      </c>
      <c r="H567" t="s">
        <v>1576</v>
      </c>
      <c r="I567" t="s">
        <v>1577</v>
      </c>
      <c r="J567" s="3" t="s">
        <v>233</v>
      </c>
      <c r="K567" t="s">
        <v>234</v>
      </c>
      <c r="L567" t="s">
        <v>1653</v>
      </c>
      <c r="M567">
        <v>3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1672</v>
      </c>
      <c r="AB567">
        <v>1.0424</v>
      </c>
      <c r="AC567" t="s">
        <v>1619</v>
      </c>
      <c r="AD567">
        <v>0.8901</v>
      </c>
      <c r="AE567" t="s">
        <v>1673</v>
      </c>
      <c r="AF567">
        <v>0.1694</v>
      </c>
      <c r="AG567">
        <v>1.5</v>
      </c>
      <c r="AH567">
        <v>3.6019000000000001</v>
      </c>
      <c r="AI567">
        <v>16</v>
      </c>
      <c r="AJ567">
        <v>12</v>
      </c>
      <c r="AK567">
        <v>0</v>
      </c>
      <c r="AL567">
        <v>12</v>
      </c>
      <c r="AN567" t="s">
        <v>288</v>
      </c>
      <c r="AP567" t="str">
        <f t="shared" si="8"/>
        <v/>
      </c>
    </row>
    <row r="568" spans="1:42">
      <c r="A568" t="s">
        <v>1675</v>
      </c>
      <c r="B568" s="4">
        <v>43400</v>
      </c>
      <c r="C568" s="1">
        <v>0.82291666666666663</v>
      </c>
      <c r="D568" t="s">
        <v>168</v>
      </c>
      <c r="E568" t="s">
        <v>229</v>
      </c>
      <c r="F568" t="s">
        <v>230</v>
      </c>
      <c r="G568">
        <v>6469</v>
      </c>
      <c r="H568" t="s">
        <v>1576</v>
      </c>
      <c r="I568" t="s">
        <v>1577</v>
      </c>
      <c r="J568" s="3" t="s">
        <v>5</v>
      </c>
      <c r="K568" t="s">
        <v>662</v>
      </c>
      <c r="L568" t="s">
        <v>1674</v>
      </c>
      <c r="M568">
        <v>4</v>
      </c>
      <c r="N568">
        <v>3</v>
      </c>
      <c r="O568">
        <v>83.679299999999998</v>
      </c>
      <c r="P568">
        <v>86.043999999999997</v>
      </c>
      <c r="Q568">
        <v>30.055099999999999</v>
      </c>
      <c r="R568">
        <v>7.3292000000000002</v>
      </c>
      <c r="S568">
        <v>8.1119000000000003</v>
      </c>
      <c r="T568">
        <v>5.2751000000000001</v>
      </c>
      <c r="U568">
        <v>2.6225999999999998</v>
      </c>
      <c r="V568">
        <v>0</v>
      </c>
      <c r="W568">
        <v>0</v>
      </c>
      <c r="X568">
        <v>0</v>
      </c>
      <c r="Y568">
        <v>6.5057</v>
      </c>
      <c r="Z568">
        <v>21.404299999999999</v>
      </c>
      <c r="AA568" t="s">
        <v>687</v>
      </c>
      <c r="AB568">
        <v>3.2326999999999999</v>
      </c>
      <c r="AC568" t="s">
        <v>470</v>
      </c>
      <c r="AD568">
        <v>3.1798000000000002</v>
      </c>
      <c r="AE568" t="s">
        <v>1246</v>
      </c>
      <c r="AF568">
        <v>2.7625000000000002</v>
      </c>
      <c r="AG568">
        <v>37.851599999999998</v>
      </c>
      <c r="AH568">
        <v>298.0539</v>
      </c>
      <c r="AI568">
        <v>8</v>
      </c>
      <c r="AJ568">
        <v>7</v>
      </c>
      <c r="AK568">
        <v>84</v>
      </c>
      <c r="AL568">
        <v>14</v>
      </c>
      <c r="AM568">
        <v>49</v>
      </c>
      <c r="AN568" t="s">
        <v>5</v>
      </c>
      <c r="AP568" t="str">
        <f t="shared" si="8"/>
        <v/>
      </c>
    </row>
    <row r="569" spans="1:42">
      <c r="A569" t="s">
        <v>1676</v>
      </c>
      <c r="B569" s="4">
        <v>43400</v>
      </c>
      <c r="C569" s="1">
        <v>0.82291666666666663</v>
      </c>
      <c r="D569" t="s">
        <v>168</v>
      </c>
      <c r="E569" t="s">
        <v>229</v>
      </c>
      <c r="F569" t="s">
        <v>230</v>
      </c>
      <c r="G569">
        <v>6469</v>
      </c>
      <c r="H569" t="s">
        <v>1576</v>
      </c>
      <c r="I569" t="s">
        <v>1577</v>
      </c>
      <c r="J569" s="3" t="s">
        <v>5</v>
      </c>
      <c r="K569" t="s">
        <v>662</v>
      </c>
      <c r="L569" t="s">
        <v>1674</v>
      </c>
      <c r="M569">
        <v>1</v>
      </c>
      <c r="N569">
        <v>5</v>
      </c>
      <c r="O569">
        <v>106.69499999999999</v>
      </c>
      <c r="P569">
        <v>66.408000000000001</v>
      </c>
      <c r="Q569">
        <v>31.913900000000002</v>
      </c>
      <c r="R569">
        <v>13.2098</v>
      </c>
      <c r="S569">
        <v>8.2670999999999992</v>
      </c>
      <c r="T569">
        <v>5.4808000000000003</v>
      </c>
      <c r="U569">
        <v>6.1642000000000001</v>
      </c>
      <c r="V569">
        <v>1.5062</v>
      </c>
      <c r="W569">
        <v>1.1998</v>
      </c>
      <c r="X569">
        <v>2.0310000000000001</v>
      </c>
      <c r="Y569">
        <v>0</v>
      </c>
      <c r="Z569">
        <v>23.698599999999999</v>
      </c>
      <c r="AA569" t="s">
        <v>258</v>
      </c>
      <c r="AB569">
        <v>1.4427000000000001</v>
      </c>
      <c r="AC569" t="s">
        <v>1439</v>
      </c>
      <c r="AD569">
        <v>0.62829999999999997</v>
      </c>
      <c r="AE569" t="s">
        <v>940</v>
      </c>
      <c r="AF569">
        <v>1.9841</v>
      </c>
      <c r="AG569">
        <v>11.5853</v>
      </c>
      <c r="AH569">
        <v>282.21469999999999</v>
      </c>
      <c r="AI569">
        <v>7</v>
      </c>
      <c r="AJ569">
        <v>8</v>
      </c>
      <c r="AK569">
        <v>85</v>
      </c>
      <c r="AL569">
        <v>14</v>
      </c>
      <c r="AM569">
        <v>19</v>
      </c>
      <c r="AN569" t="s">
        <v>5</v>
      </c>
      <c r="AP569" t="str">
        <f t="shared" si="8"/>
        <v/>
      </c>
    </row>
    <row r="570" spans="1:42">
      <c r="A570" t="s">
        <v>1677</v>
      </c>
      <c r="B570" s="4">
        <v>43400</v>
      </c>
      <c r="C570" s="1">
        <v>0.82291666666666663</v>
      </c>
      <c r="D570" t="s">
        <v>168</v>
      </c>
      <c r="E570" t="s">
        <v>229</v>
      </c>
      <c r="F570" t="s">
        <v>230</v>
      </c>
      <c r="G570">
        <v>6469</v>
      </c>
      <c r="H570" t="s">
        <v>1576</v>
      </c>
      <c r="I570" t="s">
        <v>1577</v>
      </c>
      <c r="J570" s="3" t="s">
        <v>5</v>
      </c>
      <c r="K570" t="s">
        <v>662</v>
      </c>
      <c r="L570" t="s">
        <v>1674</v>
      </c>
      <c r="M570">
        <v>5</v>
      </c>
      <c r="N570">
        <v>3</v>
      </c>
      <c r="O570">
        <v>68.368399999999994</v>
      </c>
      <c r="P570">
        <v>77.778499999999994</v>
      </c>
      <c r="Q570">
        <v>36.862400000000001</v>
      </c>
      <c r="R570">
        <v>5.3342999999999998</v>
      </c>
      <c r="S570">
        <v>5.4378000000000002</v>
      </c>
      <c r="T570">
        <v>3.4510999999999998</v>
      </c>
      <c r="U570">
        <v>0</v>
      </c>
      <c r="V570">
        <v>0</v>
      </c>
      <c r="W570">
        <v>0</v>
      </c>
      <c r="X570">
        <v>0</v>
      </c>
      <c r="Y570">
        <v>9.3797999999999995</v>
      </c>
      <c r="Z570">
        <v>19.405000000000001</v>
      </c>
      <c r="AA570" t="s">
        <v>279</v>
      </c>
      <c r="AB570">
        <v>3.0857000000000001</v>
      </c>
      <c r="AC570" t="s">
        <v>263</v>
      </c>
      <c r="AD570">
        <v>3.6309999999999998</v>
      </c>
      <c r="AE570" t="s">
        <v>665</v>
      </c>
      <c r="AF570">
        <v>2.1187</v>
      </c>
      <c r="AG570">
        <v>27.7333</v>
      </c>
      <c r="AH570">
        <v>262.58609999999999</v>
      </c>
      <c r="AI570">
        <v>10</v>
      </c>
      <c r="AJ570">
        <v>1</v>
      </c>
      <c r="AK570">
        <v>84</v>
      </c>
      <c r="AL570">
        <v>14</v>
      </c>
      <c r="AM570">
        <v>38</v>
      </c>
      <c r="AN570" t="s">
        <v>5</v>
      </c>
      <c r="AP570" t="str">
        <f t="shared" si="8"/>
        <v/>
      </c>
    </row>
    <row r="571" spans="1:42">
      <c r="A571" t="s">
        <v>1678</v>
      </c>
      <c r="B571" s="4">
        <v>43400</v>
      </c>
      <c r="C571" s="1">
        <v>0.82291666666666663</v>
      </c>
      <c r="D571" t="s">
        <v>168</v>
      </c>
      <c r="E571" t="s">
        <v>229</v>
      </c>
      <c r="F571" t="s">
        <v>230</v>
      </c>
      <c r="G571">
        <v>6469</v>
      </c>
      <c r="H571" t="s">
        <v>1576</v>
      </c>
      <c r="I571" t="s">
        <v>1577</v>
      </c>
      <c r="J571" s="3" t="s">
        <v>5</v>
      </c>
      <c r="K571" t="s">
        <v>662</v>
      </c>
      <c r="L571" t="s">
        <v>1674</v>
      </c>
      <c r="M571">
        <v>7</v>
      </c>
      <c r="N571">
        <v>3</v>
      </c>
      <c r="O571">
        <v>92.984099999999998</v>
      </c>
      <c r="P571">
        <v>40.738900000000001</v>
      </c>
      <c r="Q571">
        <v>23.536999999999999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29.804300000000001</v>
      </c>
      <c r="Z571">
        <v>18.2193</v>
      </c>
      <c r="AA571" t="s">
        <v>237</v>
      </c>
      <c r="AB571">
        <v>3.7584</v>
      </c>
      <c r="AC571" t="s">
        <v>1679</v>
      </c>
      <c r="AD571">
        <v>3.2993000000000001</v>
      </c>
      <c r="AE571" t="s">
        <v>1680</v>
      </c>
      <c r="AF571">
        <v>2.633</v>
      </c>
      <c r="AG571">
        <v>39.298499999999997</v>
      </c>
      <c r="AH571">
        <v>254.27279999999999</v>
      </c>
      <c r="AI571">
        <v>4</v>
      </c>
      <c r="AJ571">
        <v>10</v>
      </c>
      <c r="AK571">
        <v>83</v>
      </c>
      <c r="AL571">
        <v>14</v>
      </c>
      <c r="AM571">
        <v>40</v>
      </c>
      <c r="AN571" t="s">
        <v>5</v>
      </c>
      <c r="AP571" t="str">
        <f t="shared" si="8"/>
        <v/>
      </c>
    </row>
    <row r="572" spans="1:42">
      <c r="A572" t="s">
        <v>1681</v>
      </c>
      <c r="B572" s="4">
        <v>43400</v>
      </c>
      <c r="C572" s="1">
        <v>0.82291666666666663</v>
      </c>
      <c r="D572" t="s">
        <v>168</v>
      </c>
      <c r="E572" t="s">
        <v>229</v>
      </c>
      <c r="F572" t="s">
        <v>230</v>
      </c>
      <c r="G572">
        <v>6469</v>
      </c>
      <c r="H572" t="s">
        <v>1576</v>
      </c>
      <c r="I572" t="s">
        <v>1577</v>
      </c>
      <c r="J572" s="3" t="s">
        <v>5</v>
      </c>
      <c r="K572" t="s">
        <v>662</v>
      </c>
      <c r="L572" t="s">
        <v>1674</v>
      </c>
      <c r="M572">
        <v>10</v>
      </c>
      <c r="N572">
        <v>3</v>
      </c>
      <c r="O572">
        <v>73.239999999999995</v>
      </c>
      <c r="P572">
        <v>74.376999999999995</v>
      </c>
      <c r="Q572">
        <v>27.581600000000002</v>
      </c>
      <c r="R572">
        <v>11.5495</v>
      </c>
      <c r="S572">
        <v>8.4779999999999998</v>
      </c>
      <c r="T572">
        <v>4.8735999999999997</v>
      </c>
      <c r="U572">
        <v>2.7545000000000002</v>
      </c>
      <c r="V572">
        <v>1.395</v>
      </c>
      <c r="W572">
        <v>0</v>
      </c>
      <c r="X572">
        <v>0</v>
      </c>
      <c r="Y572">
        <v>3.6358999999999999</v>
      </c>
      <c r="Z572">
        <v>20.243600000000001</v>
      </c>
      <c r="AA572" t="s">
        <v>473</v>
      </c>
      <c r="AB572">
        <v>2.2431000000000001</v>
      </c>
      <c r="AC572" t="s">
        <v>243</v>
      </c>
      <c r="AD572">
        <v>1.5474000000000001</v>
      </c>
      <c r="AE572" t="s">
        <v>552</v>
      </c>
      <c r="AF572">
        <v>3.2574000000000001</v>
      </c>
      <c r="AG572">
        <v>15.9</v>
      </c>
      <c r="AH572">
        <v>251.07650000000001</v>
      </c>
      <c r="AI572">
        <v>10</v>
      </c>
      <c r="AJ572">
        <v>5</v>
      </c>
      <c r="AK572">
        <v>81</v>
      </c>
      <c r="AL572">
        <v>14</v>
      </c>
      <c r="AM572">
        <v>22</v>
      </c>
      <c r="AN572" t="s">
        <v>5</v>
      </c>
      <c r="AP572" t="str">
        <f t="shared" si="8"/>
        <v/>
      </c>
    </row>
    <row r="573" spans="1:42">
      <c r="A573" t="s">
        <v>1682</v>
      </c>
      <c r="B573" s="4">
        <v>43400</v>
      </c>
      <c r="C573" s="1">
        <v>0.82291666666666663</v>
      </c>
      <c r="D573" t="s">
        <v>168</v>
      </c>
      <c r="E573" t="s">
        <v>229</v>
      </c>
      <c r="F573" t="s">
        <v>230</v>
      </c>
      <c r="G573">
        <v>6469</v>
      </c>
      <c r="H573" t="s">
        <v>1576</v>
      </c>
      <c r="I573" t="s">
        <v>1577</v>
      </c>
      <c r="J573" s="3" t="s">
        <v>5</v>
      </c>
      <c r="K573" t="s">
        <v>662</v>
      </c>
      <c r="L573" t="s">
        <v>1674</v>
      </c>
      <c r="M573">
        <v>2</v>
      </c>
      <c r="N573">
        <v>4</v>
      </c>
      <c r="O573">
        <v>71.52</v>
      </c>
      <c r="P573">
        <v>68.647999999999996</v>
      </c>
      <c r="Q573">
        <v>23.275300000000001</v>
      </c>
      <c r="R573">
        <v>11.0944</v>
      </c>
      <c r="S573">
        <v>10.2402</v>
      </c>
      <c r="T573">
        <v>5.4988000000000001</v>
      </c>
      <c r="U573">
        <v>5.0376000000000003</v>
      </c>
      <c r="V573">
        <v>2.3721999999999999</v>
      </c>
      <c r="W573">
        <v>1.7871999999999999</v>
      </c>
      <c r="X573">
        <v>1.5766</v>
      </c>
      <c r="Y573">
        <v>0</v>
      </c>
      <c r="Z573">
        <v>21.837900000000001</v>
      </c>
      <c r="AA573" t="s">
        <v>429</v>
      </c>
      <c r="AB573">
        <v>1.0114000000000001</v>
      </c>
      <c r="AC573" t="s">
        <v>1282</v>
      </c>
      <c r="AD573">
        <v>1.1261000000000001</v>
      </c>
      <c r="AE573" t="s">
        <v>239</v>
      </c>
      <c r="AF573">
        <v>2.3729</v>
      </c>
      <c r="AG573">
        <v>6.6628999999999996</v>
      </c>
      <c r="AH573">
        <v>234.06129999999999</v>
      </c>
      <c r="AI573">
        <v>10</v>
      </c>
      <c r="AJ573">
        <v>14</v>
      </c>
      <c r="AK573">
        <v>84</v>
      </c>
      <c r="AL573">
        <v>14</v>
      </c>
      <c r="AM573">
        <v>11</v>
      </c>
      <c r="AN573" t="s">
        <v>5</v>
      </c>
      <c r="AP573" t="str">
        <f t="shared" si="8"/>
        <v/>
      </c>
    </row>
    <row r="574" spans="1:42">
      <c r="A574" t="s">
        <v>1683</v>
      </c>
      <c r="B574" s="4">
        <v>43400</v>
      </c>
      <c r="C574" s="1">
        <v>0.82291666666666663</v>
      </c>
      <c r="D574" t="s">
        <v>168</v>
      </c>
      <c r="E574" t="s">
        <v>229</v>
      </c>
      <c r="F574" t="s">
        <v>230</v>
      </c>
      <c r="G574">
        <v>6469</v>
      </c>
      <c r="H574" t="s">
        <v>1576</v>
      </c>
      <c r="I574" t="s">
        <v>1577</v>
      </c>
      <c r="J574" s="3" t="s">
        <v>5</v>
      </c>
      <c r="K574" t="s">
        <v>662</v>
      </c>
      <c r="L574" t="s">
        <v>1674</v>
      </c>
      <c r="M574">
        <v>11</v>
      </c>
      <c r="N574">
        <v>3</v>
      </c>
      <c r="O574">
        <v>51.311999999999998</v>
      </c>
      <c r="P574">
        <v>71.885900000000007</v>
      </c>
      <c r="Q574">
        <v>27.064599999999999</v>
      </c>
      <c r="R574">
        <v>14.9658</v>
      </c>
      <c r="S574">
        <v>4.9508000000000001</v>
      </c>
      <c r="T574">
        <v>4.1981999999999999</v>
      </c>
      <c r="U574">
        <v>2.5289000000000001</v>
      </c>
      <c r="V574">
        <v>0</v>
      </c>
      <c r="W574">
        <v>0</v>
      </c>
      <c r="X574">
        <v>0</v>
      </c>
      <c r="Y574">
        <v>5.8209</v>
      </c>
      <c r="Z574">
        <v>18.507100000000001</v>
      </c>
      <c r="AA574" t="s">
        <v>1589</v>
      </c>
      <c r="AB574">
        <v>1.7699</v>
      </c>
      <c r="AC574" t="s">
        <v>1684</v>
      </c>
      <c r="AD574">
        <v>2.7004000000000001</v>
      </c>
      <c r="AE574" t="s">
        <v>1685</v>
      </c>
      <c r="AF574">
        <v>0.5464</v>
      </c>
      <c r="AG574">
        <v>24.1434</v>
      </c>
      <c r="AH574">
        <v>230.39439999999999</v>
      </c>
      <c r="AI574">
        <v>12</v>
      </c>
      <c r="AJ574">
        <v>3</v>
      </c>
      <c r="AK574">
        <v>79</v>
      </c>
      <c r="AL574">
        <v>14</v>
      </c>
      <c r="AM574">
        <v>23</v>
      </c>
      <c r="AN574" t="s">
        <v>5</v>
      </c>
      <c r="AP574" t="str">
        <f t="shared" si="8"/>
        <v/>
      </c>
    </row>
    <row r="575" spans="1:42">
      <c r="A575" t="s">
        <v>1686</v>
      </c>
      <c r="B575" s="4">
        <v>43400</v>
      </c>
      <c r="C575" s="1">
        <v>0.82291666666666663</v>
      </c>
      <c r="D575" t="s">
        <v>168</v>
      </c>
      <c r="E575" t="s">
        <v>229</v>
      </c>
      <c r="F575" t="s">
        <v>230</v>
      </c>
      <c r="G575">
        <v>6469</v>
      </c>
      <c r="H575" t="s">
        <v>1576</v>
      </c>
      <c r="I575" t="s">
        <v>1577</v>
      </c>
      <c r="J575" s="3" t="s">
        <v>5</v>
      </c>
      <c r="K575" t="s">
        <v>662</v>
      </c>
      <c r="L575" t="s">
        <v>1674</v>
      </c>
      <c r="M575">
        <v>12</v>
      </c>
      <c r="N575">
        <v>3</v>
      </c>
      <c r="O575">
        <v>51.718299999999999</v>
      </c>
      <c r="P575">
        <v>54.993499999999997</v>
      </c>
      <c r="Q575">
        <v>39.563200000000002</v>
      </c>
      <c r="R575">
        <v>10.9611</v>
      </c>
      <c r="S575">
        <v>6.4176000000000002</v>
      </c>
      <c r="T575">
        <v>3.5859000000000001</v>
      </c>
      <c r="U575">
        <v>2.8159999999999998</v>
      </c>
      <c r="V575">
        <v>1.4665999999999999</v>
      </c>
      <c r="W575">
        <v>0.92230000000000001</v>
      </c>
      <c r="X575">
        <v>1.3273999999999999</v>
      </c>
      <c r="Y575">
        <v>0</v>
      </c>
      <c r="Z575">
        <v>21.612100000000002</v>
      </c>
      <c r="AA575" t="s">
        <v>242</v>
      </c>
      <c r="AB575">
        <v>1.988</v>
      </c>
      <c r="AC575" t="s">
        <v>476</v>
      </c>
      <c r="AD575">
        <v>2.1515</v>
      </c>
      <c r="AE575" t="s">
        <v>1687</v>
      </c>
      <c r="AF575">
        <v>1.4212</v>
      </c>
      <c r="AG575">
        <v>14.672599999999999</v>
      </c>
      <c r="AH575">
        <v>215.61750000000001</v>
      </c>
      <c r="AI575">
        <v>16</v>
      </c>
      <c r="AJ575">
        <v>2</v>
      </c>
      <c r="AK575">
        <v>78</v>
      </c>
      <c r="AL575">
        <v>14</v>
      </c>
      <c r="AM575">
        <v>52</v>
      </c>
      <c r="AN575" t="s">
        <v>5</v>
      </c>
      <c r="AP575" t="str">
        <f t="shared" si="8"/>
        <v/>
      </c>
    </row>
    <row r="576" spans="1:42">
      <c r="A576" t="s">
        <v>1688</v>
      </c>
      <c r="B576" s="4">
        <v>43400</v>
      </c>
      <c r="C576" s="1">
        <v>0.82291666666666663</v>
      </c>
      <c r="D576" t="s">
        <v>168</v>
      </c>
      <c r="E576" t="s">
        <v>229</v>
      </c>
      <c r="F576" t="s">
        <v>230</v>
      </c>
      <c r="G576">
        <v>6469</v>
      </c>
      <c r="H576" t="s">
        <v>1576</v>
      </c>
      <c r="I576" t="s">
        <v>1577</v>
      </c>
      <c r="J576" s="3" t="s">
        <v>5</v>
      </c>
      <c r="K576" t="s">
        <v>662</v>
      </c>
      <c r="L576" t="s">
        <v>1674</v>
      </c>
      <c r="M576">
        <v>8</v>
      </c>
      <c r="N576">
        <v>3</v>
      </c>
      <c r="O576">
        <v>52.063499999999998</v>
      </c>
      <c r="P576">
        <v>61.114100000000001</v>
      </c>
      <c r="Q576">
        <v>25.073399999999999</v>
      </c>
      <c r="R576">
        <v>11.8043</v>
      </c>
      <c r="S576">
        <v>7.7293000000000003</v>
      </c>
      <c r="T576">
        <v>5.6513</v>
      </c>
      <c r="U576">
        <v>4.0185000000000004</v>
      </c>
      <c r="V576">
        <v>2.3420000000000001</v>
      </c>
      <c r="W576">
        <v>2.145</v>
      </c>
      <c r="X576">
        <v>1.8972</v>
      </c>
      <c r="Y576">
        <v>0</v>
      </c>
      <c r="Z576">
        <v>19.323599999999999</v>
      </c>
      <c r="AA576" t="s">
        <v>1597</v>
      </c>
      <c r="AB576">
        <v>1.9366000000000001</v>
      </c>
      <c r="AC576" t="s">
        <v>787</v>
      </c>
      <c r="AD576">
        <v>1.8853</v>
      </c>
      <c r="AE576" t="s">
        <v>324</v>
      </c>
      <c r="AF576">
        <v>1.0475000000000001</v>
      </c>
      <c r="AG576">
        <v>16.730399999999999</v>
      </c>
      <c r="AH576">
        <v>214.762</v>
      </c>
      <c r="AI576">
        <v>20</v>
      </c>
      <c r="AJ576">
        <v>6</v>
      </c>
      <c r="AK576">
        <v>81</v>
      </c>
      <c r="AL576">
        <v>14</v>
      </c>
      <c r="AM576">
        <v>88</v>
      </c>
      <c r="AN576" t="s">
        <v>5</v>
      </c>
      <c r="AP576" t="str">
        <f t="shared" si="8"/>
        <v/>
      </c>
    </row>
    <row r="577" spans="1:42">
      <c r="A577" t="s">
        <v>1689</v>
      </c>
      <c r="B577" s="4">
        <v>43400</v>
      </c>
      <c r="C577" s="1">
        <v>0.82291666666666663</v>
      </c>
      <c r="D577" t="s">
        <v>168</v>
      </c>
      <c r="E577" t="s">
        <v>229</v>
      </c>
      <c r="F577" t="s">
        <v>230</v>
      </c>
      <c r="G577">
        <v>6469</v>
      </c>
      <c r="H577" t="s">
        <v>1576</v>
      </c>
      <c r="I577" t="s">
        <v>1577</v>
      </c>
      <c r="J577" s="3" t="s">
        <v>5</v>
      </c>
      <c r="K577" t="s">
        <v>662</v>
      </c>
      <c r="L577" t="s">
        <v>1674</v>
      </c>
      <c r="M577">
        <v>13</v>
      </c>
      <c r="N577">
        <v>5</v>
      </c>
      <c r="O577">
        <v>56.3</v>
      </c>
      <c r="P577">
        <v>68.64</v>
      </c>
      <c r="Q577">
        <v>21.869399999999999</v>
      </c>
      <c r="R577">
        <v>11.475199999999999</v>
      </c>
      <c r="S577">
        <v>10.0007</v>
      </c>
      <c r="T577">
        <v>3.6585999999999999</v>
      </c>
      <c r="U577">
        <v>2.6015000000000001</v>
      </c>
      <c r="V577">
        <v>1.9605999999999999</v>
      </c>
      <c r="W577">
        <v>1.3971</v>
      </c>
      <c r="X577">
        <v>1.4787999999999999</v>
      </c>
      <c r="Y577">
        <v>0</v>
      </c>
      <c r="Z577">
        <v>18.0871</v>
      </c>
      <c r="AA577" t="s">
        <v>246</v>
      </c>
      <c r="AB577">
        <v>1.4156</v>
      </c>
      <c r="AC577" t="s">
        <v>831</v>
      </c>
      <c r="AD577">
        <v>2.9296000000000002</v>
      </c>
      <c r="AE577" t="s">
        <v>1690</v>
      </c>
      <c r="AF577">
        <v>0.625</v>
      </c>
      <c r="AG577">
        <v>11.049899999999999</v>
      </c>
      <c r="AH577">
        <v>213.489</v>
      </c>
      <c r="AI577">
        <v>12</v>
      </c>
      <c r="AJ577">
        <v>4</v>
      </c>
      <c r="AK577">
        <v>75</v>
      </c>
      <c r="AL577">
        <v>14</v>
      </c>
      <c r="AM577">
        <v>13</v>
      </c>
      <c r="AN577" t="s">
        <v>5</v>
      </c>
      <c r="AP577" t="str">
        <f t="shared" si="8"/>
        <v/>
      </c>
    </row>
    <row r="578" spans="1:42">
      <c r="A578" t="s">
        <v>1691</v>
      </c>
      <c r="B578" s="4">
        <v>43400</v>
      </c>
      <c r="C578" s="1">
        <v>0.82291666666666663</v>
      </c>
      <c r="D578" t="s">
        <v>168</v>
      </c>
      <c r="E578" t="s">
        <v>229</v>
      </c>
      <c r="F578" t="s">
        <v>230</v>
      </c>
      <c r="G578">
        <v>6469</v>
      </c>
      <c r="H578" t="s">
        <v>1576</v>
      </c>
      <c r="I578" t="s">
        <v>1577</v>
      </c>
      <c r="J578" s="3" t="s">
        <v>5</v>
      </c>
      <c r="K578" t="s">
        <v>662</v>
      </c>
      <c r="L578" t="s">
        <v>1674</v>
      </c>
      <c r="M578">
        <v>9</v>
      </c>
      <c r="N578">
        <v>3</v>
      </c>
      <c r="O578">
        <v>94.57</v>
      </c>
      <c r="P578">
        <v>37.888800000000003</v>
      </c>
      <c r="Q578">
        <v>17.387599999999999</v>
      </c>
      <c r="R578">
        <v>11.597</v>
      </c>
      <c r="S578">
        <v>5.0978000000000003</v>
      </c>
      <c r="T578">
        <v>2.8765000000000001</v>
      </c>
      <c r="U578">
        <v>1.9829000000000001</v>
      </c>
      <c r="V578">
        <v>0</v>
      </c>
      <c r="W578">
        <v>0</v>
      </c>
      <c r="X578">
        <v>0</v>
      </c>
      <c r="Y578">
        <v>4.9203999999999999</v>
      </c>
      <c r="Z578">
        <v>12.0786</v>
      </c>
      <c r="AA578" t="s">
        <v>1580</v>
      </c>
      <c r="AB578">
        <v>1.2175</v>
      </c>
      <c r="AC578" t="s">
        <v>1282</v>
      </c>
      <c r="AD578">
        <v>1.7928999999999999</v>
      </c>
      <c r="AE578" t="s">
        <v>294</v>
      </c>
      <c r="AF578">
        <v>1.4426000000000001</v>
      </c>
      <c r="AG578">
        <v>13.3432</v>
      </c>
      <c r="AH578">
        <v>206.19560000000001</v>
      </c>
      <c r="AI578">
        <v>8</v>
      </c>
      <c r="AJ578">
        <v>13</v>
      </c>
      <c r="AK578">
        <v>81</v>
      </c>
      <c r="AL578">
        <v>14</v>
      </c>
      <c r="AM578">
        <v>29</v>
      </c>
      <c r="AN578" t="s">
        <v>5</v>
      </c>
      <c r="AP578" t="str">
        <f t="shared" ref="AP578:AP605" si="9">IF(AND(D578&lt;&gt;D577,C578&lt;&gt;C577),"Bold","")</f>
        <v/>
      </c>
    </row>
    <row r="579" spans="1:42">
      <c r="A579" t="s">
        <v>1692</v>
      </c>
      <c r="B579" s="4">
        <v>43400</v>
      </c>
      <c r="C579" s="1">
        <v>0.82291666666666663</v>
      </c>
      <c r="D579" t="s">
        <v>168</v>
      </c>
      <c r="E579" t="s">
        <v>229</v>
      </c>
      <c r="F579" t="s">
        <v>230</v>
      </c>
      <c r="G579">
        <v>6469</v>
      </c>
      <c r="H579" t="s">
        <v>1576</v>
      </c>
      <c r="I579" t="s">
        <v>1577</v>
      </c>
      <c r="J579" s="3" t="s">
        <v>5</v>
      </c>
      <c r="K579" t="s">
        <v>662</v>
      </c>
      <c r="L579" t="s">
        <v>1674</v>
      </c>
      <c r="M579">
        <v>6</v>
      </c>
      <c r="N579">
        <v>3</v>
      </c>
      <c r="O579">
        <v>51.985999999999997</v>
      </c>
      <c r="P579">
        <v>44.267499999999998</v>
      </c>
      <c r="Q579">
        <v>31.381</v>
      </c>
      <c r="R579">
        <v>11.8185</v>
      </c>
      <c r="S579">
        <v>7.0610999999999997</v>
      </c>
      <c r="T579">
        <v>5.0990000000000002</v>
      </c>
      <c r="U579">
        <v>4.1840000000000002</v>
      </c>
      <c r="V579">
        <v>0</v>
      </c>
      <c r="W579">
        <v>0</v>
      </c>
      <c r="X579">
        <v>0</v>
      </c>
      <c r="Y579">
        <v>6.0254000000000003</v>
      </c>
      <c r="Z579">
        <v>19.7393</v>
      </c>
      <c r="AA579" t="s">
        <v>457</v>
      </c>
      <c r="AB579">
        <v>1.575</v>
      </c>
      <c r="AC579" t="s">
        <v>407</v>
      </c>
      <c r="AD579">
        <v>2.0032999999999999</v>
      </c>
      <c r="AE579" t="s">
        <v>1693</v>
      </c>
      <c r="AF579">
        <v>0.81659999999999999</v>
      </c>
      <c r="AG579">
        <v>19.4434</v>
      </c>
      <c r="AH579">
        <v>205.40020000000001</v>
      </c>
      <c r="AI579">
        <v>25</v>
      </c>
      <c r="AJ579">
        <v>11</v>
      </c>
      <c r="AK579">
        <v>83</v>
      </c>
      <c r="AL579">
        <v>14</v>
      </c>
      <c r="AM579">
        <v>22</v>
      </c>
      <c r="AN579" t="s">
        <v>5</v>
      </c>
      <c r="AP579" t="str">
        <f t="shared" si="9"/>
        <v/>
      </c>
    </row>
    <row r="580" spans="1:42">
      <c r="A580" t="s">
        <v>1694</v>
      </c>
      <c r="B580" s="4">
        <v>43400</v>
      </c>
      <c r="C580" s="1">
        <v>0.82291666666666663</v>
      </c>
      <c r="D580" t="s">
        <v>168</v>
      </c>
      <c r="E580" t="s">
        <v>229</v>
      </c>
      <c r="F580" t="s">
        <v>230</v>
      </c>
      <c r="G580">
        <v>6469</v>
      </c>
      <c r="H580" t="s">
        <v>1576</v>
      </c>
      <c r="I580" t="s">
        <v>1577</v>
      </c>
      <c r="J580" s="3" t="s">
        <v>5</v>
      </c>
      <c r="K580" t="s">
        <v>662</v>
      </c>
      <c r="L580" t="s">
        <v>1674</v>
      </c>
      <c r="M580">
        <v>3</v>
      </c>
      <c r="N580">
        <v>4</v>
      </c>
      <c r="O580">
        <v>54.580800000000004</v>
      </c>
      <c r="P580">
        <v>56.492800000000003</v>
      </c>
      <c r="Q580">
        <v>18.1464</v>
      </c>
      <c r="R580">
        <v>7.6752000000000002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16.962399999999999</v>
      </c>
      <c r="Z580">
        <v>12.585699999999999</v>
      </c>
      <c r="AA580" t="s">
        <v>920</v>
      </c>
      <c r="AB580">
        <v>2.1905999999999999</v>
      </c>
      <c r="AC580" t="s">
        <v>437</v>
      </c>
      <c r="AD580">
        <v>1.9379999999999999</v>
      </c>
      <c r="AE580" t="s">
        <v>1695</v>
      </c>
      <c r="AF580">
        <v>4.4275000000000002</v>
      </c>
      <c r="AG580">
        <v>24.85</v>
      </c>
      <c r="AH580">
        <v>199.8494</v>
      </c>
      <c r="AI580">
        <v>7</v>
      </c>
      <c r="AJ580">
        <v>12</v>
      </c>
      <c r="AK580">
        <v>82</v>
      </c>
      <c r="AL580">
        <v>14</v>
      </c>
      <c r="AM580">
        <v>19</v>
      </c>
      <c r="AN580" t="s">
        <v>5</v>
      </c>
      <c r="AP580" t="str">
        <f t="shared" si="9"/>
        <v/>
      </c>
    </row>
    <row r="581" spans="1:42">
      <c r="A581" t="s">
        <v>1696</v>
      </c>
      <c r="B581" s="4">
        <v>43400</v>
      </c>
      <c r="C581" s="1">
        <v>0.82291666666666663</v>
      </c>
      <c r="D581" t="s">
        <v>168</v>
      </c>
      <c r="E581" t="s">
        <v>229</v>
      </c>
      <c r="F581" t="s">
        <v>230</v>
      </c>
      <c r="G581">
        <v>6469</v>
      </c>
      <c r="H581" t="s">
        <v>1576</v>
      </c>
      <c r="I581" t="s">
        <v>1577</v>
      </c>
      <c r="J581" s="3" t="s">
        <v>5</v>
      </c>
      <c r="K581" t="s">
        <v>662</v>
      </c>
      <c r="L581" t="s">
        <v>1674</v>
      </c>
      <c r="M581">
        <v>14</v>
      </c>
      <c r="N581">
        <v>3</v>
      </c>
      <c r="O581">
        <v>58.264400000000002</v>
      </c>
      <c r="P581">
        <v>47.820999999999998</v>
      </c>
      <c r="Q581">
        <v>17.536899999999999</v>
      </c>
      <c r="R581">
        <v>7.2675000000000001</v>
      </c>
      <c r="S581">
        <v>10.359500000000001</v>
      </c>
      <c r="T581">
        <v>8.0731999999999999</v>
      </c>
      <c r="U581">
        <v>3.9979</v>
      </c>
      <c r="V581">
        <v>1.5185999999999999</v>
      </c>
      <c r="W581">
        <v>2.3254999999999999</v>
      </c>
      <c r="X581">
        <v>1.3232999999999999</v>
      </c>
      <c r="Y581">
        <v>0</v>
      </c>
      <c r="Z581">
        <v>18.933599999999998</v>
      </c>
      <c r="AA581" t="s">
        <v>254</v>
      </c>
      <c r="AB581">
        <v>1.5302</v>
      </c>
      <c r="AC581" t="s">
        <v>821</v>
      </c>
      <c r="AD581">
        <v>2.7755999999999998</v>
      </c>
      <c r="AE581" t="s">
        <v>720</v>
      </c>
      <c r="AF581">
        <v>1.6372</v>
      </c>
      <c r="AG581">
        <v>15.737500000000001</v>
      </c>
      <c r="AH581">
        <v>199.10169999999999</v>
      </c>
      <c r="AI581">
        <v>20</v>
      </c>
      <c r="AJ581">
        <v>9</v>
      </c>
      <c r="AK581">
        <v>78</v>
      </c>
      <c r="AL581">
        <v>14</v>
      </c>
      <c r="AM581">
        <v>43</v>
      </c>
      <c r="AN581" t="s">
        <v>5</v>
      </c>
      <c r="AP581" t="str">
        <f t="shared" si="9"/>
        <v/>
      </c>
    </row>
    <row r="582" spans="1:42">
      <c r="A582" t="s">
        <v>1698</v>
      </c>
      <c r="B582" s="4">
        <v>43400</v>
      </c>
      <c r="C582" s="1">
        <v>0.84375</v>
      </c>
      <c r="D582" t="s">
        <v>168</v>
      </c>
      <c r="E582" t="s">
        <v>402</v>
      </c>
      <c r="F582" t="s">
        <v>403</v>
      </c>
      <c r="G582">
        <v>9338</v>
      </c>
      <c r="H582" t="s">
        <v>1576</v>
      </c>
      <c r="I582" t="s">
        <v>1577</v>
      </c>
      <c r="J582" s="3" t="s">
        <v>5</v>
      </c>
      <c r="K582" t="s">
        <v>662</v>
      </c>
      <c r="L582" t="s">
        <v>1697</v>
      </c>
      <c r="M582">
        <v>1</v>
      </c>
      <c r="N582">
        <v>7</v>
      </c>
      <c r="O582">
        <v>88.38</v>
      </c>
      <c r="P582">
        <v>77.616</v>
      </c>
      <c r="Q582">
        <v>48.72</v>
      </c>
      <c r="R582">
        <v>15.4138</v>
      </c>
      <c r="S582">
        <v>10.3607</v>
      </c>
      <c r="T582">
        <v>7.5945</v>
      </c>
      <c r="U582">
        <v>3.7387000000000001</v>
      </c>
      <c r="V582">
        <v>3.137</v>
      </c>
      <c r="W582">
        <v>2.9127000000000001</v>
      </c>
      <c r="X582">
        <v>1.8372999999999999</v>
      </c>
      <c r="Y582">
        <v>0</v>
      </c>
      <c r="Z582">
        <v>17.6571</v>
      </c>
      <c r="AA582" t="s">
        <v>473</v>
      </c>
      <c r="AB582">
        <v>1.9573</v>
      </c>
      <c r="AC582" t="s">
        <v>243</v>
      </c>
      <c r="AD582">
        <v>1.333</v>
      </c>
      <c r="AE582" t="s">
        <v>433</v>
      </c>
      <c r="AF582">
        <v>1.6802999999999999</v>
      </c>
      <c r="AG582">
        <v>44.885100000000001</v>
      </c>
      <c r="AH582">
        <v>327.22340000000003</v>
      </c>
      <c r="AI582">
        <v>8</v>
      </c>
      <c r="AJ582">
        <v>7</v>
      </c>
      <c r="AK582">
        <v>93</v>
      </c>
      <c r="AL582">
        <v>11</v>
      </c>
      <c r="AM582">
        <v>4</v>
      </c>
      <c r="AN582" t="s">
        <v>5</v>
      </c>
      <c r="AP582" t="str">
        <f t="shared" si="9"/>
        <v/>
      </c>
    </row>
    <row r="583" spans="1:42">
      <c r="A583" t="s">
        <v>1699</v>
      </c>
      <c r="B583" s="4">
        <v>43400</v>
      </c>
      <c r="C583" s="1">
        <v>0.84375</v>
      </c>
      <c r="D583" t="s">
        <v>168</v>
      </c>
      <c r="E583" t="s">
        <v>402</v>
      </c>
      <c r="F583" t="s">
        <v>403</v>
      </c>
      <c r="G583">
        <v>9338</v>
      </c>
      <c r="H583" t="s">
        <v>1576</v>
      </c>
      <c r="I583" t="s">
        <v>1577</v>
      </c>
      <c r="J583" s="3" t="s">
        <v>5</v>
      </c>
      <c r="K583" t="s">
        <v>662</v>
      </c>
      <c r="L583" t="s">
        <v>1697</v>
      </c>
      <c r="M583">
        <v>4</v>
      </c>
      <c r="N583">
        <v>3</v>
      </c>
      <c r="O583">
        <v>130.1</v>
      </c>
      <c r="P583">
        <v>71.171999999999997</v>
      </c>
      <c r="Q583">
        <v>25.830300000000001</v>
      </c>
      <c r="R583">
        <v>12.241899999999999</v>
      </c>
      <c r="S583">
        <v>8.9730000000000008</v>
      </c>
      <c r="T583">
        <v>5.3433000000000002</v>
      </c>
      <c r="U583">
        <v>5.5895000000000001</v>
      </c>
      <c r="V583">
        <v>2.7014999999999998</v>
      </c>
      <c r="W583">
        <v>2.2728000000000002</v>
      </c>
      <c r="X583">
        <v>2.3976999999999999</v>
      </c>
      <c r="Y583">
        <v>0</v>
      </c>
      <c r="Z583">
        <v>23.6157</v>
      </c>
      <c r="AA583" t="s">
        <v>275</v>
      </c>
      <c r="AB583">
        <v>1.9157</v>
      </c>
      <c r="AC583" t="s">
        <v>443</v>
      </c>
      <c r="AD583">
        <v>2.1732999999999998</v>
      </c>
      <c r="AE583" t="s">
        <v>1617</v>
      </c>
      <c r="AF583">
        <v>1.4955000000000001</v>
      </c>
      <c r="AG583">
        <v>20.997199999999999</v>
      </c>
      <c r="AH583">
        <v>316.81959999999998</v>
      </c>
      <c r="AI583">
        <v>8</v>
      </c>
      <c r="AJ583">
        <v>8</v>
      </c>
      <c r="AK583">
        <v>92</v>
      </c>
      <c r="AL583">
        <v>11</v>
      </c>
      <c r="AM583">
        <v>24</v>
      </c>
      <c r="AN583" t="s">
        <v>5</v>
      </c>
      <c r="AP583" t="str">
        <f t="shared" si="9"/>
        <v/>
      </c>
    </row>
    <row r="584" spans="1:42">
      <c r="A584" t="s">
        <v>1700</v>
      </c>
      <c r="B584" s="4">
        <v>43400</v>
      </c>
      <c r="C584" s="1">
        <v>0.84375</v>
      </c>
      <c r="D584" t="s">
        <v>168</v>
      </c>
      <c r="E584" t="s">
        <v>402</v>
      </c>
      <c r="F584" t="s">
        <v>403</v>
      </c>
      <c r="G584">
        <v>9338</v>
      </c>
      <c r="H584" t="s">
        <v>1576</v>
      </c>
      <c r="I584" t="s">
        <v>1577</v>
      </c>
      <c r="J584" s="3" t="s">
        <v>5</v>
      </c>
      <c r="K584" t="s">
        <v>662</v>
      </c>
      <c r="L584" t="s">
        <v>1697</v>
      </c>
      <c r="M584">
        <v>6</v>
      </c>
      <c r="N584">
        <v>3</v>
      </c>
      <c r="O584">
        <v>100.16500000000001</v>
      </c>
      <c r="P584">
        <v>72.534300000000002</v>
      </c>
      <c r="Q584">
        <v>27.4055</v>
      </c>
      <c r="R584">
        <v>9.4385999999999992</v>
      </c>
      <c r="S584">
        <v>3.5657999999999999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15.4625</v>
      </c>
      <c r="Z584">
        <v>24.409300000000002</v>
      </c>
      <c r="AA584" t="s">
        <v>272</v>
      </c>
      <c r="AB584">
        <v>1.0018</v>
      </c>
      <c r="AC584" t="s">
        <v>1701</v>
      </c>
      <c r="AD584">
        <v>3.6152000000000002</v>
      </c>
      <c r="AE584" t="s">
        <v>550</v>
      </c>
      <c r="AF584">
        <v>2.0697999999999999</v>
      </c>
      <c r="AG584">
        <v>56.5</v>
      </c>
      <c r="AH584">
        <v>316.16770000000002</v>
      </c>
      <c r="AI584">
        <v>6</v>
      </c>
      <c r="AJ584">
        <v>3</v>
      </c>
      <c r="AK584">
        <v>90</v>
      </c>
      <c r="AL584">
        <v>11</v>
      </c>
      <c r="AM584">
        <v>21</v>
      </c>
      <c r="AN584" t="s">
        <v>5</v>
      </c>
      <c r="AP584" t="str">
        <f t="shared" si="9"/>
        <v/>
      </c>
    </row>
    <row r="585" spans="1:42">
      <c r="A585" t="s">
        <v>1702</v>
      </c>
      <c r="B585" s="4">
        <v>43400</v>
      </c>
      <c r="C585" s="1">
        <v>0.84375</v>
      </c>
      <c r="D585" t="s">
        <v>168</v>
      </c>
      <c r="E585" t="s">
        <v>402</v>
      </c>
      <c r="F585" t="s">
        <v>403</v>
      </c>
      <c r="G585">
        <v>9338</v>
      </c>
      <c r="H585" t="s">
        <v>1576</v>
      </c>
      <c r="I585" t="s">
        <v>1577</v>
      </c>
      <c r="J585" s="3" t="s">
        <v>5</v>
      </c>
      <c r="K585" t="s">
        <v>662</v>
      </c>
      <c r="L585" t="s">
        <v>1697</v>
      </c>
      <c r="M585">
        <v>9</v>
      </c>
      <c r="N585">
        <v>6</v>
      </c>
      <c r="O585">
        <v>111.7</v>
      </c>
      <c r="P585">
        <v>68.256</v>
      </c>
      <c r="Q585">
        <v>31.032800000000002</v>
      </c>
      <c r="R585">
        <v>13.1846</v>
      </c>
      <c r="S585">
        <v>10.6585</v>
      </c>
      <c r="T585">
        <v>6.7831000000000001</v>
      </c>
      <c r="U585">
        <v>3.6533000000000002</v>
      </c>
      <c r="V585">
        <v>3.7299000000000002</v>
      </c>
      <c r="W585">
        <v>1.5135000000000001</v>
      </c>
      <c r="X585">
        <v>2.169</v>
      </c>
      <c r="Y585">
        <v>0</v>
      </c>
      <c r="Z585">
        <v>21.551400000000001</v>
      </c>
      <c r="AA585" t="s">
        <v>268</v>
      </c>
      <c r="AB585">
        <v>3.2984</v>
      </c>
      <c r="AC585" t="s">
        <v>414</v>
      </c>
      <c r="AD585">
        <v>2.2029999999999998</v>
      </c>
      <c r="AE585" t="s">
        <v>1703</v>
      </c>
      <c r="AF585">
        <v>2.2963</v>
      </c>
      <c r="AG585">
        <v>27.311599999999999</v>
      </c>
      <c r="AH585">
        <v>309.34140000000002</v>
      </c>
      <c r="AI585">
        <v>7</v>
      </c>
      <c r="AJ585">
        <v>11</v>
      </c>
      <c r="AK585">
        <v>85</v>
      </c>
      <c r="AL585">
        <v>11</v>
      </c>
      <c r="AM585">
        <v>12</v>
      </c>
      <c r="AN585" t="s">
        <v>5</v>
      </c>
      <c r="AP585" t="str">
        <f t="shared" si="9"/>
        <v/>
      </c>
    </row>
    <row r="586" spans="1:42">
      <c r="A586" t="s">
        <v>1704</v>
      </c>
      <c r="B586" s="4">
        <v>43400</v>
      </c>
      <c r="C586" s="1">
        <v>0.84375</v>
      </c>
      <c r="D586" t="s">
        <v>168</v>
      </c>
      <c r="E586" t="s">
        <v>402</v>
      </c>
      <c r="F586" t="s">
        <v>403</v>
      </c>
      <c r="G586">
        <v>9338</v>
      </c>
      <c r="H586" t="s">
        <v>1576</v>
      </c>
      <c r="I586" t="s">
        <v>1577</v>
      </c>
      <c r="J586" s="3" t="s">
        <v>5</v>
      </c>
      <c r="K586" t="s">
        <v>662</v>
      </c>
      <c r="L586" t="s">
        <v>1697</v>
      </c>
      <c r="M586">
        <v>11</v>
      </c>
      <c r="N586">
        <v>4</v>
      </c>
      <c r="O586">
        <v>92.88</v>
      </c>
      <c r="P586">
        <v>87.847999999999999</v>
      </c>
      <c r="Q586">
        <v>45.14</v>
      </c>
      <c r="R586">
        <v>13.356199999999999</v>
      </c>
      <c r="S586">
        <v>7.4188999999999998</v>
      </c>
      <c r="T586">
        <v>4.6882999999999999</v>
      </c>
      <c r="U586">
        <v>5.7148000000000003</v>
      </c>
      <c r="V586">
        <v>2.6072000000000002</v>
      </c>
      <c r="W586">
        <v>2.0297999999999998</v>
      </c>
      <c r="X586">
        <v>2.0781999999999998</v>
      </c>
      <c r="Y586">
        <v>0</v>
      </c>
      <c r="Z586">
        <v>20.303599999999999</v>
      </c>
      <c r="AA586" t="s">
        <v>307</v>
      </c>
      <c r="AB586">
        <v>1.1457999999999999</v>
      </c>
      <c r="AC586" t="s">
        <v>1274</v>
      </c>
      <c r="AD586">
        <v>2.2155</v>
      </c>
      <c r="AE586" t="s">
        <v>1705</v>
      </c>
      <c r="AF586">
        <v>0.79749999999999999</v>
      </c>
      <c r="AG586">
        <v>19.194700000000001</v>
      </c>
      <c r="AH586">
        <v>307.41849999999999</v>
      </c>
      <c r="AI586">
        <v>8</v>
      </c>
      <c r="AJ586">
        <v>1</v>
      </c>
      <c r="AK586">
        <v>81</v>
      </c>
      <c r="AL586">
        <v>11</v>
      </c>
      <c r="AM586">
        <v>21</v>
      </c>
      <c r="AN586" t="s">
        <v>5</v>
      </c>
      <c r="AP586" t="str">
        <f t="shared" si="9"/>
        <v/>
      </c>
    </row>
    <row r="587" spans="1:42">
      <c r="A587" t="s">
        <v>1706</v>
      </c>
      <c r="B587" s="4">
        <v>43400</v>
      </c>
      <c r="C587" s="1">
        <v>0.84375</v>
      </c>
      <c r="D587" t="s">
        <v>168</v>
      </c>
      <c r="E587" t="s">
        <v>402</v>
      </c>
      <c r="F587" t="s">
        <v>403</v>
      </c>
      <c r="G587">
        <v>9338</v>
      </c>
      <c r="H587" t="s">
        <v>1576</v>
      </c>
      <c r="I587" t="s">
        <v>1577</v>
      </c>
      <c r="J587" s="3" t="s">
        <v>5</v>
      </c>
      <c r="K587" t="s">
        <v>662</v>
      </c>
      <c r="L587" t="s">
        <v>1697</v>
      </c>
      <c r="M587">
        <v>5</v>
      </c>
      <c r="N587">
        <v>6</v>
      </c>
      <c r="O587">
        <v>110.015</v>
      </c>
      <c r="P587">
        <v>75.915599999999998</v>
      </c>
      <c r="Q587">
        <v>27.252600000000001</v>
      </c>
      <c r="R587">
        <v>8.1195000000000004</v>
      </c>
      <c r="S587">
        <v>8.6075999999999997</v>
      </c>
      <c r="T587">
        <v>5.907</v>
      </c>
      <c r="U587">
        <v>6.1505000000000001</v>
      </c>
      <c r="V587">
        <v>2.8761999999999999</v>
      </c>
      <c r="W587">
        <v>1.7566999999999999</v>
      </c>
      <c r="X587">
        <v>0</v>
      </c>
      <c r="Y587">
        <v>2.1602000000000001</v>
      </c>
      <c r="Z587">
        <v>23.274999999999999</v>
      </c>
      <c r="AA587" t="s">
        <v>687</v>
      </c>
      <c r="AB587">
        <v>2.2326999999999999</v>
      </c>
      <c r="AC587" t="s">
        <v>470</v>
      </c>
      <c r="AD587">
        <v>2.9258000000000002</v>
      </c>
      <c r="AE587" t="s">
        <v>967</v>
      </c>
      <c r="AF587">
        <v>0.64359999999999995</v>
      </c>
      <c r="AG587">
        <v>19.6721</v>
      </c>
      <c r="AH587">
        <v>297.51010000000002</v>
      </c>
      <c r="AI587">
        <v>5</v>
      </c>
      <c r="AJ587">
        <v>5</v>
      </c>
      <c r="AK587">
        <v>90</v>
      </c>
      <c r="AL587">
        <v>11</v>
      </c>
      <c r="AM587">
        <v>24</v>
      </c>
      <c r="AN587" t="s">
        <v>5</v>
      </c>
      <c r="AP587" t="str">
        <f t="shared" si="9"/>
        <v/>
      </c>
    </row>
    <row r="588" spans="1:42">
      <c r="A588" t="s">
        <v>1707</v>
      </c>
      <c r="B588" s="4">
        <v>43400</v>
      </c>
      <c r="C588" s="1">
        <v>0.84375</v>
      </c>
      <c r="D588" t="s">
        <v>168</v>
      </c>
      <c r="E588" t="s">
        <v>402</v>
      </c>
      <c r="F588" t="s">
        <v>403</v>
      </c>
      <c r="G588">
        <v>9338</v>
      </c>
      <c r="H588" t="s">
        <v>1576</v>
      </c>
      <c r="I588" t="s">
        <v>1577</v>
      </c>
      <c r="J588" s="3" t="s">
        <v>5</v>
      </c>
      <c r="K588" t="s">
        <v>662</v>
      </c>
      <c r="L588" t="s">
        <v>1697</v>
      </c>
      <c r="M588">
        <v>8</v>
      </c>
      <c r="N588">
        <v>3</v>
      </c>
      <c r="O588">
        <v>104.1</v>
      </c>
      <c r="P588">
        <v>40.614199999999997</v>
      </c>
      <c r="Q588">
        <v>37.204799999999999</v>
      </c>
      <c r="R588">
        <v>14.7462</v>
      </c>
      <c r="S588">
        <v>7.4908000000000001</v>
      </c>
      <c r="T588">
        <v>5.4661999999999997</v>
      </c>
      <c r="U588">
        <v>4.1742999999999997</v>
      </c>
      <c r="V588">
        <v>2.7602000000000002</v>
      </c>
      <c r="W588">
        <v>1.7588999999999999</v>
      </c>
      <c r="X588">
        <v>1.5175000000000001</v>
      </c>
      <c r="Y588">
        <v>0</v>
      </c>
      <c r="Z588">
        <v>22.4986</v>
      </c>
      <c r="AA588" t="s">
        <v>951</v>
      </c>
      <c r="AB588">
        <v>2.7286999999999999</v>
      </c>
      <c r="AC588" t="s">
        <v>1637</v>
      </c>
      <c r="AD588">
        <v>2.9849999999999999</v>
      </c>
      <c r="AE588" t="s">
        <v>720</v>
      </c>
      <c r="AF588">
        <v>1.7977000000000001</v>
      </c>
      <c r="AG588">
        <v>29.381599999999999</v>
      </c>
      <c r="AH588">
        <v>279.22469999999998</v>
      </c>
      <c r="AI588">
        <v>6</v>
      </c>
      <c r="AJ588">
        <v>10</v>
      </c>
      <c r="AK588">
        <v>87</v>
      </c>
      <c r="AL588">
        <v>11</v>
      </c>
      <c r="AM588">
        <v>22</v>
      </c>
      <c r="AN588" t="s">
        <v>5</v>
      </c>
      <c r="AP588" t="str">
        <f t="shared" si="9"/>
        <v/>
      </c>
    </row>
    <row r="589" spans="1:42">
      <c r="A589" t="s">
        <v>1708</v>
      </c>
      <c r="B589" s="4">
        <v>43400</v>
      </c>
      <c r="C589" s="1">
        <v>0.84375</v>
      </c>
      <c r="D589" t="s">
        <v>168</v>
      </c>
      <c r="E589" t="s">
        <v>402</v>
      </c>
      <c r="F589" t="s">
        <v>403</v>
      </c>
      <c r="G589">
        <v>9338</v>
      </c>
      <c r="H589" t="s">
        <v>1576</v>
      </c>
      <c r="I589" t="s">
        <v>1577</v>
      </c>
      <c r="J589" s="3" t="s">
        <v>5</v>
      </c>
      <c r="K589" t="s">
        <v>662</v>
      </c>
      <c r="L589" t="s">
        <v>1697</v>
      </c>
      <c r="M589">
        <v>10</v>
      </c>
      <c r="N589">
        <v>3</v>
      </c>
      <c r="O589">
        <v>67.093599999999995</v>
      </c>
      <c r="P589">
        <v>77.923199999999994</v>
      </c>
      <c r="Q589">
        <v>39.031799999999997</v>
      </c>
      <c r="R589">
        <v>13.7011</v>
      </c>
      <c r="S589">
        <v>6.5728999999999997</v>
      </c>
      <c r="T589">
        <v>8.0137999999999998</v>
      </c>
      <c r="U589">
        <v>4.9360999999999997</v>
      </c>
      <c r="V589">
        <v>3.6688000000000001</v>
      </c>
      <c r="W589">
        <v>1.5628</v>
      </c>
      <c r="X589">
        <v>1.2934000000000001</v>
      </c>
      <c r="Y589">
        <v>0</v>
      </c>
      <c r="Z589">
        <v>20.619299999999999</v>
      </c>
      <c r="AA589" t="s">
        <v>237</v>
      </c>
      <c r="AB589">
        <v>3.1943999999999999</v>
      </c>
      <c r="AC589" t="s">
        <v>1612</v>
      </c>
      <c r="AD589">
        <v>2.4588000000000001</v>
      </c>
      <c r="AE589" t="s">
        <v>863</v>
      </c>
      <c r="AF589">
        <v>1.4001999999999999</v>
      </c>
      <c r="AG589">
        <v>24.299199999999999</v>
      </c>
      <c r="AH589">
        <v>275.76949999999999</v>
      </c>
      <c r="AI589">
        <v>6</v>
      </c>
      <c r="AJ589">
        <v>4</v>
      </c>
      <c r="AK589">
        <v>85</v>
      </c>
      <c r="AL589">
        <v>11</v>
      </c>
      <c r="AM589">
        <v>37</v>
      </c>
      <c r="AN589" t="s">
        <v>5</v>
      </c>
      <c r="AP589" t="str">
        <f t="shared" si="9"/>
        <v/>
      </c>
    </row>
    <row r="590" spans="1:42">
      <c r="A590" t="s">
        <v>1709</v>
      </c>
      <c r="B590" s="4">
        <v>43400</v>
      </c>
      <c r="C590" s="1">
        <v>0.84375</v>
      </c>
      <c r="D590" t="s">
        <v>168</v>
      </c>
      <c r="E590" t="s">
        <v>402</v>
      </c>
      <c r="F590" t="s">
        <v>403</v>
      </c>
      <c r="G590">
        <v>9338</v>
      </c>
      <c r="H590" t="s">
        <v>1576</v>
      </c>
      <c r="I590" t="s">
        <v>1577</v>
      </c>
      <c r="J590" s="3" t="s">
        <v>5</v>
      </c>
      <c r="K590" t="s">
        <v>662</v>
      </c>
      <c r="L590" t="s">
        <v>1697</v>
      </c>
      <c r="M590">
        <v>7</v>
      </c>
      <c r="N590">
        <v>6</v>
      </c>
      <c r="O590">
        <v>84.2</v>
      </c>
      <c r="P590">
        <v>50.923000000000002</v>
      </c>
      <c r="Q590">
        <v>36.729100000000003</v>
      </c>
      <c r="R590">
        <v>13.5586</v>
      </c>
      <c r="S590">
        <v>6.0990000000000002</v>
      </c>
      <c r="T590">
        <v>4.3311999999999999</v>
      </c>
      <c r="U590">
        <v>4.2282000000000002</v>
      </c>
      <c r="V590">
        <v>3.3163</v>
      </c>
      <c r="W590">
        <v>2.2446000000000002</v>
      </c>
      <c r="X590">
        <v>2.5672000000000001</v>
      </c>
      <c r="Y590">
        <v>0</v>
      </c>
      <c r="Z590">
        <v>21.267099999999999</v>
      </c>
      <c r="AA590" t="s">
        <v>254</v>
      </c>
      <c r="AB590">
        <v>1.3079000000000001</v>
      </c>
      <c r="AC590" t="s">
        <v>787</v>
      </c>
      <c r="AD590">
        <v>1.9457</v>
      </c>
      <c r="AE590" t="s">
        <v>1426</v>
      </c>
      <c r="AF590">
        <v>0.72540000000000004</v>
      </c>
      <c r="AG590">
        <v>40.813099999999999</v>
      </c>
      <c r="AH590">
        <v>274.25670000000002</v>
      </c>
      <c r="AI590">
        <v>12</v>
      </c>
      <c r="AJ590">
        <v>6</v>
      </c>
      <c r="AK590">
        <v>87</v>
      </c>
      <c r="AL590">
        <v>11</v>
      </c>
      <c r="AM590">
        <v>13</v>
      </c>
      <c r="AN590" t="s">
        <v>5</v>
      </c>
      <c r="AP590" t="str">
        <f t="shared" si="9"/>
        <v/>
      </c>
    </row>
    <row r="591" spans="1:42">
      <c r="A591" t="s">
        <v>1710</v>
      </c>
      <c r="B591" s="4">
        <v>43400</v>
      </c>
      <c r="C591" s="1">
        <v>0.84375</v>
      </c>
      <c r="D591" t="s">
        <v>168</v>
      </c>
      <c r="E591" t="s">
        <v>402</v>
      </c>
      <c r="F591" t="s">
        <v>403</v>
      </c>
      <c r="G591">
        <v>9338</v>
      </c>
      <c r="H591" t="s">
        <v>1576</v>
      </c>
      <c r="I591" t="s">
        <v>1577</v>
      </c>
      <c r="J591" s="3" t="s">
        <v>5</v>
      </c>
      <c r="K591" t="s">
        <v>662</v>
      </c>
      <c r="L591" t="s">
        <v>1697</v>
      </c>
      <c r="M591">
        <v>2</v>
      </c>
      <c r="N591">
        <v>6</v>
      </c>
      <c r="O591">
        <v>60.055</v>
      </c>
      <c r="P591">
        <v>62.569400000000002</v>
      </c>
      <c r="Q591">
        <v>47.142000000000003</v>
      </c>
      <c r="R591">
        <v>8.0635999999999992</v>
      </c>
      <c r="S591">
        <v>9.3597999999999999</v>
      </c>
      <c r="T591">
        <v>4.2792000000000003</v>
      </c>
      <c r="U591">
        <v>5.2487000000000004</v>
      </c>
      <c r="V591">
        <v>2.0219</v>
      </c>
      <c r="W591">
        <v>2.8815</v>
      </c>
      <c r="X591">
        <v>2.4504000000000001</v>
      </c>
      <c r="Y591">
        <v>0</v>
      </c>
      <c r="Z591">
        <v>20.028600000000001</v>
      </c>
      <c r="AA591" t="s">
        <v>1597</v>
      </c>
      <c r="AB591">
        <v>1.9830000000000001</v>
      </c>
      <c r="AC591" t="s">
        <v>1477</v>
      </c>
      <c r="AD591">
        <v>2.5840000000000001</v>
      </c>
      <c r="AE591" t="s">
        <v>1111</v>
      </c>
      <c r="AF591">
        <v>2.7235</v>
      </c>
      <c r="AG591">
        <v>16.203199999999999</v>
      </c>
      <c r="AH591">
        <v>247.59379999999999</v>
      </c>
      <c r="AI591">
        <v>25</v>
      </c>
      <c r="AJ591">
        <v>2</v>
      </c>
      <c r="AK591">
        <v>92</v>
      </c>
      <c r="AL591">
        <v>11</v>
      </c>
      <c r="AM591">
        <v>8</v>
      </c>
      <c r="AN591" t="s">
        <v>5</v>
      </c>
      <c r="AP591" t="str">
        <f t="shared" si="9"/>
        <v/>
      </c>
    </row>
    <row r="592" spans="1:42">
      <c r="A592" t="s">
        <v>1711</v>
      </c>
      <c r="B592" s="4">
        <v>43400</v>
      </c>
      <c r="C592" s="1">
        <v>0.84375</v>
      </c>
      <c r="D592" t="s">
        <v>168</v>
      </c>
      <c r="E592" t="s">
        <v>402</v>
      </c>
      <c r="F592" t="s">
        <v>403</v>
      </c>
      <c r="G592">
        <v>9338</v>
      </c>
      <c r="H592" t="s">
        <v>1576</v>
      </c>
      <c r="I592" t="s">
        <v>1577</v>
      </c>
      <c r="J592" s="3" t="s">
        <v>5</v>
      </c>
      <c r="K592" t="s">
        <v>662</v>
      </c>
      <c r="L592" t="s">
        <v>1697</v>
      </c>
      <c r="M592">
        <v>3</v>
      </c>
      <c r="N592">
        <v>4</v>
      </c>
      <c r="O592">
        <v>82.3429</v>
      </c>
      <c r="P592">
        <v>52.823399999999999</v>
      </c>
      <c r="Q592">
        <v>25.911799999999999</v>
      </c>
      <c r="R592">
        <v>16.382999999999999</v>
      </c>
      <c r="S592">
        <v>8.1661000000000001</v>
      </c>
      <c r="T592">
        <v>3.9430000000000001</v>
      </c>
      <c r="U592">
        <v>5.5185000000000004</v>
      </c>
      <c r="V592">
        <v>2.9653</v>
      </c>
      <c r="W592">
        <v>1.5158</v>
      </c>
      <c r="X592">
        <v>1.8951</v>
      </c>
      <c r="Y592">
        <v>0</v>
      </c>
      <c r="Z592">
        <v>16.858599999999999</v>
      </c>
      <c r="AA592" t="s">
        <v>1580</v>
      </c>
      <c r="AB592">
        <v>1.2175</v>
      </c>
      <c r="AC592" t="s">
        <v>1712</v>
      </c>
      <c r="AD592">
        <v>1.2830999999999999</v>
      </c>
      <c r="AE592" t="s">
        <v>1713</v>
      </c>
      <c r="AF592">
        <v>0.43640000000000001</v>
      </c>
      <c r="AG592">
        <v>18.351800000000001</v>
      </c>
      <c r="AH592">
        <v>239.6123</v>
      </c>
      <c r="AI592">
        <v>14</v>
      </c>
      <c r="AJ592">
        <v>9</v>
      </c>
      <c r="AK592">
        <v>91</v>
      </c>
      <c r="AL592">
        <v>11</v>
      </c>
      <c r="AM592">
        <v>36</v>
      </c>
      <c r="AN592" t="s">
        <v>5</v>
      </c>
      <c r="AP592" t="str">
        <f t="shared" si="9"/>
        <v/>
      </c>
    </row>
    <row r="593" spans="1:42">
      <c r="A593" t="s">
        <v>1715</v>
      </c>
      <c r="B593" s="4">
        <v>43400</v>
      </c>
      <c r="C593" s="1">
        <v>0.86458333333333337</v>
      </c>
      <c r="D593" t="s">
        <v>168</v>
      </c>
      <c r="E593" t="s">
        <v>660</v>
      </c>
      <c r="F593" t="s">
        <v>230</v>
      </c>
      <c r="G593">
        <v>6469</v>
      </c>
      <c r="H593" t="s">
        <v>1576</v>
      </c>
      <c r="I593" t="s">
        <v>1577</v>
      </c>
      <c r="J593" s="3" t="s">
        <v>5</v>
      </c>
      <c r="K593" t="s">
        <v>662</v>
      </c>
      <c r="L593" t="s">
        <v>1714</v>
      </c>
      <c r="M593">
        <v>2</v>
      </c>
      <c r="N593">
        <v>5</v>
      </c>
      <c r="O593">
        <v>110</v>
      </c>
      <c r="P593">
        <v>60.4848</v>
      </c>
      <c r="Q593">
        <v>38.641199999999998</v>
      </c>
      <c r="R593">
        <v>12.568199999999999</v>
      </c>
      <c r="S593">
        <v>3.8552</v>
      </c>
      <c r="T593">
        <v>3.1764999999999999</v>
      </c>
      <c r="U593">
        <v>4.9151999999999996</v>
      </c>
      <c r="V593">
        <v>2.2955999999999999</v>
      </c>
      <c r="W593">
        <v>2.0550999999999999</v>
      </c>
      <c r="X593">
        <v>1.7605999999999999</v>
      </c>
      <c r="Y593">
        <v>0</v>
      </c>
      <c r="Z593">
        <v>20.305700000000002</v>
      </c>
      <c r="AA593" t="s">
        <v>268</v>
      </c>
      <c r="AB593">
        <v>4.2534000000000001</v>
      </c>
      <c r="AC593" t="s">
        <v>420</v>
      </c>
      <c r="AD593">
        <v>0.73419999999999996</v>
      </c>
      <c r="AE593" t="s">
        <v>1716</v>
      </c>
      <c r="AF593">
        <v>1.3916999999999999</v>
      </c>
      <c r="AG593">
        <v>39.5122</v>
      </c>
      <c r="AH593">
        <v>305.94959999999998</v>
      </c>
      <c r="AI593">
        <v>4.5</v>
      </c>
      <c r="AJ593">
        <v>8</v>
      </c>
      <c r="AK593">
        <v>84</v>
      </c>
      <c r="AL593">
        <v>13</v>
      </c>
      <c r="AM593">
        <v>19</v>
      </c>
      <c r="AN593" t="s">
        <v>5</v>
      </c>
      <c r="AP593" t="str">
        <f t="shared" si="9"/>
        <v/>
      </c>
    </row>
    <row r="594" spans="1:42">
      <c r="A594" t="s">
        <v>1717</v>
      </c>
      <c r="B594" s="4">
        <v>43400</v>
      </c>
      <c r="C594" s="1">
        <v>0.86458333333333337</v>
      </c>
      <c r="D594" t="s">
        <v>168</v>
      </c>
      <c r="E594" t="s">
        <v>660</v>
      </c>
      <c r="F594" t="s">
        <v>230</v>
      </c>
      <c r="G594">
        <v>6469</v>
      </c>
      <c r="H594" t="s">
        <v>1576</v>
      </c>
      <c r="I594" t="s">
        <v>1577</v>
      </c>
      <c r="J594" s="3" t="s">
        <v>5</v>
      </c>
      <c r="K594" t="s">
        <v>662</v>
      </c>
      <c r="L594" t="s">
        <v>1714</v>
      </c>
      <c r="M594">
        <v>4</v>
      </c>
      <c r="N594">
        <v>5</v>
      </c>
      <c r="O594">
        <v>106.08199999999999</v>
      </c>
      <c r="P594">
        <v>61.067999999999998</v>
      </c>
      <c r="Q594">
        <v>33.758000000000003</v>
      </c>
      <c r="R594">
        <v>9.2266999999999992</v>
      </c>
      <c r="S594">
        <v>4.9196</v>
      </c>
      <c r="T594">
        <v>4.4880000000000004</v>
      </c>
      <c r="U594">
        <v>3.0055000000000001</v>
      </c>
      <c r="V594">
        <v>1.8381000000000001</v>
      </c>
      <c r="W594">
        <v>0</v>
      </c>
      <c r="X594">
        <v>0</v>
      </c>
      <c r="Y594">
        <v>3.5752000000000002</v>
      </c>
      <c r="Z594">
        <v>20.124300000000002</v>
      </c>
      <c r="AA594" t="s">
        <v>246</v>
      </c>
      <c r="AB594">
        <v>1.6275999999999999</v>
      </c>
      <c r="AC594" t="s">
        <v>659</v>
      </c>
      <c r="AD594">
        <v>1.9475</v>
      </c>
      <c r="AE594" t="s">
        <v>294</v>
      </c>
      <c r="AF594">
        <v>1.4093</v>
      </c>
      <c r="AG594">
        <v>25.225000000000001</v>
      </c>
      <c r="AH594">
        <v>278.29469999999998</v>
      </c>
      <c r="AI594">
        <v>5.5</v>
      </c>
      <c r="AJ594">
        <v>11</v>
      </c>
      <c r="AK594">
        <v>80</v>
      </c>
      <c r="AL594">
        <v>13</v>
      </c>
      <c r="AM594">
        <v>51</v>
      </c>
      <c r="AN594" t="s">
        <v>5</v>
      </c>
      <c r="AP594" t="str">
        <f t="shared" si="9"/>
        <v/>
      </c>
    </row>
    <row r="595" spans="1:42">
      <c r="A595" t="s">
        <v>1718</v>
      </c>
      <c r="B595" s="4">
        <v>43400</v>
      </c>
      <c r="C595" s="1">
        <v>0.86458333333333337</v>
      </c>
      <c r="D595" t="s">
        <v>168</v>
      </c>
      <c r="E595" t="s">
        <v>660</v>
      </c>
      <c r="F595" t="s">
        <v>230</v>
      </c>
      <c r="G595">
        <v>6469</v>
      </c>
      <c r="H595" t="s">
        <v>1576</v>
      </c>
      <c r="I595" t="s">
        <v>1577</v>
      </c>
      <c r="J595" s="3" t="s">
        <v>5</v>
      </c>
      <c r="K595" t="s">
        <v>662</v>
      </c>
      <c r="L595" t="s">
        <v>1714</v>
      </c>
      <c r="M595">
        <v>3</v>
      </c>
      <c r="N595">
        <v>3</v>
      </c>
      <c r="O595">
        <v>89.165000000000006</v>
      </c>
      <c r="P595">
        <v>76.626800000000003</v>
      </c>
      <c r="Q595">
        <v>24.0976</v>
      </c>
      <c r="R595">
        <v>12.5463</v>
      </c>
      <c r="S595">
        <v>5.35</v>
      </c>
      <c r="T595">
        <v>7.7050999999999998</v>
      </c>
      <c r="U595">
        <v>4.3724999999999996</v>
      </c>
      <c r="V595">
        <v>1.9847999999999999</v>
      </c>
      <c r="W595">
        <v>1.8964000000000001</v>
      </c>
      <c r="X595">
        <v>0</v>
      </c>
      <c r="Y595">
        <v>1.9931000000000001</v>
      </c>
      <c r="Z595">
        <v>22.721399999999999</v>
      </c>
      <c r="AA595" t="s">
        <v>279</v>
      </c>
      <c r="AB595">
        <v>2.2883</v>
      </c>
      <c r="AC595" t="s">
        <v>451</v>
      </c>
      <c r="AD595">
        <v>3.3795000000000002</v>
      </c>
      <c r="AE595" t="s">
        <v>537</v>
      </c>
      <c r="AF595">
        <v>1.7674000000000001</v>
      </c>
      <c r="AG595">
        <v>19.905100000000001</v>
      </c>
      <c r="AH595">
        <v>275.79930000000002</v>
      </c>
      <c r="AI595">
        <v>7</v>
      </c>
      <c r="AJ595">
        <v>9</v>
      </c>
      <c r="AK595">
        <v>87</v>
      </c>
      <c r="AL595">
        <v>13</v>
      </c>
      <c r="AM595">
        <v>28</v>
      </c>
      <c r="AN595" t="s">
        <v>5</v>
      </c>
      <c r="AP595" t="str">
        <f t="shared" si="9"/>
        <v/>
      </c>
    </row>
    <row r="596" spans="1:42">
      <c r="A596" t="s">
        <v>1719</v>
      </c>
      <c r="B596" s="4">
        <v>43400</v>
      </c>
      <c r="C596" s="1">
        <v>0.86458333333333337</v>
      </c>
      <c r="D596" t="s">
        <v>168</v>
      </c>
      <c r="E596" t="s">
        <v>660</v>
      </c>
      <c r="F596" t="s">
        <v>230</v>
      </c>
      <c r="G596">
        <v>6469</v>
      </c>
      <c r="H596" t="s">
        <v>1576</v>
      </c>
      <c r="I596" t="s">
        <v>1577</v>
      </c>
      <c r="J596" s="3" t="s">
        <v>5</v>
      </c>
      <c r="K596" t="s">
        <v>662</v>
      </c>
      <c r="L596" t="s">
        <v>1714</v>
      </c>
      <c r="M596">
        <v>13</v>
      </c>
      <c r="N596">
        <v>3</v>
      </c>
      <c r="O596">
        <v>94.626999999999995</v>
      </c>
      <c r="P596">
        <v>72.316800000000001</v>
      </c>
      <c r="Q596">
        <v>27.9877</v>
      </c>
      <c r="R596">
        <v>9.3026999999999997</v>
      </c>
      <c r="S596">
        <v>4.5129999999999999</v>
      </c>
      <c r="T596">
        <v>4.2026000000000003</v>
      </c>
      <c r="U596">
        <v>3.7170000000000001</v>
      </c>
      <c r="V596">
        <v>2.1608000000000001</v>
      </c>
      <c r="W596">
        <v>0</v>
      </c>
      <c r="X596">
        <v>0</v>
      </c>
      <c r="Y596">
        <v>3.5817999999999999</v>
      </c>
      <c r="Z596">
        <v>10.216699999999999</v>
      </c>
      <c r="AA596" t="s">
        <v>457</v>
      </c>
      <c r="AB596">
        <v>1.6910000000000001</v>
      </c>
      <c r="AC596" t="s">
        <v>682</v>
      </c>
      <c r="AD596">
        <v>2.1040000000000001</v>
      </c>
      <c r="AE596" t="s">
        <v>558</v>
      </c>
      <c r="AF596">
        <v>1.1452</v>
      </c>
      <c r="AG596">
        <v>29.566500000000001</v>
      </c>
      <c r="AH596">
        <v>267.1327</v>
      </c>
      <c r="AI596">
        <v>8</v>
      </c>
      <c r="AJ596">
        <v>10</v>
      </c>
      <c r="AK596">
        <v>78</v>
      </c>
      <c r="AL596">
        <v>13</v>
      </c>
      <c r="AM596">
        <v>17</v>
      </c>
      <c r="AN596" t="s">
        <v>5</v>
      </c>
      <c r="AP596" t="str">
        <f t="shared" si="9"/>
        <v/>
      </c>
    </row>
    <row r="597" spans="1:42">
      <c r="A597" t="s">
        <v>1720</v>
      </c>
      <c r="B597" s="4">
        <v>43400</v>
      </c>
      <c r="C597" s="1">
        <v>0.86458333333333337</v>
      </c>
      <c r="D597" t="s">
        <v>168</v>
      </c>
      <c r="E597" t="s">
        <v>660</v>
      </c>
      <c r="F597" t="s">
        <v>230</v>
      </c>
      <c r="G597">
        <v>6469</v>
      </c>
      <c r="H597" t="s">
        <v>1576</v>
      </c>
      <c r="I597" t="s">
        <v>1577</v>
      </c>
      <c r="J597" s="3" t="s">
        <v>5</v>
      </c>
      <c r="K597" t="s">
        <v>662</v>
      </c>
      <c r="L597" t="s">
        <v>1714</v>
      </c>
      <c r="M597">
        <v>8</v>
      </c>
      <c r="N597">
        <v>3</v>
      </c>
      <c r="O597">
        <v>80.36</v>
      </c>
      <c r="P597">
        <v>85.183199999999999</v>
      </c>
      <c r="Q597">
        <v>22.711600000000001</v>
      </c>
      <c r="R597">
        <v>6.2163000000000004</v>
      </c>
      <c r="S597">
        <v>5.5011999999999999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14.6911</v>
      </c>
      <c r="Z597">
        <v>13.427099999999999</v>
      </c>
      <c r="AA597" t="s">
        <v>951</v>
      </c>
      <c r="AB597">
        <v>2.2593000000000001</v>
      </c>
      <c r="AC597" t="s">
        <v>789</v>
      </c>
      <c r="AD597">
        <v>3.7206999999999999</v>
      </c>
      <c r="AE597" t="s">
        <v>1111</v>
      </c>
      <c r="AF597">
        <v>2.8252000000000002</v>
      </c>
      <c r="AG597">
        <v>19.633099999999999</v>
      </c>
      <c r="AH597">
        <v>256.52879999999999</v>
      </c>
      <c r="AI597">
        <v>10</v>
      </c>
      <c r="AJ597">
        <v>1</v>
      </c>
      <c r="AK597">
        <v>83</v>
      </c>
      <c r="AL597">
        <v>13</v>
      </c>
      <c r="AM597">
        <v>17</v>
      </c>
      <c r="AN597" t="s">
        <v>5</v>
      </c>
      <c r="AP597" t="str">
        <f t="shared" si="9"/>
        <v/>
      </c>
    </row>
    <row r="598" spans="1:42">
      <c r="A598" t="s">
        <v>1721</v>
      </c>
      <c r="B598" s="4">
        <v>43400</v>
      </c>
      <c r="C598" s="1">
        <v>0.86458333333333337</v>
      </c>
      <c r="D598" t="s">
        <v>168</v>
      </c>
      <c r="E598" t="s">
        <v>660</v>
      </c>
      <c r="F598" t="s">
        <v>230</v>
      </c>
      <c r="G598">
        <v>6469</v>
      </c>
      <c r="H598" t="s">
        <v>1576</v>
      </c>
      <c r="I598" t="s">
        <v>1577</v>
      </c>
      <c r="J598" s="3" t="s">
        <v>5</v>
      </c>
      <c r="K598" t="s">
        <v>662</v>
      </c>
      <c r="L598" t="s">
        <v>1714</v>
      </c>
      <c r="M598">
        <v>9</v>
      </c>
      <c r="N598">
        <v>3</v>
      </c>
      <c r="O598">
        <v>81.227099999999993</v>
      </c>
      <c r="P598">
        <v>56.991700000000002</v>
      </c>
      <c r="Q598">
        <v>39.859200000000001</v>
      </c>
      <c r="R598">
        <v>6.0990000000000002</v>
      </c>
      <c r="S598">
        <v>7.1669999999999998</v>
      </c>
      <c r="T598">
        <v>2.9051</v>
      </c>
      <c r="U598">
        <v>2.4174000000000002</v>
      </c>
      <c r="V598">
        <v>1.173</v>
      </c>
      <c r="W598">
        <v>0</v>
      </c>
      <c r="X598">
        <v>0</v>
      </c>
      <c r="Y598">
        <v>3.1749999999999998</v>
      </c>
      <c r="Z598">
        <v>20.355699999999999</v>
      </c>
      <c r="AA598" t="s">
        <v>237</v>
      </c>
      <c r="AB598">
        <v>3.7584</v>
      </c>
      <c r="AC598" t="s">
        <v>1679</v>
      </c>
      <c r="AD598">
        <v>3.7993000000000001</v>
      </c>
      <c r="AE598" t="s">
        <v>531</v>
      </c>
      <c r="AF598">
        <v>1.4540999999999999</v>
      </c>
      <c r="AG598">
        <v>17.899999999999999</v>
      </c>
      <c r="AH598">
        <v>248.28210000000001</v>
      </c>
      <c r="AI598">
        <v>6</v>
      </c>
      <c r="AJ598">
        <v>6</v>
      </c>
      <c r="AK598">
        <v>83</v>
      </c>
      <c r="AL598">
        <v>13</v>
      </c>
      <c r="AM598">
        <v>35</v>
      </c>
      <c r="AN598" t="s">
        <v>5</v>
      </c>
      <c r="AP598" t="str">
        <f t="shared" si="9"/>
        <v/>
      </c>
    </row>
    <row r="599" spans="1:42">
      <c r="A599" t="s">
        <v>1722</v>
      </c>
      <c r="B599" s="4">
        <v>43400</v>
      </c>
      <c r="C599" s="1">
        <v>0.86458333333333337</v>
      </c>
      <c r="D599" t="s">
        <v>168</v>
      </c>
      <c r="E599" t="s">
        <v>660</v>
      </c>
      <c r="F599" t="s">
        <v>230</v>
      </c>
      <c r="G599">
        <v>6469</v>
      </c>
      <c r="H599" t="s">
        <v>1576</v>
      </c>
      <c r="I599" t="s">
        <v>1577</v>
      </c>
      <c r="J599" s="3" t="s">
        <v>5</v>
      </c>
      <c r="K599" t="s">
        <v>662</v>
      </c>
      <c r="L599" t="s">
        <v>1714</v>
      </c>
      <c r="M599">
        <v>10</v>
      </c>
      <c r="N599">
        <v>4</v>
      </c>
      <c r="O599">
        <v>81.745000000000005</v>
      </c>
      <c r="P599">
        <v>62.277900000000002</v>
      </c>
      <c r="Q599">
        <v>32.807899999999997</v>
      </c>
      <c r="R599">
        <v>11.599600000000001</v>
      </c>
      <c r="S599">
        <v>5.7308000000000003</v>
      </c>
      <c r="T599">
        <v>5.2771999999999997</v>
      </c>
      <c r="U599">
        <v>4.2224000000000004</v>
      </c>
      <c r="V599">
        <v>2.0792000000000002</v>
      </c>
      <c r="W599">
        <v>1.2118</v>
      </c>
      <c r="X599">
        <v>1.9786999999999999</v>
      </c>
      <c r="Y599">
        <v>0</v>
      </c>
      <c r="Z599">
        <v>13.0471</v>
      </c>
      <c r="AA599" t="s">
        <v>473</v>
      </c>
      <c r="AB599">
        <v>1.2661</v>
      </c>
      <c r="AC599" t="s">
        <v>1658</v>
      </c>
      <c r="AD599">
        <v>1.7062999999999999</v>
      </c>
      <c r="AE599" t="s">
        <v>1103</v>
      </c>
      <c r="AF599">
        <v>0.29110000000000003</v>
      </c>
      <c r="AG599">
        <v>20.273800000000001</v>
      </c>
      <c r="AH599">
        <v>245.51490000000001</v>
      </c>
      <c r="AI599">
        <v>10</v>
      </c>
      <c r="AJ599">
        <v>12</v>
      </c>
      <c r="AK599">
        <v>75</v>
      </c>
      <c r="AL599">
        <v>13</v>
      </c>
      <c r="AM599">
        <v>17</v>
      </c>
      <c r="AN599" t="s">
        <v>5</v>
      </c>
      <c r="AP599" t="str">
        <f t="shared" si="9"/>
        <v/>
      </c>
    </row>
    <row r="600" spans="1:42">
      <c r="A600" t="s">
        <v>1723</v>
      </c>
      <c r="B600" s="4">
        <v>43400</v>
      </c>
      <c r="C600" s="1">
        <v>0.86458333333333337</v>
      </c>
      <c r="D600" t="s">
        <v>168</v>
      </c>
      <c r="E600" t="s">
        <v>660</v>
      </c>
      <c r="F600" t="s">
        <v>230</v>
      </c>
      <c r="G600">
        <v>6469</v>
      </c>
      <c r="H600" t="s">
        <v>1576</v>
      </c>
      <c r="I600" t="s">
        <v>1577</v>
      </c>
      <c r="J600" s="3" t="s">
        <v>5</v>
      </c>
      <c r="K600" t="s">
        <v>662</v>
      </c>
      <c r="L600" t="s">
        <v>1714</v>
      </c>
      <c r="M600">
        <v>1</v>
      </c>
      <c r="N600">
        <v>6</v>
      </c>
      <c r="O600">
        <v>54.626600000000003</v>
      </c>
      <c r="P600">
        <v>74.108199999999997</v>
      </c>
      <c r="Q600">
        <v>27.983000000000001</v>
      </c>
      <c r="R600">
        <v>12.527900000000001</v>
      </c>
      <c r="S600">
        <v>5.2816999999999998</v>
      </c>
      <c r="T600">
        <v>4.0895000000000001</v>
      </c>
      <c r="U600">
        <v>4.2457000000000003</v>
      </c>
      <c r="V600">
        <v>2.5249000000000001</v>
      </c>
      <c r="W600">
        <v>2.1145</v>
      </c>
      <c r="X600">
        <v>2.6947999999999999</v>
      </c>
      <c r="Y600">
        <v>0</v>
      </c>
      <c r="Z600">
        <v>21.284300000000002</v>
      </c>
      <c r="AA600" t="s">
        <v>932</v>
      </c>
      <c r="AB600">
        <v>1.1951000000000001</v>
      </c>
      <c r="AC600" t="s">
        <v>1724</v>
      </c>
      <c r="AD600">
        <v>1.5267999999999999</v>
      </c>
      <c r="AE600" t="s">
        <v>1716</v>
      </c>
      <c r="AF600">
        <v>1.2402</v>
      </c>
      <c r="AG600">
        <v>18.003399999999999</v>
      </c>
      <c r="AH600">
        <v>233.44649999999999</v>
      </c>
      <c r="AI600">
        <v>14</v>
      </c>
      <c r="AJ600">
        <v>2</v>
      </c>
      <c r="AK600">
        <v>86</v>
      </c>
      <c r="AL600">
        <v>13</v>
      </c>
      <c r="AM600">
        <v>88</v>
      </c>
      <c r="AN600" t="s">
        <v>5</v>
      </c>
      <c r="AP600" t="str">
        <f t="shared" si="9"/>
        <v/>
      </c>
    </row>
    <row r="601" spans="1:42">
      <c r="A601" t="s">
        <v>1725</v>
      </c>
      <c r="B601" s="4">
        <v>43400</v>
      </c>
      <c r="C601" s="1">
        <v>0.86458333333333337</v>
      </c>
      <c r="D601" t="s">
        <v>168</v>
      </c>
      <c r="E601" t="s">
        <v>660</v>
      </c>
      <c r="F601" t="s">
        <v>230</v>
      </c>
      <c r="G601">
        <v>6469</v>
      </c>
      <c r="H601" t="s">
        <v>1576</v>
      </c>
      <c r="I601" t="s">
        <v>1577</v>
      </c>
      <c r="J601" s="3" t="s">
        <v>5</v>
      </c>
      <c r="K601" t="s">
        <v>662</v>
      </c>
      <c r="L601" t="s">
        <v>1714</v>
      </c>
      <c r="M601">
        <v>6</v>
      </c>
      <c r="N601">
        <v>4</v>
      </c>
      <c r="O601">
        <v>101.51</v>
      </c>
      <c r="P601">
        <v>46.710799999999999</v>
      </c>
      <c r="Q601">
        <v>20.119399999999999</v>
      </c>
      <c r="R601">
        <v>6.6550000000000002</v>
      </c>
      <c r="S601">
        <v>4.2908999999999997</v>
      </c>
      <c r="T601">
        <v>4.3982999999999999</v>
      </c>
      <c r="U601">
        <v>3.5238</v>
      </c>
      <c r="V601">
        <v>1.6923999999999999</v>
      </c>
      <c r="W601">
        <v>1.2159</v>
      </c>
      <c r="X601">
        <v>0</v>
      </c>
      <c r="Y601">
        <v>1.4821</v>
      </c>
      <c r="Z601">
        <v>7.1429</v>
      </c>
      <c r="AA601" t="s">
        <v>1580</v>
      </c>
      <c r="AB601">
        <v>1.2175</v>
      </c>
      <c r="AC601" t="s">
        <v>1648</v>
      </c>
      <c r="AD601">
        <v>0.2581</v>
      </c>
      <c r="AE601" t="s">
        <v>297</v>
      </c>
      <c r="AF601">
        <v>2.2722000000000002</v>
      </c>
      <c r="AG601">
        <v>18.688600000000001</v>
      </c>
      <c r="AH601">
        <v>221.17789999999999</v>
      </c>
      <c r="AI601">
        <v>10</v>
      </c>
      <c r="AJ601">
        <v>4</v>
      </c>
      <c r="AK601">
        <v>80</v>
      </c>
      <c r="AL601">
        <v>13</v>
      </c>
      <c r="AM601">
        <v>17</v>
      </c>
      <c r="AN601" t="s">
        <v>5</v>
      </c>
      <c r="AP601" t="str">
        <f t="shared" si="9"/>
        <v/>
      </c>
    </row>
    <row r="602" spans="1:42">
      <c r="A602" t="s">
        <v>1726</v>
      </c>
      <c r="B602" s="4">
        <v>43400</v>
      </c>
      <c r="C602" s="1">
        <v>0.86458333333333337</v>
      </c>
      <c r="D602" t="s">
        <v>168</v>
      </c>
      <c r="E602" t="s">
        <v>660</v>
      </c>
      <c r="F602" t="s">
        <v>230</v>
      </c>
      <c r="G602">
        <v>6469</v>
      </c>
      <c r="H602" t="s">
        <v>1576</v>
      </c>
      <c r="I602" t="s">
        <v>1577</v>
      </c>
      <c r="J602" s="3" t="s">
        <v>5</v>
      </c>
      <c r="K602" t="s">
        <v>662</v>
      </c>
      <c r="L602" t="s">
        <v>1714</v>
      </c>
      <c r="M602">
        <v>7</v>
      </c>
      <c r="N602">
        <v>4</v>
      </c>
      <c r="O602">
        <v>75.39</v>
      </c>
      <c r="P602">
        <v>52.88</v>
      </c>
      <c r="Q602">
        <v>20.2761</v>
      </c>
      <c r="R602">
        <v>7.3315999999999999</v>
      </c>
      <c r="S602">
        <v>6.1684000000000001</v>
      </c>
      <c r="T602">
        <v>2.9430999999999998</v>
      </c>
      <c r="U602">
        <v>3.5489000000000002</v>
      </c>
      <c r="V602">
        <v>2.0017</v>
      </c>
      <c r="W602">
        <v>1.4843999999999999</v>
      </c>
      <c r="X602">
        <v>1.6511</v>
      </c>
      <c r="Y602">
        <v>0</v>
      </c>
      <c r="Z602">
        <v>13.585000000000001</v>
      </c>
      <c r="AA602" t="s">
        <v>687</v>
      </c>
      <c r="AB602">
        <v>2.0226999999999999</v>
      </c>
      <c r="AC602" t="s">
        <v>1429</v>
      </c>
      <c r="AD602">
        <v>1.3174999999999999</v>
      </c>
      <c r="AE602" t="s">
        <v>239</v>
      </c>
      <c r="AF602">
        <v>2.6303000000000001</v>
      </c>
      <c r="AG602">
        <v>13.0261</v>
      </c>
      <c r="AH602">
        <v>206.2569</v>
      </c>
      <c r="AI602">
        <v>12</v>
      </c>
      <c r="AJ602">
        <v>5</v>
      </c>
      <c r="AK602">
        <v>79</v>
      </c>
      <c r="AL602">
        <v>13</v>
      </c>
      <c r="AM602">
        <v>10</v>
      </c>
      <c r="AN602" t="s">
        <v>5</v>
      </c>
      <c r="AP602" t="str">
        <f t="shared" si="9"/>
        <v/>
      </c>
    </row>
    <row r="603" spans="1:42">
      <c r="A603" t="s">
        <v>1727</v>
      </c>
      <c r="B603" s="4">
        <v>43400</v>
      </c>
      <c r="C603" s="1">
        <v>0.86458333333333337</v>
      </c>
      <c r="D603" t="s">
        <v>168</v>
      </c>
      <c r="E603" t="s">
        <v>660</v>
      </c>
      <c r="F603" t="s">
        <v>230</v>
      </c>
      <c r="G603">
        <v>6469</v>
      </c>
      <c r="H603" t="s">
        <v>1576</v>
      </c>
      <c r="I603" t="s">
        <v>1577</v>
      </c>
      <c r="J603" s="3" t="s">
        <v>5</v>
      </c>
      <c r="K603" t="s">
        <v>662</v>
      </c>
      <c r="L603" t="s">
        <v>1714</v>
      </c>
      <c r="M603">
        <v>5</v>
      </c>
      <c r="N603">
        <v>4</v>
      </c>
      <c r="O603">
        <v>63.914999999999999</v>
      </c>
      <c r="P603">
        <v>42.816400000000002</v>
      </c>
      <c r="Q603">
        <v>18.3323</v>
      </c>
      <c r="R603">
        <v>10.365600000000001</v>
      </c>
      <c r="S603">
        <v>4.7622</v>
      </c>
      <c r="T603">
        <v>3.6901999999999999</v>
      </c>
      <c r="U603">
        <v>2.7887</v>
      </c>
      <c r="V603">
        <v>3.1667999999999998</v>
      </c>
      <c r="W603">
        <v>1.5671999999999999</v>
      </c>
      <c r="X603">
        <v>2.16</v>
      </c>
      <c r="Y603">
        <v>0</v>
      </c>
      <c r="Z603">
        <v>18.162099999999999</v>
      </c>
      <c r="AA603" t="s">
        <v>1728</v>
      </c>
      <c r="AB603">
        <v>1.2083999999999999</v>
      </c>
      <c r="AC603" t="s">
        <v>1729</v>
      </c>
      <c r="AD603">
        <v>1.2112000000000001</v>
      </c>
      <c r="AE603" t="s">
        <v>1294</v>
      </c>
      <c r="AF603">
        <v>0.14280000000000001</v>
      </c>
      <c r="AG603">
        <v>31.3704</v>
      </c>
      <c r="AH603">
        <v>205.6593</v>
      </c>
      <c r="AI603">
        <v>25</v>
      </c>
      <c r="AJ603">
        <v>3</v>
      </c>
      <c r="AK603">
        <v>80</v>
      </c>
      <c r="AL603">
        <v>13</v>
      </c>
      <c r="AM603">
        <v>21</v>
      </c>
      <c r="AN603" t="s">
        <v>5</v>
      </c>
      <c r="AP603" t="str">
        <f t="shared" si="9"/>
        <v/>
      </c>
    </row>
    <row r="604" spans="1:42">
      <c r="A604" t="s">
        <v>1730</v>
      </c>
      <c r="B604" s="4">
        <v>43400</v>
      </c>
      <c r="C604" s="1">
        <v>0.86458333333333337</v>
      </c>
      <c r="D604" t="s">
        <v>168</v>
      </c>
      <c r="E604" t="s">
        <v>660</v>
      </c>
      <c r="F604" t="s">
        <v>230</v>
      </c>
      <c r="G604">
        <v>6469</v>
      </c>
      <c r="H604" t="s">
        <v>1576</v>
      </c>
      <c r="I604" t="s">
        <v>1577</v>
      </c>
      <c r="J604" s="3" t="s">
        <v>5</v>
      </c>
      <c r="K604" t="s">
        <v>662</v>
      </c>
      <c r="L604" t="s">
        <v>1714</v>
      </c>
      <c r="M604">
        <v>11</v>
      </c>
      <c r="N604">
        <v>4</v>
      </c>
      <c r="O604">
        <v>61.62</v>
      </c>
      <c r="P604">
        <v>38.948500000000003</v>
      </c>
      <c r="Q604">
        <v>21.095800000000001</v>
      </c>
      <c r="R604">
        <v>10.225</v>
      </c>
      <c r="S604">
        <v>5.9176000000000002</v>
      </c>
      <c r="T604">
        <v>5.4469000000000003</v>
      </c>
      <c r="U604">
        <v>5.0487000000000002</v>
      </c>
      <c r="V604">
        <v>2.7976000000000001</v>
      </c>
      <c r="W604">
        <v>1.718</v>
      </c>
      <c r="X604">
        <v>1.6998</v>
      </c>
      <c r="Y604">
        <v>0</v>
      </c>
      <c r="Z604">
        <v>18.2821</v>
      </c>
      <c r="AA604" t="s">
        <v>429</v>
      </c>
      <c r="AB604">
        <v>1.0114000000000001</v>
      </c>
      <c r="AC604" t="s">
        <v>1429</v>
      </c>
      <c r="AD604">
        <v>1.6871</v>
      </c>
      <c r="AE604" t="s">
        <v>732</v>
      </c>
      <c r="AF604">
        <v>0.86180000000000001</v>
      </c>
      <c r="AG604">
        <v>19.713799999999999</v>
      </c>
      <c r="AH604">
        <v>196.07409999999999</v>
      </c>
      <c r="AI604">
        <v>14</v>
      </c>
      <c r="AJ604">
        <v>13</v>
      </c>
      <c r="AK604">
        <v>74</v>
      </c>
      <c r="AL604">
        <v>13</v>
      </c>
      <c r="AM604">
        <v>15</v>
      </c>
      <c r="AN604" t="s">
        <v>5</v>
      </c>
      <c r="AP604" t="str">
        <f t="shared" si="9"/>
        <v/>
      </c>
    </row>
    <row r="605" spans="1:42">
      <c r="A605" t="s">
        <v>1731</v>
      </c>
      <c r="B605" s="4">
        <v>43400</v>
      </c>
      <c r="C605" s="1">
        <v>0.86458333333333337</v>
      </c>
      <c r="D605" t="s">
        <v>168</v>
      </c>
      <c r="E605" t="s">
        <v>660</v>
      </c>
      <c r="F605" t="s">
        <v>230</v>
      </c>
      <c r="G605">
        <v>6469</v>
      </c>
      <c r="H605" t="s">
        <v>1576</v>
      </c>
      <c r="I605" t="s">
        <v>1577</v>
      </c>
      <c r="J605" s="3" t="s">
        <v>5</v>
      </c>
      <c r="K605" t="s">
        <v>662</v>
      </c>
      <c r="L605" t="s">
        <v>1714</v>
      </c>
      <c r="M605">
        <v>12</v>
      </c>
      <c r="N605">
        <v>6</v>
      </c>
      <c r="O605">
        <v>51.89</v>
      </c>
      <c r="P605">
        <v>38.415799999999997</v>
      </c>
      <c r="Q605">
        <v>23.361999999999998</v>
      </c>
      <c r="R605">
        <v>6.4661</v>
      </c>
      <c r="S605">
        <v>4.7153</v>
      </c>
      <c r="T605">
        <v>6.6406999999999998</v>
      </c>
      <c r="U605">
        <v>3.7155999999999998</v>
      </c>
      <c r="V605">
        <v>2.7545999999999999</v>
      </c>
      <c r="W605">
        <v>2.1030000000000002</v>
      </c>
      <c r="X605">
        <v>1.4605999999999999</v>
      </c>
      <c r="Y605">
        <v>0</v>
      </c>
      <c r="Z605">
        <v>19.4129</v>
      </c>
      <c r="AA605" t="s">
        <v>1732</v>
      </c>
      <c r="AB605">
        <v>0.36359999999999998</v>
      </c>
      <c r="AC605" t="s">
        <v>1733</v>
      </c>
      <c r="AD605">
        <v>1.0002</v>
      </c>
      <c r="AE605" t="s">
        <v>1734</v>
      </c>
      <c r="AF605">
        <v>0.30420000000000003</v>
      </c>
      <c r="AG605">
        <v>21.904499999999999</v>
      </c>
      <c r="AH605">
        <v>184.50909999999999</v>
      </c>
      <c r="AI605">
        <v>25</v>
      </c>
      <c r="AJ605">
        <v>7</v>
      </c>
      <c r="AK605">
        <v>73</v>
      </c>
      <c r="AL605">
        <v>13</v>
      </c>
      <c r="AM605">
        <v>15</v>
      </c>
      <c r="AN605" t="s">
        <v>5</v>
      </c>
      <c r="AP605" t="str">
        <f t="shared" si="9"/>
        <v/>
      </c>
    </row>
    <row r="606" spans="1:42">
      <c r="B606" t="s">
        <v>1735</v>
      </c>
    </row>
  </sheetData>
  <autoFilter ref="A1:AK606"/>
  <sortState ref="A2:AK606">
    <sortCondition ref="C2"/>
    <sortCondition descending="1" ref="AH2"/>
  </sortState>
  <conditionalFormatting sqref="N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2:O60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60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60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60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0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05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0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0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0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60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60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6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605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60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60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60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60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60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ExAuto">
                <anchor moveWithCells="1" sizeWithCells="1">
                  <from>
                    <xdr:col>3</xdr:col>
                    <xdr:colOff>76200</xdr:colOff>
                    <xdr:row>0</xdr:row>
                    <xdr:rowOff>85725</xdr:rowOff>
                  </from>
                  <to>
                    <xdr:col>5</xdr:col>
                    <xdr:colOff>0</xdr:colOff>
                    <xdr:row>2</xdr:row>
                    <xdr:rowOff>123825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K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/>
  <sheetData>
    <row r="1" spans="1:37" ht="15.75">
      <c r="A1" s="2" t="s">
        <v>36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0</v>
      </c>
      <c r="J1" s="2" t="s">
        <v>5</v>
      </c>
      <c r="K1" s="2" t="s">
        <v>1</v>
      </c>
      <c r="L1" s="2" t="s">
        <v>13</v>
      </c>
      <c r="M1" s="2" t="s">
        <v>2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3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4</v>
      </c>
      <c r="AK1" s="2" t="s">
        <v>35</v>
      </c>
    </row>
  </sheetData>
  <autoFilter ref="A1:AK1"/>
  <conditionalFormatting sqref="N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J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1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1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1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H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I1">
    <cfRule type="colorScale" priority="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K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53"/>
  <sheetViews>
    <sheetView topLeftCell="A2977" workbookViewId="0">
      <pane xSplit="10" ySplit="12" topLeftCell="K2989" activePane="bottomRight" state="frozen"/>
      <selection activeCell="A2977" sqref="A2977"/>
      <selection pane="topRight" activeCell="K2977" sqref="K2977"/>
      <selection pane="bottomLeft" activeCell="A2989" sqref="A2989"/>
      <selection pane="bottomRight" activeCell="B2" sqref="B2"/>
    </sheetView>
  </sheetViews>
  <sheetFormatPr defaultColWidth="8.85546875" defaultRowHeight="15"/>
  <cols>
    <col min="1" max="1" width="8.140625" bestFit="1" customWidth="1"/>
    <col min="3" max="3" width="13.7109375" bestFit="1" customWidth="1"/>
  </cols>
  <sheetData>
    <row r="1" spans="1:3" ht="15.75">
      <c r="A1" s="2" t="s">
        <v>7</v>
      </c>
      <c r="B1" t="s">
        <v>7</v>
      </c>
      <c r="C1" s="2" t="s">
        <v>8</v>
      </c>
    </row>
    <row r="2" spans="1:3">
      <c r="A2" s="1">
        <v>0.54861111111111105</v>
      </c>
      <c r="B2" t="str">
        <f>TEXT(A2,"HH:MM:SS")</f>
        <v>13:10:00</v>
      </c>
      <c r="C2" t="s">
        <v>188</v>
      </c>
    </row>
    <row r="3" spans="1:3">
      <c r="A3" s="1">
        <v>0.55902777777777779</v>
      </c>
      <c r="B3" t="str">
        <f>TEXT(A3,"HH:MM:SS")</f>
        <v>13:25:00</v>
      </c>
      <c r="C3" t="s">
        <v>167</v>
      </c>
    </row>
    <row r="4" spans="1:3">
      <c r="A4" s="1">
        <v>0.56597222222222221</v>
      </c>
      <c r="B4" t="str">
        <f>TEXT(A4,"HH:MM:SS")</f>
        <v>13:35:00</v>
      </c>
      <c r="C4" t="s">
        <v>224</v>
      </c>
    </row>
    <row r="5" spans="1:3">
      <c r="A5" s="1">
        <v>0.56944444444444442</v>
      </c>
      <c r="B5" t="str">
        <f>TEXT(A5,"HH:MM:SS")</f>
        <v>13:40:00</v>
      </c>
      <c r="C5" t="s">
        <v>188</v>
      </c>
    </row>
    <row r="6" spans="1:3">
      <c r="A6" s="1">
        <v>0.57291666666666663</v>
      </c>
      <c r="B6" t="str">
        <f>TEXT(A6,"HH:MM:SS")</f>
        <v>13:45:00</v>
      </c>
      <c r="C6" t="s">
        <v>163</v>
      </c>
    </row>
    <row r="7" spans="1:3">
      <c r="A7" s="1">
        <v>0.57638888888888895</v>
      </c>
      <c r="B7" t="str">
        <f>TEXT(A7,"HH:MM:SS")</f>
        <v>13:50:00</v>
      </c>
      <c r="C7" t="s">
        <v>171</v>
      </c>
    </row>
    <row r="8" spans="1:3">
      <c r="A8" s="1">
        <v>0.57986111111111105</v>
      </c>
      <c r="B8" t="str">
        <f>TEXT(A8,"HH:MM:SS")</f>
        <v>13:55:00</v>
      </c>
      <c r="C8" t="s">
        <v>167</v>
      </c>
    </row>
    <row r="9" spans="1:3">
      <c r="A9" s="1">
        <v>0.58333333333333337</v>
      </c>
      <c r="B9" t="str">
        <f>TEXT(A9,"HH:MM:SS")</f>
        <v>14:00:00</v>
      </c>
      <c r="C9" t="s">
        <v>172</v>
      </c>
    </row>
    <row r="10" spans="1:3">
      <c r="A10" s="1">
        <v>0.58680555555555558</v>
      </c>
      <c r="B10" t="str">
        <f>TEXT(A10,"HH:MM:SS")</f>
        <v>14:05:00</v>
      </c>
      <c r="C10" t="s">
        <v>224</v>
      </c>
    </row>
    <row r="11" spans="1:3">
      <c r="A11" s="1">
        <v>0.59375</v>
      </c>
      <c r="B11" t="str">
        <f>TEXT(A11,"HH:MM:SS")</f>
        <v>14:15:00</v>
      </c>
      <c r="C11" t="s">
        <v>163</v>
      </c>
    </row>
    <row r="12" spans="1:3">
      <c r="A12" s="1">
        <v>0.59722222222222221</v>
      </c>
      <c r="B12" t="str">
        <f>TEXT(A12,"HH:MM:SS")</f>
        <v>14:20:00</v>
      </c>
      <c r="C12" t="s">
        <v>188</v>
      </c>
    </row>
    <row r="13" spans="1:3">
      <c r="A13" s="1">
        <v>0.60069444444444442</v>
      </c>
      <c r="B13" t="str">
        <f>TEXT(A13,"HH:MM:SS")</f>
        <v>14:25:00</v>
      </c>
      <c r="C13" t="s">
        <v>171</v>
      </c>
    </row>
    <row r="14" spans="1:3">
      <c r="A14" s="1">
        <v>0.60416666666666663</v>
      </c>
      <c r="B14" t="str">
        <f>TEXT(A14,"HH:MM:SS")</f>
        <v>14:30:00</v>
      </c>
      <c r="C14" t="s">
        <v>167</v>
      </c>
    </row>
    <row r="15" spans="1:3">
      <c r="A15" s="1">
        <v>0.60763888888888895</v>
      </c>
      <c r="B15" t="str">
        <f>TEXT(A15,"HH:MM:SS")</f>
        <v>14:35:00</v>
      </c>
      <c r="C15" t="s">
        <v>172</v>
      </c>
    </row>
    <row r="16" spans="1:3">
      <c r="A16" s="1">
        <v>0.61111111111111105</v>
      </c>
      <c r="B16" t="str">
        <f>TEXT(A16,"HH:MM:SS")</f>
        <v>14:40:00</v>
      </c>
      <c r="C16" t="s">
        <v>224</v>
      </c>
    </row>
    <row r="17" spans="1:3">
      <c r="A17" s="1">
        <v>0.61805555555555558</v>
      </c>
      <c r="B17" t="str">
        <f>TEXT(A17,"HH:MM:SS")</f>
        <v>14:50:00</v>
      </c>
      <c r="C17" t="s">
        <v>188</v>
      </c>
    </row>
    <row r="18" spans="1:3">
      <c r="A18" s="1">
        <v>0.62152777777777779</v>
      </c>
      <c r="B18" t="str">
        <f>TEXT(A18,"HH:MM:SS")</f>
        <v>14:55:00</v>
      </c>
      <c r="C18" t="s">
        <v>163</v>
      </c>
    </row>
    <row r="19" spans="1:3">
      <c r="A19" s="1">
        <v>0.625</v>
      </c>
      <c r="B19" t="str">
        <f>TEXT(A19,"HH:MM:SS")</f>
        <v>15:00:00</v>
      </c>
      <c r="C19" t="s">
        <v>171</v>
      </c>
    </row>
    <row r="20" spans="1:3">
      <c r="A20" s="1">
        <v>0.62847222222222221</v>
      </c>
      <c r="B20" t="str">
        <f>TEXT(A20,"HH:MM:SS")</f>
        <v>15:05:00</v>
      </c>
      <c r="C20" t="s">
        <v>167</v>
      </c>
    </row>
    <row r="21" spans="1:3">
      <c r="A21" s="1">
        <v>0.63194444444444442</v>
      </c>
      <c r="B21" t="str">
        <f>TEXT(A21,"HH:MM:SS")</f>
        <v>15:10:00</v>
      </c>
      <c r="C21" t="s">
        <v>172</v>
      </c>
    </row>
    <row r="22" spans="1:3">
      <c r="A22" s="1">
        <v>0.63541666666666663</v>
      </c>
      <c r="B22" t="str">
        <f>TEXT(A22,"HH:MM:SS")</f>
        <v>15:15:00</v>
      </c>
      <c r="C22" t="s">
        <v>224</v>
      </c>
    </row>
    <row r="23" spans="1:3">
      <c r="A23" s="1">
        <v>0.63888888888888895</v>
      </c>
      <c r="B23" t="str">
        <f>TEXT(A23,"HH:MM:SS")</f>
        <v>15:20:00</v>
      </c>
      <c r="C23" t="s">
        <v>188</v>
      </c>
    </row>
    <row r="24" spans="1:3">
      <c r="A24" s="1">
        <v>0.64236111111111105</v>
      </c>
      <c r="B24" t="str">
        <f>TEXT(A24,"HH:MM:SS")</f>
        <v>15:25:00</v>
      </c>
      <c r="C24" t="s">
        <v>163</v>
      </c>
    </row>
    <row r="25" spans="1:3">
      <c r="A25" s="1">
        <v>0.64930555555555558</v>
      </c>
      <c r="B25" t="str">
        <f>TEXT(A25,"HH:MM:SS")</f>
        <v>15:35:00</v>
      </c>
      <c r="C25" t="s">
        <v>171</v>
      </c>
    </row>
    <row r="26" spans="1:3">
      <c r="A26" s="1">
        <v>0.65277777777777779</v>
      </c>
      <c r="B26" t="str">
        <f>TEXT(A26,"HH:MM:SS")</f>
        <v>15:40:00</v>
      </c>
      <c r="C26" t="s">
        <v>167</v>
      </c>
    </row>
    <row r="27" spans="1:3">
      <c r="A27" s="1">
        <v>0.65625</v>
      </c>
      <c r="B27" t="str">
        <f>TEXT(A27,"HH:MM:SS")</f>
        <v>15:45:00</v>
      </c>
      <c r="C27" t="s">
        <v>172</v>
      </c>
    </row>
    <row r="28" spans="1:3">
      <c r="A28" s="1">
        <v>0.65972222222222221</v>
      </c>
      <c r="B28" t="str">
        <f>TEXT(A28,"HH:MM:SS")</f>
        <v>15:50:00</v>
      </c>
      <c r="C28" t="s">
        <v>224</v>
      </c>
    </row>
    <row r="29" spans="1:3">
      <c r="A29" s="1">
        <v>0.66319444444444442</v>
      </c>
      <c r="B29" t="str">
        <f>TEXT(A29,"HH:MM:SS")</f>
        <v>15:55:00</v>
      </c>
      <c r="C29" t="s">
        <v>188</v>
      </c>
    </row>
    <row r="30" spans="1:3">
      <c r="A30" s="1">
        <v>0.67013888888888884</v>
      </c>
      <c r="B30" t="str">
        <f>TEXT(A30,"HH:MM:SS")</f>
        <v>16:05:00</v>
      </c>
      <c r="C30" t="s">
        <v>163</v>
      </c>
    </row>
    <row r="31" spans="1:3">
      <c r="A31" s="1">
        <v>0.67361111111111116</v>
      </c>
      <c r="B31" t="str">
        <f>TEXT(A31,"HH:MM:SS")</f>
        <v>16:10:00</v>
      </c>
      <c r="C31" t="s">
        <v>171</v>
      </c>
    </row>
    <row r="32" spans="1:3">
      <c r="A32" s="1">
        <v>0.67708333333333337</v>
      </c>
      <c r="B32" t="str">
        <f>TEXT(A32,"HH:MM:SS")</f>
        <v>16:15:00</v>
      </c>
      <c r="C32" t="s">
        <v>167</v>
      </c>
    </row>
    <row r="33" spans="1:3">
      <c r="A33" s="1">
        <v>0.68055555555555547</v>
      </c>
      <c r="B33" t="str">
        <f>TEXT(A33,"HH:MM:SS")</f>
        <v>16:20:00</v>
      </c>
      <c r="C33" t="s">
        <v>172</v>
      </c>
    </row>
    <row r="34" spans="1:3">
      <c r="A34" s="1">
        <v>0.68402777777777779</v>
      </c>
      <c r="B34" t="str">
        <f>TEXT(A34,"HH:MM:SS")</f>
        <v>16:25:00</v>
      </c>
      <c r="C34" t="s">
        <v>224</v>
      </c>
    </row>
    <row r="35" spans="1:3">
      <c r="A35" s="1">
        <v>0.6875</v>
      </c>
      <c r="B35" t="str">
        <f>TEXT(A35,"HH:MM:SS")</f>
        <v>16:30:00</v>
      </c>
      <c r="C35" t="s">
        <v>188</v>
      </c>
    </row>
    <row r="36" spans="1:3">
      <c r="A36" s="1">
        <v>0.69097222222222221</v>
      </c>
      <c r="B36" t="str">
        <f>TEXT(A36,"HH:MM:SS")</f>
        <v>16:35:00</v>
      </c>
      <c r="C36" t="s">
        <v>163</v>
      </c>
    </row>
    <row r="37" spans="1:3">
      <c r="A37" s="1">
        <v>0.69444444444444453</v>
      </c>
      <c r="B37" t="str">
        <f>TEXT(A37,"HH:MM:SS")</f>
        <v>16:40:00</v>
      </c>
      <c r="C37" t="s">
        <v>171</v>
      </c>
    </row>
    <row r="38" spans="1:3">
      <c r="A38" s="1">
        <v>0.70138888888888884</v>
      </c>
      <c r="B38" t="str">
        <f>TEXT(A38,"HH:MM:SS")</f>
        <v>16:50:00</v>
      </c>
      <c r="C38" t="s">
        <v>167</v>
      </c>
    </row>
    <row r="39" spans="1:3">
      <c r="A39" s="1">
        <v>0.70486111111111116</v>
      </c>
      <c r="B39" t="str">
        <f>TEXT(A39,"HH:MM:SS")</f>
        <v>16:55:00</v>
      </c>
      <c r="C39" t="s">
        <v>172</v>
      </c>
    </row>
    <row r="40" spans="1:3">
      <c r="A40" s="1">
        <v>0.70833333333333337</v>
      </c>
      <c r="B40" t="str">
        <f>TEXT(A40,"HH:MM:SS")</f>
        <v>17:00:00</v>
      </c>
      <c r="C40" t="s">
        <v>224</v>
      </c>
    </row>
    <row r="41" spans="1:3">
      <c r="A41" s="1">
        <v>0.71180555555555547</v>
      </c>
      <c r="B41" t="str">
        <f>TEXT(A41,"HH:MM:SS")</f>
        <v>17:05:00</v>
      </c>
      <c r="C41" t="s">
        <v>188</v>
      </c>
    </row>
    <row r="42" spans="1:3">
      <c r="A42" s="1">
        <v>0.71527777777777779</v>
      </c>
      <c r="B42" t="str">
        <f>TEXT(A42,"HH:MM:SS")</f>
        <v>17:10:00</v>
      </c>
      <c r="C42" t="s">
        <v>163</v>
      </c>
    </row>
    <row r="43" spans="1:3">
      <c r="A43" s="1">
        <v>0.71875</v>
      </c>
      <c r="B43" t="str">
        <f>TEXT(A43,"HH:MM:SS")</f>
        <v>17:15:00</v>
      </c>
      <c r="C43" t="s">
        <v>171</v>
      </c>
    </row>
    <row r="44" spans="1:3">
      <c r="A44" s="1">
        <v>0.72916666666666663</v>
      </c>
      <c r="B44" t="str">
        <f>TEXT(A44,"HH:MM:SS")</f>
        <v>17:30:00</v>
      </c>
      <c r="C44" t="s">
        <v>172</v>
      </c>
    </row>
    <row r="45" spans="1:3">
      <c r="A45" s="1">
        <v>0.73263888888888884</v>
      </c>
      <c r="B45" t="str">
        <f>TEXT(A45,"HH:MM:SS")</f>
        <v>17:35:00</v>
      </c>
      <c r="C45" t="s">
        <v>224</v>
      </c>
    </row>
    <row r="46" spans="1:3">
      <c r="A46" s="1">
        <v>0.73958333333333337</v>
      </c>
      <c r="B46" t="str">
        <f>TEXT(A46,"HH:MM:SS")</f>
        <v>17:45:00</v>
      </c>
      <c r="C46" t="s">
        <v>168</v>
      </c>
    </row>
    <row r="47" spans="1:3">
      <c r="A47" s="1">
        <v>0.76041666666666663</v>
      </c>
      <c r="B47" t="str">
        <f>TEXT(A47,"HH:MM:SS")</f>
        <v>18:15:00</v>
      </c>
      <c r="C47" t="s">
        <v>168</v>
      </c>
    </row>
    <row r="48" spans="1:3">
      <c r="A48" s="1">
        <v>0.78125</v>
      </c>
      <c r="B48" t="str">
        <f>TEXT(A48,"HH:MM:SS")</f>
        <v>18:45:00</v>
      </c>
      <c r="C48" t="s">
        <v>168</v>
      </c>
    </row>
    <row r="49" spans="1:3">
      <c r="A49" s="1">
        <v>0.80208333333333337</v>
      </c>
      <c r="B49" t="str">
        <f>TEXT(A49,"HH:MM:SS")</f>
        <v>19:15:00</v>
      </c>
      <c r="C49" t="s">
        <v>168</v>
      </c>
    </row>
    <row r="50" spans="1:3">
      <c r="A50" s="1">
        <v>0.82291666666666663</v>
      </c>
      <c r="B50" t="str">
        <f>TEXT(A50,"HH:MM:SS")</f>
        <v>19:45:00</v>
      </c>
      <c r="C50" t="s">
        <v>168</v>
      </c>
    </row>
    <row r="51" spans="1:3">
      <c r="A51" s="1">
        <v>0.84375</v>
      </c>
      <c r="B51" t="str">
        <f>TEXT(A51,"HH:MM:SS")</f>
        <v>20:15:00</v>
      </c>
      <c r="C51" t="s">
        <v>168</v>
      </c>
    </row>
    <row r="52" spans="1:3">
      <c r="A52" s="1">
        <v>0.86458333333333337</v>
      </c>
      <c r="B52" t="str">
        <f>TEXT(A52,"HH:MM:SS")</f>
        <v>20:45:00</v>
      </c>
      <c r="C52" t="s">
        <v>168</v>
      </c>
    </row>
    <row r="53" spans="1:3">
      <c r="B53" t="str">
        <f>TEXT(A53,"HH:MM:SS")</f>
        <v>00:00:00</v>
      </c>
    </row>
  </sheetData>
  <autoFilter ref="A1:C300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Z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42578125" defaultRowHeight="15"/>
  <sheetData>
    <row r="1" spans="1:26" ht="50.25" thickBot="1">
      <c r="A1" s="24" t="s">
        <v>125</v>
      </c>
      <c r="B1" s="25" t="s">
        <v>122</v>
      </c>
      <c r="C1" s="25" t="s">
        <v>126</v>
      </c>
      <c r="D1" s="25" t="s">
        <v>127</v>
      </c>
      <c r="E1" s="25" t="s">
        <v>128</v>
      </c>
      <c r="F1" s="25" t="s">
        <v>129</v>
      </c>
      <c r="G1" s="25" t="s">
        <v>130</v>
      </c>
      <c r="H1" s="25" t="s">
        <v>131</v>
      </c>
      <c r="I1" s="25" t="s">
        <v>132</v>
      </c>
      <c r="J1" s="25" t="s">
        <v>133</v>
      </c>
      <c r="K1" s="25" t="s">
        <v>134</v>
      </c>
      <c r="L1" s="25" t="s">
        <v>135</v>
      </c>
      <c r="M1" s="25" t="s">
        <v>136</v>
      </c>
      <c r="N1" s="25" t="s">
        <v>137</v>
      </c>
      <c r="O1" s="25" t="s">
        <v>138</v>
      </c>
      <c r="P1" s="25" t="s">
        <v>139</v>
      </c>
      <c r="Q1" s="25" t="s">
        <v>140</v>
      </c>
      <c r="R1" s="25" t="s">
        <v>141</v>
      </c>
      <c r="S1" s="25" t="s">
        <v>142</v>
      </c>
      <c r="T1" s="25" t="s">
        <v>143</v>
      </c>
      <c r="U1" s="25" t="s">
        <v>144</v>
      </c>
      <c r="V1" s="25" t="s">
        <v>145</v>
      </c>
      <c r="W1" s="26"/>
      <c r="X1" s="26"/>
      <c r="Y1" s="26"/>
      <c r="Z1" s="26"/>
    </row>
    <row r="2" spans="1:26" ht="17.25" thickBot="1">
      <c r="A2" s="27" t="s">
        <v>146</v>
      </c>
      <c r="B2" s="28">
        <v>21</v>
      </c>
      <c r="C2" s="28">
        <v>4</v>
      </c>
      <c r="D2" s="29">
        <v>0.1905</v>
      </c>
      <c r="E2" s="28">
        <v>5</v>
      </c>
      <c r="F2" s="28">
        <v>1</v>
      </c>
      <c r="G2" s="28">
        <v>6</v>
      </c>
      <c r="H2" s="30">
        <v>0.28570000000000001</v>
      </c>
      <c r="I2" s="28">
        <v>0</v>
      </c>
      <c r="J2" s="31">
        <v>0</v>
      </c>
      <c r="K2" s="28">
        <v>2</v>
      </c>
      <c r="L2" s="32">
        <v>9.5200000000000007E-2</v>
      </c>
      <c r="M2" s="28">
        <v>5</v>
      </c>
      <c r="N2" s="33">
        <v>0.23810000000000001</v>
      </c>
      <c r="O2" s="28">
        <v>1</v>
      </c>
      <c r="P2" s="34">
        <v>4.7600000000000003E-2</v>
      </c>
      <c r="Q2" s="35">
        <v>2</v>
      </c>
      <c r="R2" s="36">
        <v>9.5200000000000007E-2</v>
      </c>
      <c r="S2" s="37">
        <v>2</v>
      </c>
      <c r="T2" s="38">
        <v>9.5200000000000007E-2</v>
      </c>
      <c r="U2" s="39">
        <v>8</v>
      </c>
      <c r="V2" s="40">
        <v>0.38100000000000001</v>
      </c>
      <c r="W2" s="41"/>
      <c r="X2" s="41"/>
      <c r="Y2" s="41"/>
      <c r="Z2" s="41"/>
    </row>
    <row r="3" spans="1:26" ht="17.25" thickBot="1">
      <c r="A3" s="27" t="s">
        <v>147</v>
      </c>
      <c r="B3" s="28">
        <v>0</v>
      </c>
      <c r="C3" s="28">
        <v>0</v>
      </c>
      <c r="D3" s="31">
        <v>0</v>
      </c>
      <c r="E3" s="28">
        <v>0</v>
      </c>
      <c r="F3" s="28">
        <v>0</v>
      </c>
      <c r="G3" s="28">
        <v>0</v>
      </c>
      <c r="H3" s="31">
        <v>0</v>
      </c>
      <c r="I3" s="28">
        <v>0</v>
      </c>
      <c r="J3" s="31">
        <v>0</v>
      </c>
      <c r="K3" s="28">
        <v>0</v>
      </c>
      <c r="L3" s="31">
        <v>0</v>
      </c>
      <c r="M3" s="28">
        <v>0</v>
      </c>
      <c r="N3" s="31">
        <v>0</v>
      </c>
      <c r="O3" s="28">
        <v>0</v>
      </c>
      <c r="P3" s="31">
        <v>0</v>
      </c>
      <c r="Q3" s="42">
        <v>0</v>
      </c>
      <c r="R3" s="31">
        <v>0</v>
      </c>
      <c r="S3" s="42">
        <v>0</v>
      </c>
      <c r="T3" s="31">
        <v>0</v>
      </c>
      <c r="U3" s="42">
        <v>0</v>
      </c>
      <c r="V3" s="31">
        <v>0</v>
      </c>
      <c r="W3" s="41"/>
      <c r="X3" s="41"/>
      <c r="Y3" s="41"/>
      <c r="Z3" s="41"/>
    </row>
    <row r="4" spans="1:26" ht="33.75" thickBot="1">
      <c r="A4" s="27" t="s">
        <v>148</v>
      </c>
      <c r="B4" s="28">
        <v>7</v>
      </c>
      <c r="C4" s="28">
        <v>0</v>
      </c>
      <c r="D4" s="31">
        <v>0</v>
      </c>
      <c r="E4" s="28">
        <v>2</v>
      </c>
      <c r="F4" s="28">
        <v>1</v>
      </c>
      <c r="G4" s="28">
        <v>2</v>
      </c>
      <c r="H4" s="30">
        <v>0.28570000000000001</v>
      </c>
      <c r="I4" s="28">
        <v>0</v>
      </c>
      <c r="J4" s="31">
        <v>0</v>
      </c>
      <c r="K4" s="28">
        <v>0</v>
      </c>
      <c r="L4" s="31">
        <v>0</v>
      </c>
      <c r="M4" s="28">
        <v>2</v>
      </c>
      <c r="N4" s="43">
        <v>0.28570000000000001</v>
      </c>
      <c r="O4" s="28">
        <v>0</v>
      </c>
      <c r="P4" s="31">
        <v>0</v>
      </c>
      <c r="Q4" s="35">
        <v>2</v>
      </c>
      <c r="R4" s="44">
        <v>0.28570000000000001</v>
      </c>
      <c r="S4" s="42">
        <v>0</v>
      </c>
      <c r="T4" s="31">
        <v>0</v>
      </c>
      <c r="U4" s="45">
        <v>3</v>
      </c>
      <c r="V4" s="46">
        <v>0.42859999999999998</v>
      </c>
      <c r="W4" s="41"/>
      <c r="X4" s="41"/>
      <c r="Y4" s="41"/>
      <c r="Z4" s="41"/>
    </row>
    <row r="5" spans="1:26" ht="17.25" thickBot="1">
      <c r="A5" s="27" t="s">
        <v>149</v>
      </c>
      <c r="B5" s="28">
        <v>0</v>
      </c>
      <c r="C5" s="28">
        <v>0</v>
      </c>
      <c r="D5" s="31">
        <v>0</v>
      </c>
      <c r="E5" s="28">
        <v>0</v>
      </c>
      <c r="F5" s="28">
        <v>0</v>
      </c>
      <c r="G5" s="28">
        <v>0</v>
      </c>
      <c r="H5" s="31">
        <v>0</v>
      </c>
      <c r="I5" s="28">
        <v>0</v>
      </c>
      <c r="J5" s="31">
        <v>0</v>
      </c>
      <c r="K5" s="28">
        <v>0</v>
      </c>
      <c r="L5" s="31">
        <v>0</v>
      </c>
      <c r="M5" s="28">
        <v>0</v>
      </c>
      <c r="N5" s="31">
        <v>0</v>
      </c>
      <c r="O5" s="28">
        <v>0</v>
      </c>
      <c r="P5" s="31">
        <v>0</v>
      </c>
      <c r="Q5" s="42">
        <v>0</v>
      </c>
      <c r="R5" s="31">
        <v>0</v>
      </c>
      <c r="S5" s="42">
        <v>0</v>
      </c>
      <c r="T5" s="31">
        <v>0</v>
      </c>
      <c r="U5" s="42">
        <v>0</v>
      </c>
      <c r="V5" s="31">
        <v>0</v>
      </c>
      <c r="W5" s="41"/>
      <c r="X5" s="41"/>
      <c r="Y5" s="41"/>
      <c r="Z5" s="41"/>
    </row>
    <row r="6" spans="1:26" ht="17.25" thickBot="1">
      <c r="A6" s="27" t="s">
        <v>150</v>
      </c>
      <c r="B6" s="28">
        <v>12</v>
      </c>
      <c r="C6" s="28">
        <v>8</v>
      </c>
      <c r="D6" s="47">
        <v>0.66669999999999996</v>
      </c>
      <c r="E6" s="28">
        <v>2</v>
      </c>
      <c r="F6" s="28">
        <v>0</v>
      </c>
      <c r="G6" s="28">
        <v>6</v>
      </c>
      <c r="H6" s="47">
        <v>0.5</v>
      </c>
      <c r="I6" s="28">
        <v>0</v>
      </c>
      <c r="J6" s="31">
        <v>0</v>
      </c>
      <c r="K6" s="28">
        <v>2</v>
      </c>
      <c r="L6" s="48">
        <v>0.16669999999999999</v>
      </c>
      <c r="M6" s="28">
        <v>0</v>
      </c>
      <c r="N6" s="31">
        <v>0</v>
      </c>
      <c r="O6" s="28">
        <v>2</v>
      </c>
      <c r="P6" s="49">
        <v>0.16669999999999999</v>
      </c>
      <c r="Q6" s="50">
        <v>6</v>
      </c>
      <c r="R6" s="47">
        <v>0.5</v>
      </c>
      <c r="S6" s="51">
        <v>8</v>
      </c>
      <c r="T6" s="47">
        <v>0.66669999999999996</v>
      </c>
      <c r="U6" s="39">
        <v>8</v>
      </c>
      <c r="V6" s="52">
        <v>0.66669999999999996</v>
      </c>
      <c r="W6" s="41"/>
      <c r="X6" s="41"/>
      <c r="Y6" s="41"/>
      <c r="Z6" s="41"/>
    </row>
    <row r="7" spans="1:26" ht="17.25" thickBot="1">
      <c r="A7" s="27" t="s">
        <v>151</v>
      </c>
      <c r="B7" s="28">
        <v>0</v>
      </c>
      <c r="C7" s="28">
        <v>0</v>
      </c>
      <c r="D7" s="31">
        <v>0</v>
      </c>
      <c r="E7" s="28">
        <v>0</v>
      </c>
      <c r="F7" s="28">
        <v>0</v>
      </c>
      <c r="G7" s="28">
        <v>0</v>
      </c>
      <c r="H7" s="31">
        <v>0</v>
      </c>
      <c r="I7" s="28">
        <v>0</v>
      </c>
      <c r="J7" s="31">
        <v>0</v>
      </c>
      <c r="K7" s="28">
        <v>0</v>
      </c>
      <c r="L7" s="31">
        <v>0</v>
      </c>
      <c r="M7" s="28">
        <v>0</v>
      </c>
      <c r="N7" s="31">
        <v>0</v>
      </c>
      <c r="O7" s="28">
        <v>0</v>
      </c>
      <c r="P7" s="31">
        <v>0</v>
      </c>
      <c r="Q7" s="42">
        <v>0</v>
      </c>
      <c r="R7" s="31">
        <v>0</v>
      </c>
      <c r="S7" s="42">
        <v>0</v>
      </c>
      <c r="T7" s="31">
        <v>0</v>
      </c>
      <c r="U7" s="42">
        <v>0</v>
      </c>
      <c r="V7" s="31">
        <v>0</v>
      </c>
      <c r="W7" s="41"/>
      <c r="X7" s="41"/>
      <c r="Y7" s="41"/>
      <c r="Z7" s="41"/>
    </row>
    <row r="8" spans="1:26" ht="17.25" thickBot="1">
      <c r="A8" s="27" t="s">
        <v>152</v>
      </c>
      <c r="B8" s="28">
        <v>14</v>
      </c>
      <c r="C8" s="28">
        <v>4</v>
      </c>
      <c r="D8" s="53">
        <v>0.28570000000000001</v>
      </c>
      <c r="E8" s="28">
        <v>1</v>
      </c>
      <c r="F8" s="28">
        <v>0</v>
      </c>
      <c r="G8" s="28">
        <v>3</v>
      </c>
      <c r="H8" s="54">
        <v>0.21429999999999999</v>
      </c>
      <c r="I8" s="28">
        <v>2</v>
      </c>
      <c r="J8" s="55">
        <v>0.1429</v>
      </c>
      <c r="K8" s="28">
        <v>1</v>
      </c>
      <c r="L8" s="56">
        <v>7.1400000000000005E-2</v>
      </c>
      <c r="M8" s="28">
        <v>1</v>
      </c>
      <c r="N8" s="57">
        <v>7.1400000000000005E-2</v>
      </c>
      <c r="O8" s="28">
        <v>2</v>
      </c>
      <c r="P8" s="58">
        <v>0.1429</v>
      </c>
      <c r="Q8" s="59">
        <v>1</v>
      </c>
      <c r="R8" s="60">
        <v>7.1400000000000005E-2</v>
      </c>
      <c r="S8" s="61">
        <v>3</v>
      </c>
      <c r="T8" s="62">
        <v>0.21429999999999999</v>
      </c>
      <c r="U8" s="63">
        <v>4</v>
      </c>
      <c r="V8" s="64">
        <v>0.28570000000000001</v>
      </c>
      <c r="W8" s="41"/>
      <c r="X8" s="41"/>
      <c r="Y8" s="41"/>
      <c r="Z8" s="41"/>
    </row>
    <row r="9" spans="1:26" ht="33.75" thickBot="1">
      <c r="A9" s="27" t="s">
        <v>153</v>
      </c>
      <c r="B9" s="28">
        <v>19</v>
      </c>
      <c r="C9" s="28">
        <v>5</v>
      </c>
      <c r="D9" s="65">
        <v>0.26319999999999999</v>
      </c>
      <c r="E9" s="28">
        <v>3</v>
      </c>
      <c r="F9" s="28">
        <v>2</v>
      </c>
      <c r="G9" s="28">
        <v>3</v>
      </c>
      <c r="H9" s="66">
        <v>0.15790000000000001</v>
      </c>
      <c r="I9" s="28">
        <v>1</v>
      </c>
      <c r="J9" s="67">
        <v>5.2600000000000001E-2</v>
      </c>
      <c r="K9" s="28">
        <v>8</v>
      </c>
      <c r="L9" s="68">
        <v>0.42109999999999997</v>
      </c>
      <c r="M9" s="28">
        <v>7</v>
      </c>
      <c r="N9" s="47">
        <v>0.36840000000000001</v>
      </c>
      <c r="O9" s="28">
        <v>5</v>
      </c>
      <c r="P9" s="69">
        <v>0.26319999999999999</v>
      </c>
      <c r="Q9" s="50">
        <v>6</v>
      </c>
      <c r="R9" s="70">
        <v>0.31580000000000003</v>
      </c>
      <c r="S9" s="61">
        <v>3</v>
      </c>
      <c r="T9" s="71">
        <v>0.15790000000000001</v>
      </c>
      <c r="U9" s="72">
        <v>9</v>
      </c>
      <c r="V9" s="73">
        <v>0.47370000000000001</v>
      </c>
      <c r="W9" s="41"/>
      <c r="X9" s="41"/>
      <c r="Y9" s="41"/>
      <c r="Z9" s="41"/>
    </row>
    <row r="10" spans="1:26" ht="17.25" thickBot="1">
      <c r="A10" s="27" t="s">
        <v>154</v>
      </c>
      <c r="B10" s="28">
        <v>35</v>
      </c>
      <c r="C10" s="28">
        <v>9</v>
      </c>
      <c r="D10" s="74">
        <v>0.2571</v>
      </c>
      <c r="E10" s="28">
        <v>7</v>
      </c>
      <c r="F10" s="28">
        <v>2</v>
      </c>
      <c r="G10" s="28">
        <v>8</v>
      </c>
      <c r="H10" s="75">
        <v>0.2286</v>
      </c>
      <c r="I10" s="28">
        <v>6</v>
      </c>
      <c r="J10" s="76">
        <v>0.1714</v>
      </c>
      <c r="K10" s="28">
        <v>5</v>
      </c>
      <c r="L10" s="77">
        <v>0.1429</v>
      </c>
      <c r="M10" s="28">
        <v>4</v>
      </c>
      <c r="N10" s="78">
        <v>0.1143</v>
      </c>
      <c r="O10" s="28">
        <v>7</v>
      </c>
      <c r="P10" s="79">
        <v>0.2</v>
      </c>
      <c r="Q10" s="80">
        <v>8</v>
      </c>
      <c r="R10" s="81">
        <v>0.2286</v>
      </c>
      <c r="S10" s="51">
        <v>8</v>
      </c>
      <c r="T10" s="82">
        <v>0.2286</v>
      </c>
      <c r="U10" s="83">
        <v>14</v>
      </c>
      <c r="V10" s="84">
        <v>0.4</v>
      </c>
      <c r="W10" s="41"/>
      <c r="X10" s="41"/>
      <c r="Y10" s="41"/>
      <c r="Z10" s="41"/>
    </row>
    <row r="11" spans="1:26" ht="17.25" thickBot="1">
      <c r="A11" s="27" t="s">
        <v>155</v>
      </c>
      <c r="B11" s="28">
        <v>32</v>
      </c>
      <c r="C11" s="28">
        <v>11</v>
      </c>
      <c r="D11" s="85">
        <v>0.34379999999999999</v>
      </c>
      <c r="E11" s="28">
        <v>4</v>
      </c>
      <c r="F11" s="28">
        <v>4</v>
      </c>
      <c r="G11" s="28">
        <v>11</v>
      </c>
      <c r="H11" s="86">
        <v>0.34379999999999999</v>
      </c>
      <c r="I11" s="28">
        <v>5</v>
      </c>
      <c r="J11" s="87">
        <v>0.15629999999999999</v>
      </c>
      <c r="K11" s="28">
        <v>8</v>
      </c>
      <c r="L11" s="88">
        <v>0.25</v>
      </c>
      <c r="M11" s="28">
        <v>5</v>
      </c>
      <c r="N11" s="79">
        <v>0.15629999999999999</v>
      </c>
      <c r="O11" s="28">
        <v>5</v>
      </c>
      <c r="P11" s="48">
        <v>0.15629999999999999</v>
      </c>
      <c r="Q11" s="89">
        <v>7</v>
      </c>
      <c r="R11" s="90">
        <v>0.21879999999999999</v>
      </c>
      <c r="S11" s="91">
        <v>11</v>
      </c>
      <c r="T11" s="73">
        <v>0.34379999999999999</v>
      </c>
      <c r="U11" s="92">
        <v>16</v>
      </c>
      <c r="V11" s="93">
        <v>0.5</v>
      </c>
      <c r="W11" s="41"/>
      <c r="X11" s="41"/>
      <c r="Y11" s="41"/>
      <c r="Z11" s="41"/>
    </row>
    <row r="12" spans="1:26" ht="17.25" thickBot="1">
      <c r="A12" s="27" t="s">
        <v>156</v>
      </c>
      <c r="B12" s="28">
        <v>46</v>
      </c>
      <c r="C12" s="28">
        <v>18</v>
      </c>
      <c r="D12" s="94">
        <v>0.39129999999999998</v>
      </c>
      <c r="E12" s="28">
        <v>8</v>
      </c>
      <c r="F12" s="28">
        <v>6</v>
      </c>
      <c r="G12" s="28">
        <v>15</v>
      </c>
      <c r="H12" s="95">
        <v>0.3261</v>
      </c>
      <c r="I12" s="28">
        <v>10</v>
      </c>
      <c r="J12" s="85">
        <v>0.21740000000000001</v>
      </c>
      <c r="K12" s="28">
        <v>9</v>
      </c>
      <c r="L12" s="65">
        <v>0.19570000000000001</v>
      </c>
      <c r="M12" s="28">
        <v>7</v>
      </c>
      <c r="N12" s="96">
        <v>0.1522</v>
      </c>
      <c r="O12" s="28">
        <v>12</v>
      </c>
      <c r="P12" s="97">
        <v>0.26090000000000002</v>
      </c>
      <c r="Q12" s="98">
        <v>11</v>
      </c>
      <c r="R12" s="99">
        <v>0.23910000000000001</v>
      </c>
      <c r="S12" s="100">
        <v>20</v>
      </c>
      <c r="T12" s="101">
        <v>0.43480000000000002</v>
      </c>
      <c r="U12" s="102">
        <v>27</v>
      </c>
      <c r="V12" s="103">
        <v>0.58699999999999997</v>
      </c>
      <c r="W12" s="41"/>
      <c r="X12" s="41"/>
      <c r="Y12" s="41"/>
      <c r="Z12" s="41"/>
    </row>
    <row r="13" spans="1:26" ht="17.25" thickBot="1">
      <c r="A13" s="27" t="s">
        <v>156</v>
      </c>
      <c r="B13" s="28">
        <v>46</v>
      </c>
      <c r="C13" s="28">
        <v>18</v>
      </c>
      <c r="D13" s="94">
        <v>0.39129999999999998</v>
      </c>
      <c r="E13" s="28">
        <v>8</v>
      </c>
      <c r="F13" s="28">
        <v>6</v>
      </c>
      <c r="G13" s="28">
        <v>15</v>
      </c>
      <c r="H13" s="95">
        <v>0.3261</v>
      </c>
      <c r="I13" s="28">
        <v>10</v>
      </c>
      <c r="J13" s="85">
        <v>0.21740000000000001</v>
      </c>
      <c r="K13" s="28">
        <v>9</v>
      </c>
      <c r="L13" s="65">
        <v>0.19570000000000001</v>
      </c>
      <c r="M13" s="28">
        <v>7</v>
      </c>
      <c r="N13" s="96">
        <v>0.1522</v>
      </c>
      <c r="O13" s="28">
        <v>12</v>
      </c>
      <c r="P13" s="97">
        <v>0.26090000000000002</v>
      </c>
      <c r="Q13" s="98">
        <v>11</v>
      </c>
      <c r="R13" s="99">
        <v>0.23910000000000001</v>
      </c>
      <c r="S13" s="100">
        <v>20</v>
      </c>
      <c r="T13" s="101">
        <v>0.43480000000000002</v>
      </c>
      <c r="U13" s="102">
        <v>27</v>
      </c>
      <c r="V13" s="103">
        <v>0.58699999999999997</v>
      </c>
      <c r="W13" s="41"/>
      <c r="X13" s="41"/>
      <c r="Y13" s="41"/>
      <c r="Z13" s="41"/>
    </row>
    <row r="14" spans="1:26" ht="17.25" thickBot="1">
      <c r="A14" s="27" t="s">
        <v>157</v>
      </c>
      <c r="B14" s="28">
        <v>7</v>
      </c>
      <c r="C14" s="28">
        <v>3</v>
      </c>
      <c r="D14" s="97">
        <v>0.42859999999999998</v>
      </c>
      <c r="E14" s="28">
        <v>1</v>
      </c>
      <c r="F14" s="28">
        <v>2</v>
      </c>
      <c r="G14" s="28">
        <v>2</v>
      </c>
      <c r="H14" s="30">
        <v>0.28570000000000001</v>
      </c>
      <c r="I14" s="28">
        <v>3</v>
      </c>
      <c r="J14" s="47">
        <v>0.42859999999999998</v>
      </c>
      <c r="K14" s="28">
        <v>1</v>
      </c>
      <c r="L14" s="77">
        <v>0.1429</v>
      </c>
      <c r="M14" s="28">
        <v>0</v>
      </c>
      <c r="N14" s="31">
        <v>0</v>
      </c>
      <c r="O14" s="28">
        <v>2</v>
      </c>
      <c r="P14" s="104">
        <v>0.28570000000000001</v>
      </c>
      <c r="Q14" s="35">
        <v>2</v>
      </c>
      <c r="R14" s="44">
        <v>0.28570000000000001</v>
      </c>
      <c r="S14" s="61">
        <v>3</v>
      </c>
      <c r="T14" s="105">
        <v>0.42859999999999998</v>
      </c>
      <c r="U14" s="63">
        <v>4</v>
      </c>
      <c r="V14" s="106">
        <v>0.57140000000000002</v>
      </c>
      <c r="W14" s="41"/>
      <c r="X14" s="41"/>
      <c r="Y14" s="41"/>
      <c r="Z14" s="41"/>
    </row>
    <row r="15" spans="1:26" ht="17.25" thickBot="1">
      <c r="A15" s="27" t="s">
        <v>158</v>
      </c>
      <c r="B15" s="28">
        <v>0</v>
      </c>
      <c r="C15" s="28">
        <v>0</v>
      </c>
      <c r="D15" s="31">
        <v>0</v>
      </c>
      <c r="E15" s="28">
        <v>0</v>
      </c>
      <c r="F15" s="28">
        <v>0</v>
      </c>
      <c r="G15" s="28">
        <v>0</v>
      </c>
      <c r="H15" s="31">
        <v>0</v>
      </c>
      <c r="I15" s="28">
        <v>0</v>
      </c>
      <c r="J15" s="31">
        <v>0</v>
      </c>
      <c r="K15" s="28">
        <v>0</v>
      </c>
      <c r="L15" s="31">
        <v>0</v>
      </c>
      <c r="M15" s="28">
        <v>0</v>
      </c>
      <c r="N15" s="31">
        <v>0</v>
      </c>
      <c r="O15" s="28">
        <v>0</v>
      </c>
      <c r="P15" s="31">
        <v>0</v>
      </c>
      <c r="Q15" s="42">
        <v>0</v>
      </c>
      <c r="R15" s="31">
        <v>0</v>
      </c>
      <c r="S15" s="42">
        <v>0</v>
      </c>
      <c r="T15" s="31">
        <v>0</v>
      </c>
      <c r="U15" s="42">
        <v>0</v>
      </c>
      <c r="V15" s="31">
        <v>0</v>
      </c>
      <c r="W15" s="41"/>
      <c r="X15" s="41"/>
      <c r="Y15" s="41"/>
      <c r="Z15" s="41"/>
    </row>
    <row r="16" spans="1:26" ht="17.25" thickBot="1">
      <c r="A16" s="27" t="s">
        <v>159</v>
      </c>
      <c r="B16" s="28">
        <v>46</v>
      </c>
      <c r="C16" s="28">
        <v>6</v>
      </c>
      <c r="D16" s="107">
        <v>0.13039999999999999</v>
      </c>
      <c r="E16" s="28">
        <v>3</v>
      </c>
      <c r="F16" s="28">
        <v>1</v>
      </c>
      <c r="G16" s="28">
        <v>4</v>
      </c>
      <c r="H16" s="56">
        <v>8.6999999999999994E-2</v>
      </c>
      <c r="I16" s="28">
        <v>4</v>
      </c>
      <c r="J16" s="108">
        <v>8.6999999999999994E-2</v>
      </c>
      <c r="K16" s="28">
        <v>5</v>
      </c>
      <c r="L16" s="108">
        <v>0.1087</v>
      </c>
      <c r="M16" s="28">
        <v>4</v>
      </c>
      <c r="N16" s="109">
        <v>8.6999999999999994E-2</v>
      </c>
      <c r="O16" s="28">
        <v>2</v>
      </c>
      <c r="P16" s="110">
        <v>4.3499999999999997E-2</v>
      </c>
      <c r="Q16" s="72">
        <v>4</v>
      </c>
      <c r="R16" s="111">
        <v>8.6999999999999994E-2</v>
      </c>
      <c r="S16" s="72">
        <v>5</v>
      </c>
      <c r="T16" s="112">
        <v>0.1087</v>
      </c>
      <c r="U16" s="113">
        <v>7</v>
      </c>
      <c r="V16" s="114">
        <v>0.1522</v>
      </c>
      <c r="W16" s="41"/>
      <c r="X16" s="41"/>
      <c r="Y16" s="41"/>
      <c r="Z16" s="41"/>
    </row>
    <row r="17" spans="1:26" ht="17.25" thickBot="1">
      <c r="A17" s="27" t="s">
        <v>160</v>
      </c>
      <c r="B17" s="28">
        <v>192</v>
      </c>
      <c r="C17" s="28">
        <v>50</v>
      </c>
      <c r="D17" s="115">
        <v>0.26040000000000002</v>
      </c>
      <c r="E17" s="28">
        <v>39</v>
      </c>
      <c r="F17" s="28">
        <v>25</v>
      </c>
      <c r="G17" s="28">
        <v>49</v>
      </c>
      <c r="H17" s="116">
        <v>0.25519999999999998</v>
      </c>
      <c r="I17" s="28">
        <v>26</v>
      </c>
      <c r="J17" s="48">
        <v>0.13539999999999999</v>
      </c>
      <c r="K17" s="28">
        <v>33</v>
      </c>
      <c r="L17" s="117">
        <v>0.1719</v>
      </c>
      <c r="M17" s="28">
        <v>25</v>
      </c>
      <c r="N17" s="115">
        <v>0.13020000000000001</v>
      </c>
      <c r="O17" s="28">
        <v>34</v>
      </c>
      <c r="P17" s="115">
        <v>0.17710000000000001</v>
      </c>
      <c r="Q17" s="118">
        <v>40</v>
      </c>
      <c r="R17" s="119">
        <v>0.20830000000000001</v>
      </c>
      <c r="S17" s="120">
        <v>49</v>
      </c>
      <c r="T17" s="121">
        <v>0.25519999999999998</v>
      </c>
      <c r="U17" s="122">
        <v>86</v>
      </c>
      <c r="V17" s="123">
        <v>0.44790000000000002</v>
      </c>
      <c r="W17" s="41"/>
      <c r="X17" s="41"/>
      <c r="Y17" s="41"/>
      <c r="Z17" s="41"/>
    </row>
    <row r="18" spans="1:26" ht="33.75" thickBot="1">
      <c r="A18" s="27" t="s">
        <v>161</v>
      </c>
      <c r="B18" s="28">
        <v>32</v>
      </c>
      <c r="C18" s="28">
        <v>13</v>
      </c>
      <c r="D18" s="124">
        <v>0.40629999999999999</v>
      </c>
      <c r="E18" s="28">
        <v>5</v>
      </c>
      <c r="F18" s="28">
        <v>4</v>
      </c>
      <c r="G18" s="28">
        <v>9</v>
      </c>
      <c r="H18" s="125">
        <v>0.28129999999999999</v>
      </c>
      <c r="I18" s="28">
        <v>10</v>
      </c>
      <c r="J18" s="126">
        <v>0.3125</v>
      </c>
      <c r="K18" s="28">
        <v>10</v>
      </c>
      <c r="L18" s="127">
        <v>0.3125</v>
      </c>
      <c r="M18" s="28">
        <v>8</v>
      </c>
      <c r="N18" s="128">
        <v>0.25</v>
      </c>
      <c r="O18" s="28">
        <v>8</v>
      </c>
      <c r="P18" s="124">
        <v>0.25</v>
      </c>
      <c r="Q18" s="98">
        <v>11</v>
      </c>
      <c r="R18" s="129">
        <v>0.34379999999999999</v>
      </c>
      <c r="S18" s="98">
        <v>13</v>
      </c>
      <c r="T18" s="130">
        <v>0.40629999999999999</v>
      </c>
      <c r="U18" s="89">
        <v>15</v>
      </c>
      <c r="V18" s="131">
        <v>0.46879999999999999</v>
      </c>
      <c r="W18" s="41"/>
      <c r="X18" s="41"/>
      <c r="Y18" s="41"/>
      <c r="Z18" s="41"/>
    </row>
    <row r="19" spans="1:26" ht="17.25" thickBot="1">
      <c r="A19" s="27" t="s">
        <v>162</v>
      </c>
      <c r="B19" s="28">
        <v>21</v>
      </c>
      <c r="C19" s="28">
        <v>7</v>
      </c>
      <c r="D19" s="132">
        <v>0.33329999999999999</v>
      </c>
      <c r="E19" s="28">
        <v>7</v>
      </c>
      <c r="F19" s="28">
        <v>0</v>
      </c>
      <c r="G19" s="28">
        <v>4</v>
      </c>
      <c r="H19" s="133">
        <v>0.1905</v>
      </c>
      <c r="I19" s="28">
        <v>2</v>
      </c>
      <c r="J19" s="57">
        <v>9.5200000000000007E-2</v>
      </c>
      <c r="K19" s="28">
        <v>9</v>
      </c>
      <c r="L19" s="134">
        <v>0.42859999999999998</v>
      </c>
      <c r="M19" s="28">
        <v>5</v>
      </c>
      <c r="N19" s="33">
        <v>0.23810000000000001</v>
      </c>
      <c r="O19" s="28">
        <v>8</v>
      </c>
      <c r="P19" s="47">
        <v>0.38100000000000001</v>
      </c>
      <c r="Q19" s="80">
        <v>8</v>
      </c>
      <c r="R19" s="135">
        <v>0.38100000000000001</v>
      </c>
      <c r="S19" s="51">
        <v>8</v>
      </c>
      <c r="T19" s="93">
        <v>0.38100000000000001</v>
      </c>
      <c r="U19" s="136">
        <v>13</v>
      </c>
      <c r="V19" s="137">
        <v>0.61899999999999999</v>
      </c>
      <c r="W19" s="41"/>
      <c r="X19" s="41"/>
      <c r="Y19" s="41"/>
      <c r="Z19" s="41"/>
    </row>
    <row r="20" spans="1:26" ht="33.75" thickBot="1">
      <c r="A20" s="27" t="s">
        <v>163</v>
      </c>
      <c r="B20" s="28">
        <v>41</v>
      </c>
      <c r="C20" s="28">
        <v>11</v>
      </c>
      <c r="D20" s="138">
        <v>0.26829999999999998</v>
      </c>
      <c r="E20" s="28">
        <v>7</v>
      </c>
      <c r="F20" s="28">
        <v>5</v>
      </c>
      <c r="G20" s="28">
        <v>8</v>
      </c>
      <c r="H20" s="139">
        <v>0.1951</v>
      </c>
      <c r="I20" s="28">
        <v>5</v>
      </c>
      <c r="J20" s="140">
        <v>0.122</v>
      </c>
      <c r="K20" s="28">
        <v>9</v>
      </c>
      <c r="L20" s="141">
        <v>0.2195</v>
      </c>
      <c r="M20" s="28">
        <v>11</v>
      </c>
      <c r="N20" s="142">
        <v>0.26829999999999998</v>
      </c>
      <c r="O20" s="28">
        <v>10</v>
      </c>
      <c r="P20" s="143">
        <v>0.24390000000000001</v>
      </c>
      <c r="Q20" s="89">
        <v>7</v>
      </c>
      <c r="R20" s="144">
        <v>0.17069999999999999</v>
      </c>
      <c r="S20" s="145">
        <v>10</v>
      </c>
      <c r="T20" s="84">
        <v>0.24390000000000001</v>
      </c>
      <c r="U20" s="83">
        <v>14</v>
      </c>
      <c r="V20" s="146">
        <v>0.34150000000000003</v>
      </c>
      <c r="W20" s="41"/>
      <c r="X20" s="41"/>
      <c r="Y20" s="41"/>
      <c r="Z20" s="41"/>
    </row>
    <row r="21" spans="1:26" ht="33.75" thickBot="1">
      <c r="A21" s="27" t="s">
        <v>164</v>
      </c>
      <c r="B21" s="28">
        <v>29</v>
      </c>
      <c r="C21" s="28">
        <v>5</v>
      </c>
      <c r="D21" s="147">
        <v>0.1724</v>
      </c>
      <c r="E21" s="28">
        <v>12</v>
      </c>
      <c r="F21" s="28">
        <v>4</v>
      </c>
      <c r="G21" s="28">
        <v>2</v>
      </c>
      <c r="H21" s="148">
        <v>6.9000000000000006E-2</v>
      </c>
      <c r="I21" s="28">
        <v>3</v>
      </c>
      <c r="J21" s="149">
        <v>0.10340000000000001</v>
      </c>
      <c r="K21" s="28">
        <v>6</v>
      </c>
      <c r="L21" s="150">
        <v>0.2069</v>
      </c>
      <c r="M21" s="28">
        <v>4</v>
      </c>
      <c r="N21" s="76">
        <v>0.13789999999999999</v>
      </c>
      <c r="O21" s="28">
        <v>7</v>
      </c>
      <c r="P21" s="151">
        <v>0.2414</v>
      </c>
      <c r="Q21" s="59">
        <v>1</v>
      </c>
      <c r="R21" s="152">
        <v>3.4500000000000003E-2</v>
      </c>
      <c r="S21" s="153">
        <v>6</v>
      </c>
      <c r="T21" s="154">
        <v>0.2069</v>
      </c>
      <c r="U21" s="72">
        <v>9</v>
      </c>
      <c r="V21" s="149">
        <v>0.31030000000000002</v>
      </c>
      <c r="W21" s="41"/>
      <c r="X21" s="41"/>
      <c r="Y21" s="41"/>
      <c r="Z21" s="41"/>
    </row>
    <row r="22" spans="1:26" ht="17.25" thickBot="1">
      <c r="A22" s="27" t="s">
        <v>165</v>
      </c>
      <c r="B22" s="28">
        <v>48</v>
      </c>
      <c r="C22" s="28">
        <v>14</v>
      </c>
      <c r="D22" s="155">
        <v>0.29170000000000001</v>
      </c>
      <c r="E22" s="28">
        <v>15</v>
      </c>
      <c r="F22" s="28">
        <v>5</v>
      </c>
      <c r="G22" s="28">
        <v>15</v>
      </c>
      <c r="H22" s="151">
        <v>0.3125</v>
      </c>
      <c r="I22" s="28">
        <v>7</v>
      </c>
      <c r="J22" s="78">
        <v>0.14580000000000001</v>
      </c>
      <c r="K22" s="28">
        <v>15</v>
      </c>
      <c r="L22" s="127">
        <v>0.3125</v>
      </c>
      <c r="M22" s="28">
        <v>11</v>
      </c>
      <c r="N22" s="69">
        <v>0.22919999999999999</v>
      </c>
      <c r="O22" s="28">
        <v>12</v>
      </c>
      <c r="P22" s="124">
        <v>0.25</v>
      </c>
      <c r="Q22" s="156">
        <v>15</v>
      </c>
      <c r="R22" s="157">
        <v>0.3125</v>
      </c>
      <c r="S22" s="158">
        <v>18</v>
      </c>
      <c r="T22" s="159">
        <v>0.375</v>
      </c>
      <c r="U22" s="160">
        <v>25</v>
      </c>
      <c r="V22" s="130">
        <v>0.52080000000000004</v>
      </c>
      <c r="W22" s="41"/>
      <c r="X22" s="41"/>
      <c r="Y22" s="41"/>
      <c r="Z22" s="41"/>
    </row>
    <row r="23" spans="1:26" ht="33.75" thickBot="1">
      <c r="A23" s="27" t="s">
        <v>166</v>
      </c>
      <c r="B23" s="28">
        <v>51</v>
      </c>
      <c r="C23" s="28">
        <v>7</v>
      </c>
      <c r="D23" s="161">
        <v>0.13730000000000001</v>
      </c>
      <c r="E23" s="28">
        <v>11</v>
      </c>
      <c r="F23" s="28">
        <v>3</v>
      </c>
      <c r="G23" s="28">
        <v>5</v>
      </c>
      <c r="H23" s="162">
        <v>9.8000000000000004E-2</v>
      </c>
      <c r="I23" s="28">
        <v>6</v>
      </c>
      <c r="J23" s="58">
        <v>0.1176</v>
      </c>
      <c r="K23" s="28">
        <v>2</v>
      </c>
      <c r="L23" s="163">
        <v>3.9199999999999999E-2</v>
      </c>
      <c r="M23" s="28">
        <v>3</v>
      </c>
      <c r="N23" s="164">
        <v>5.8799999999999998E-2</v>
      </c>
      <c r="O23" s="28">
        <v>6</v>
      </c>
      <c r="P23" s="165">
        <v>0.1176</v>
      </c>
      <c r="Q23" s="98">
        <v>11</v>
      </c>
      <c r="R23" s="166">
        <v>0.2157</v>
      </c>
      <c r="S23" s="136">
        <v>7</v>
      </c>
      <c r="T23" s="167">
        <v>0.13730000000000001</v>
      </c>
      <c r="U23" s="168">
        <v>12</v>
      </c>
      <c r="V23" s="169">
        <v>0.23530000000000001</v>
      </c>
      <c r="W23" s="41"/>
      <c r="X23" s="41"/>
      <c r="Y23" s="41"/>
      <c r="Z23" s="41"/>
    </row>
    <row r="24" spans="1:26" ht="33.75" thickBot="1">
      <c r="A24" s="27" t="s">
        <v>167</v>
      </c>
      <c r="B24" s="28">
        <v>43</v>
      </c>
      <c r="C24" s="28">
        <v>7</v>
      </c>
      <c r="D24" s="170">
        <v>0.1628</v>
      </c>
      <c r="E24" s="28">
        <v>13</v>
      </c>
      <c r="F24" s="28">
        <v>8</v>
      </c>
      <c r="G24" s="28">
        <v>7</v>
      </c>
      <c r="H24" s="171">
        <v>0.1628</v>
      </c>
      <c r="I24" s="28">
        <v>10</v>
      </c>
      <c r="J24" s="172">
        <v>0.2326</v>
      </c>
      <c r="K24" s="28">
        <v>9</v>
      </c>
      <c r="L24" s="173">
        <v>0.20930000000000001</v>
      </c>
      <c r="M24" s="28">
        <v>4</v>
      </c>
      <c r="N24" s="140">
        <v>9.2999999999999999E-2</v>
      </c>
      <c r="O24" s="28">
        <v>8</v>
      </c>
      <c r="P24" s="174">
        <v>0.186</v>
      </c>
      <c r="Q24" s="80">
        <v>8</v>
      </c>
      <c r="R24" s="62">
        <v>0.186</v>
      </c>
      <c r="S24" s="136">
        <v>7</v>
      </c>
      <c r="T24" s="66">
        <v>0.1628</v>
      </c>
      <c r="U24" s="168">
        <v>12</v>
      </c>
      <c r="V24" s="175">
        <v>0.27910000000000001</v>
      </c>
      <c r="W24" s="41"/>
      <c r="X24" s="41"/>
      <c r="Y24" s="41"/>
      <c r="Z24" s="41"/>
    </row>
    <row r="25" spans="1:26" ht="17.25" thickBot="1">
      <c r="A25" s="27" t="s">
        <v>168</v>
      </c>
      <c r="B25" s="28">
        <v>138</v>
      </c>
      <c r="C25" s="28">
        <v>31</v>
      </c>
      <c r="D25" s="176">
        <v>0.22459999999999999</v>
      </c>
      <c r="E25" s="28">
        <v>26</v>
      </c>
      <c r="F25" s="28">
        <v>20</v>
      </c>
      <c r="G25" s="28">
        <v>25</v>
      </c>
      <c r="H25" s="58">
        <v>0.1812</v>
      </c>
      <c r="I25" s="28">
        <v>24</v>
      </c>
      <c r="J25" s="174">
        <v>0.1739</v>
      </c>
      <c r="K25" s="28">
        <v>33</v>
      </c>
      <c r="L25" s="177">
        <v>0.23910000000000001</v>
      </c>
      <c r="M25" s="28">
        <v>18</v>
      </c>
      <c r="N25" s="75">
        <v>0.13039999999999999</v>
      </c>
      <c r="O25" s="28">
        <v>27</v>
      </c>
      <c r="P25" s="178">
        <v>0.19570000000000001</v>
      </c>
      <c r="Q25" s="179">
        <v>32</v>
      </c>
      <c r="R25" s="180">
        <v>0.2319</v>
      </c>
      <c r="S25" s="181">
        <v>41</v>
      </c>
      <c r="T25" s="182">
        <v>0.29709999999999998</v>
      </c>
      <c r="U25" s="183">
        <v>60</v>
      </c>
      <c r="V25" s="184">
        <v>0.43480000000000002</v>
      </c>
      <c r="W25" s="41"/>
      <c r="X25" s="41"/>
      <c r="Y25" s="41"/>
      <c r="Z25" s="41"/>
    </row>
    <row r="26" spans="1:26" ht="33.75" thickBot="1">
      <c r="A26" s="27" t="s">
        <v>169</v>
      </c>
      <c r="B26" s="28">
        <v>27</v>
      </c>
      <c r="C26" s="28">
        <v>8</v>
      </c>
      <c r="D26" s="178">
        <v>0.29630000000000001</v>
      </c>
      <c r="E26" s="28">
        <v>8</v>
      </c>
      <c r="F26" s="28">
        <v>0</v>
      </c>
      <c r="G26" s="28">
        <v>6</v>
      </c>
      <c r="H26" s="185">
        <v>0.22220000000000001</v>
      </c>
      <c r="I26" s="28">
        <v>2</v>
      </c>
      <c r="J26" s="186">
        <v>7.4099999999999999E-2</v>
      </c>
      <c r="K26" s="28">
        <v>4</v>
      </c>
      <c r="L26" s="58">
        <v>0.14810000000000001</v>
      </c>
      <c r="M26" s="28">
        <v>0</v>
      </c>
      <c r="N26" s="31">
        <v>0</v>
      </c>
      <c r="O26" s="28">
        <v>4</v>
      </c>
      <c r="P26" s="187">
        <v>0.14810000000000001</v>
      </c>
      <c r="Q26" s="35">
        <v>2</v>
      </c>
      <c r="R26" s="188">
        <v>7.4099999999999999E-2</v>
      </c>
      <c r="S26" s="153">
        <v>6</v>
      </c>
      <c r="T26" s="189">
        <v>0.22220000000000001</v>
      </c>
      <c r="U26" s="190">
        <v>10</v>
      </c>
      <c r="V26" s="191">
        <v>0.37040000000000001</v>
      </c>
      <c r="W26" s="41"/>
      <c r="X26" s="41"/>
      <c r="Y26" s="41"/>
      <c r="Z26" s="41"/>
    </row>
    <row r="27" spans="1:26" ht="33.75" thickBot="1">
      <c r="A27" s="27" t="s">
        <v>170</v>
      </c>
      <c r="B27" s="28">
        <v>0</v>
      </c>
      <c r="C27" s="28">
        <v>0</v>
      </c>
      <c r="D27" s="31">
        <v>0</v>
      </c>
      <c r="E27" s="28">
        <v>0</v>
      </c>
      <c r="F27" s="28">
        <v>0</v>
      </c>
      <c r="G27" s="28">
        <v>0</v>
      </c>
      <c r="H27" s="31">
        <v>0</v>
      </c>
      <c r="I27" s="28">
        <v>0</v>
      </c>
      <c r="J27" s="31">
        <v>0</v>
      </c>
      <c r="K27" s="28">
        <v>0</v>
      </c>
      <c r="L27" s="31">
        <v>0</v>
      </c>
      <c r="M27" s="28">
        <v>0</v>
      </c>
      <c r="N27" s="31">
        <v>0</v>
      </c>
      <c r="O27" s="28">
        <v>0</v>
      </c>
      <c r="P27" s="31">
        <v>0</v>
      </c>
      <c r="Q27" s="42">
        <v>0</v>
      </c>
      <c r="R27" s="31">
        <v>0</v>
      </c>
      <c r="S27" s="42">
        <v>0</v>
      </c>
      <c r="T27" s="31">
        <v>0</v>
      </c>
      <c r="U27" s="42">
        <v>0</v>
      </c>
      <c r="V27" s="31">
        <v>0</v>
      </c>
      <c r="W27" s="41"/>
      <c r="X27" s="41"/>
      <c r="Y27" s="41"/>
      <c r="Z27" s="41"/>
    </row>
    <row r="28" spans="1:26" ht="17.25" thickBot="1">
      <c r="A28" s="27" t="s">
        <v>171</v>
      </c>
      <c r="B28" s="28">
        <v>47</v>
      </c>
      <c r="C28" s="28">
        <v>9</v>
      </c>
      <c r="D28" s="58">
        <v>0.1915</v>
      </c>
      <c r="E28" s="28">
        <v>16</v>
      </c>
      <c r="F28" s="28">
        <v>5</v>
      </c>
      <c r="G28" s="28">
        <v>7</v>
      </c>
      <c r="H28" s="192">
        <v>0.1489</v>
      </c>
      <c r="I28" s="28">
        <v>8</v>
      </c>
      <c r="J28" s="193">
        <v>0.17019999999999999</v>
      </c>
      <c r="K28" s="28">
        <v>7</v>
      </c>
      <c r="L28" s="58">
        <v>0.1489</v>
      </c>
      <c r="M28" s="28">
        <v>9</v>
      </c>
      <c r="N28" s="194">
        <v>0.1915</v>
      </c>
      <c r="O28" s="28">
        <v>10</v>
      </c>
      <c r="P28" s="195">
        <v>0.21279999999999999</v>
      </c>
      <c r="Q28" s="100">
        <v>17</v>
      </c>
      <c r="R28" s="196">
        <v>0.36170000000000002</v>
      </c>
      <c r="S28" s="145">
        <v>10</v>
      </c>
      <c r="T28" s="62">
        <v>0.21279999999999999</v>
      </c>
      <c r="U28" s="197">
        <v>19</v>
      </c>
      <c r="V28" s="198">
        <v>0.40429999999999999</v>
      </c>
      <c r="W28" s="41"/>
      <c r="X28" s="41"/>
      <c r="Y28" s="41"/>
      <c r="Z28" s="41"/>
    </row>
    <row r="29" spans="1:26" ht="33.75" thickBot="1">
      <c r="A29" s="27" t="s">
        <v>172</v>
      </c>
      <c r="B29" s="28">
        <v>35</v>
      </c>
      <c r="C29" s="28">
        <v>3</v>
      </c>
      <c r="D29" s="67">
        <v>8.5699999999999998E-2</v>
      </c>
      <c r="E29" s="28">
        <v>4</v>
      </c>
      <c r="F29" s="28">
        <v>7</v>
      </c>
      <c r="G29" s="28">
        <v>1</v>
      </c>
      <c r="H29" s="199">
        <v>2.86E-2</v>
      </c>
      <c r="I29" s="28">
        <v>7</v>
      </c>
      <c r="J29" s="200">
        <v>0.2</v>
      </c>
      <c r="K29" s="28">
        <v>3</v>
      </c>
      <c r="L29" s="112">
        <v>8.5699999999999998E-2</v>
      </c>
      <c r="M29" s="28">
        <v>0</v>
      </c>
      <c r="N29" s="31">
        <v>0</v>
      </c>
      <c r="O29" s="28">
        <v>1</v>
      </c>
      <c r="P29" s="152">
        <v>2.86E-2</v>
      </c>
      <c r="Q29" s="72">
        <v>4</v>
      </c>
      <c r="R29" s="201">
        <v>0.1143</v>
      </c>
      <c r="S29" s="61">
        <v>3</v>
      </c>
      <c r="T29" s="202">
        <v>8.5699999999999998E-2</v>
      </c>
      <c r="U29" s="45">
        <v>3</v>
      </c>
      <c r="V29" s="203">
        <v>8.5699999999999998E-2</v>
      </c>
      <c r="W29" s="41"/>
      <c r="X29" s="41"/>
      <c r="Y29" s="41"/>
      <c r="Z29" s="41"/>
    </row>
    <row r="30" spans="1:26" ht="17.25" thickBot="1">
      <c r="A30" s="27" t="s">
        <v>173</v>
      </c>
      <c r="B30" s="28">
        <v>0</v>
      </c>
      <c r="C30" s="28">
        <v>0</v>
      </c>
      <c r="D30" s="31">
        <v>0</v>
      </c>
      <c r="E30" s="28">
        <v>0</v>
      </c>
      <c r="F30" s="28">
        <v>0</v>
      </c>
      <c r="G30" s="28">
        <v>0</v>
      </c>
      <c r="H30" s="31">
        <v>0</v>
      </c>
      <c r="I30" s="28">
        <v>0</v>
      </c>
      <c r="J30" s="31">
        <v>0</v>
      </c>
      <c r="K30" s="28">
        <v>0</v>
      </c>
      <c r="L30" s="31">
        <v>0</v>
      </c>
      <c r="M30" s="28">
        <v>0</v>
      </c>
      <c r="N30" s="31">
        <v>0</v>
      </c>
      <c r="O30" s="28">
        <v>0</v>
      </c>
      <c r="P30" s="31">
        <v>0</v>
      </c>
      <c r="Q30" s="42">
        <v>0</v>
      </c>
      <c r="R30" s="31">
        <v>0</v>
      </c>
      <c r="S30" s="42">
        <v>0</v>
      </c>
      <c r="T30" s="31">
        <v>0</v>
      </c>
      <c r="U30" s="42">
        <v>0</v>
      </c>
      <c r="V30" s="31">
        <v>0</v>
      </c>
      <c r="W30" s="41"/>
      <c r="X30" s="41"/>
      <c r="Y30" s="41"/>
      <c r="Z30" s="41"/>
    </row>
    <row r="31" spans="1:26" ht="17.25" thickBot="1">
      <c r="A31" s="27" t="s">
        <v>174</v>
      </c>
      <c r="B31" s="28">
        <v>0</v>
      </c>
      <c r="C31" s="28">
        <v>0</v>
      </c>
      <c r="D31" s="31">
        <v>0</v>
      </c>
      <c r="E31" s="28">
        <v>0</v>
      </c>
      <c r="F31" s="28">
        <v>0</v>
      </c>
      <c r="G31" s="28">
        <v>0</v>
      </c>
      <c r="H31" s="31">
        <v>0</v>
      </c>
      <c r="I31" s="28">
        <v>0</v>
      </c>
      <c r="J31" s="31">
        <v>0</v>
      </c>
      <c r="K31" s="28">
        <v>0</v>
      </c>
      <c r="L31" s="31">
        <v>0</v>
      </c>
      <c r="M31" s="28">
        <v>0</v>
      </c>
      <c r="N31" s="31">
        <v>0</v>
      </c>
      <c r="O31" s="28">
        <v>0</v>
      </c>
      <c r="P31" s="31">
        <v>0</v>
      </c>
      <c r="Q31" s="42">
        <v>0</v>
      </c>
      <c r="R31" s="31">
        <v>0</v>
      </c>
      <c r="S31" s="42">
        <v>0</v>
      </c>
      <c r="T31" s="31">
        <v>0</v>
      </c>
      <c r="U31" s="42">
        <v>0</v>
      </c>
      <c r="V31" s="31">
        <v>0</v>
      </c>
      <c r="W31" s="41"/>
      <c r="X31" s="41"/>
      <c r="Y31" s="41"/>
      <c r="Z31" s="41"/>
    </row>
    <row r="32" spans="1:26" ht="17.25" thickBot="1">
      <c r="A32" s="27" t="s">
        <v>175</v>
      </c>
      <c r="B32" s="28">
        <v>53</v>
      </c>
      <c r="C32" s="28">
        <v>13</v>
      </c>
      <c r="D32" s="204">
        <v>0.24529999999999999</v>
      </c>
      <c r="E32" s="28">
        <v>6</v>
      </c>
      <c r="F32" s="28">
        <v>7</v>
      </c>
      <c r="G32" s="28">
        <v>13</v>
      </c>
      <c r="H32" s="53">
        <v>0.24529999999999999</v>
      </c>
      <c r="I32" s="28">
        <v>7</v>
      </c>
      <c r="J32" s="139">
        <v>0.1321</v>
      </c>
      <c r="K32" s="28">
        <v>16</v>
      </c>
      <c r="L32" s="205">
        <v>0.3019</v>
      </c>
      <c r="M32" s="28">
        <v>8</v>
      </c>
      <c r="N32" s="178">
        <v>0.15090000000000001</v>
      </c>
      <c r="O32" s="28">
        <v>6</v>
      </c>
      <c r="P32" s="175">
        <v>0.1132</v>
      </c>
      <c r="Q32" s="206">
        <v>12</v>
      </c>
      <c r="R32" s="207">
        <v>0.22639999999999999</v>
      </c>
      <c r="S32" s="91">
        <v>11</v>
      </c>
      <c r="T32" s="154">
        <v>0.20749999999999999</v>
      </c>
      <c r="U32" s="208">
        <v>20</v>
      </c>
      <c r="V32" s="62">
        <v>0.37740000000000001</v>
      </c>
      <c r="W32" s="41"/>
      <c r="X32" s="41"/>
      <c r="Y32" s="41"/>
      <c r="Z32" s="41"/>
    </row>
    <row r="33" spans="1:26" ht="17.25" thickBot="1">
      <c r="A33" s="27" t="s">
        <v>176</v>
      </c>
      <c r="B33" s="28">
        <v>28</v>
      </c>
      <c r="C33" s="28">
        <v>8</v>
      </c>
      <c r="D33" s="53">
        <v>0.28570000000000001</v>
      </c>
      <c r="E33" s="28">
        <v>9</v>
      </c>
      <c r="F33" s="28">
        <v>2</v>
      </c>
      <c r="G33" s="28">
        <v>8</v>
      </c>
      <c r="H33" s="30">
        <v>0.28570000000000001</v>
      </c>
      <c r="I33" s="28">
        <v>6</v>
      </c>
      <c r="J33" s="125">
        <v>0.21429999999999999</v>
      </c>
      <c r="K33" s="28">
        <v>8</v>
      </c>
      <c r="L33" s="209">
        <v>0.28570000000000001</v>
      </c>
      <c r="M33" s="28">
        <v>6</v>
      </c>
      <c r="N33" s="124">
        <v>0.21429999999999999</v>
      </c>
      <c r="O33" s="28">
        <v>6</v>
      </c>
      <c r="P33" s="132">
        <v>0.21429999999999999</v>
      </c>
      <c r="Q33" s="50">
        <v>6</v>
      </c>
      <c r="R33" s="121">
        <v>0.21429999999999999</v>
      </c>
      <c r="S33" s="92">
        <v>9</v>
      </c>
      <c r="T33" s="210">
        <v>0.32140000000000002</v>
      </c>
      <c r="U33" s="92">
        <v>16</v>
      </c>
      <c r="V33" s="106">
        <v>0.57140000000000002</v>
      </c>
      <c r="W33" s="41"/>
      <c r="X33" s="41"/>
      <c r="Y33" s="41"/>
      <c r="Z33" s="41"/>
    </row>
    <row r="34" spans="1:26" ht="17.25" thickBot="1">
      <c r="A34" s="27" t="s">
        <v>177</v>
      </c>
      <c r="B34" s="28">
        <v>27</v>
      </c>
      <c r="C34" s="28">
        <v>3</v>
      </c>
      <c r="D34" s="112">
        <v>0.1111</v>
      </c>
      <c r="E34" s="28">
        <v>4</v>
      </c>
      <c r="F34" s="28">
        <v>7</v>
      </c>
      <c r="G34" s="28">
        <v>6</v>
      </c>
      <c r="H34" s="185">
        <v>0.22220000000000001</v>
      </c>
      <c r="I34" s="28">
        <v>1</v>
      </c>
      <c r="J34" s="211">
        <v>3.6999999999999998E-2</v>
      </c>
      <c r="K34" s="28">
        <v>5</v>
      </c>
      <c r="L34" s="204">
        <v>0.1852</v>
      </c>
      <c r="M34" s="28">
        <v>5</v>
      </c>
      <c r="N34" s="212">
        <v>0.1852</v>
      </c>
      <c r="O34" s="28">
        <v>4</v>
      </c>
      <c r="P34" s="187">
        <v>0.14810000000000001</v>
      </c>
      <c r="Q34" s="153">
        <v>5</v>
      </c>
      <c r="R34" s="62">
        <v>0.1852</v>
      </c>
      <c r="S34" s="213">
        <v>4</v>
      </c>
      <c r="T34" s="175">
        <v>0.14810000000000001</v>
      </c>
      <c r="U34" s="168">
        <v>12</v>
      </c>
      <c r="V34" s="214">
        <v>0.44440000000000002</v>
      </c>
      <c r="W34" s="41"/>
      <c r="X34" s="41"/>
      <c r="Y34" s="41"/>
      <c r="Z34" s="41"/>
    </row>
    <row r="35" spans="1:26" ht="17.25" thickBot="1">
      <c r="A35" s="27" t="s">
        <v>178</v>
      </c>
      <c r="B35" s="28">
        <v>92</v>
      </c>
      <c r="C35" s="28">
        <v>19</v>
      </c>
      <c r="D35" s="215">
        <v>0.20649999999999999</v>
      </c>
      <c r="E35" s="28">
        <v>9</v>
      </c>
      <c r="F35" s="28">
        <v>10</v>
      </c>
      <c r="G35" s="28">
        <v>18</v>
      </c>
      <c r="H35" s="139">
        <v>0.19570000000000001</v>
      </c>
      <c r="I35" s="28">
        <v>17</v>
      </c>
      <c r="J35" s="216">
        <v>0.18479999999999999</v>
      </c>
      <c r="K35" s="28">
        <v>10</v>
      </c>
      <c r="L35" s="108">
        <v>0.1087</v>
      </c>
      <c r="M35" s="28">
        <v>4</v>
      </c>
      <c r="N35" s="217">
        <v>4.3499999999999997E-2</v>
      </c>
      <c r="O35" s="28">
        <v>13</v>
      </c>
      <c r="P35" s="29">
        <v>0.14130000000000001</v>
      </c>
      <c r="Q35" s="218">
        <v>13</v>
      </c>
      <c r="R35" s="71">
        <v>0.14130000000000001</v>
      </c>
      <c r="S35" s="219">
        <v>23</v>
      </c>
      <c r="T35" s="198">
        <v>0.25</v>
      </c>
      <c r="U35" s="220">
        <v>39</v>
      </c>
      <c r="V35" s="81">
        <v>0.4239</v>
      </c>
      <c r="W35" s="41"/>
      <c r="X35" s="41"/>
      <c r="Y35" s="41"/>
      <c r="Z35" s="41"/>
    </row>
    <row r="36" spans="1:26" ht="17.25" thickBot="1">
      <c r="A36" s="27" t="s">
        <v>179</v>
      </c>
      <c r="B36" s="28">
        <v>20</v>
      </c>
      <c r="C36" s="28">
        <v>8</v>
      </c>
      <c r="D36" s="209">
        <v>0.4</v>
      </c>
      <c r="E36" s="28">
        <v>5</v>
      </c>
      <c r="F36" s="28">
        <v>2</v>
      </c>
      <c r="G36" s="28">
        <v>6</v>
      </c>
      <c r="H36" s="221">
        <v>0.3</v>
      </c>
      <c r="I36" s="28">
        <v>2</v>
      </c>
      <c r="J36" s="170">
        <v>0.1</v>
      </c>
      <c r="K36" s="28">
        <v>4</v>
      </c>
      <c r="L36" s="138">
        <v>0.2</v>
      </c>
      <c r="M36" s="28">
        <v>7</v>
      </c>
      <c r="N36" s="222">
        <v>0.35</v>
      </c>
      <c r="O36" s="28">
        <v>5</v>
      </c>
      <c r="P36" s="124">
        <v>0.25</v>
      </c>
      <c r="Q36" s="89">
        <v>7</v>
      </c>
      <c r="R36" s="223">
        <v>0.35</v>
      </c>
      <c r="S36" s="92">
        <v>9</v>
      </c>
      <c r="T36" s="223">
        <v>0.45</v>
      </c>
      <c r="U36" s="153">
        <v>11</v>
      </c>
      <c r="V36" s="224">
        <v>0.55000000000000004</v>
      </c>
      <c r="W36" s="41"/>
      <c r="X36" s="41"/>
      <c r="Y36" s="41"/>
      <c r="Z36" s="41"/>
    </row>
    <row r="37" spans="1:26" ht="17.25" thickBot="1">
      <c r="A37" s="27" t="s">
        <v>180</v>
      </c>
      <c r="B37" s="28">
        <v>34</v>
      </c>
      <c r="C37" s="28">
        <v>12</v>
      </c>
      <c r="D37" s="212">
        <v>0.35289999999999999</v>
      </c>
      <c r="E37" s="28">
        <v>7</v>
      </c>
      <c r="F37" s="28">
        <v>5</v>
      </c>
      <c r="G37" s="28">
        <v>7</v>
      </c>
      <c r="H37" s="55">
        <v>0.2059</v>
      </c>
      <c r="I37" s="28">
        <v>7</v>
      </c>
      <c r="J37" s="225">
        <v>0.2059</v>
      </c>
      <c r="K37" s="28">
        <v>7</v>
      </c>
      <c r="L37" s="174">
        <v>0.2059</v>
      </c>
      <c r="M37" s="28">
        <v>6</v>
      </c>
      <c r="N37" s="125">
        <v>0.17649999999999999</v>
      </c>
      <c r="O37" s="28">
        <v>10</v>
      </c>
      <c r="P37" s="226">
        <v>0.29409999999999997</v>
      </c>
      <c r="Q37" s="80">
        <v>8</v>
      </c>
      <c r="R37" s="227">
        <v>0.23530000000000001</v>
      </c>
      <c r="S37" s="91">
        <v>11</v>
      </c>
      <c r="T37" s="228">
        <v>0.32350000000000001</v>
      </c>
      <c r="U37" s="197">
        <v>19</v>
      </c>
      <c r="V37" s="229">
        <v>0.55879999999999996</v>
      </c>
      <c r="W37" s="41"/>
      <c r="X37" s="41"/>
      <c r="Y37" s="41"/>
      <c r="Z37" s="41"/>
    </row>
    <row r="38" spans="1:26" ht="33.75" thickBot="1">
      <c r="A38" s="27" t="s">
        <v>181</v>
      </c>
      <c r="B38" s="28">
        <v>110</v>
      </c>
      <c r="C38" s="28">
        <v>23</v>
      </c>
      <c r="D38" s="230">
        <v>0.20910000000000001</v>
      </c>
      <c r="E38" s="28">
        <v>16</v>
      </c>
      <c r="F38" s="28">
        <v>14</v>
      </c>
      <c r="G38" s="28">
        <v>22</v>
      </c>
      <c r="H38" s="48">
        <v>0.2</v>
      </c>
      <c r="I38" s="28">
        <v>18</v>
      </c>
      <c r="J38" s="115">
        <v>0.1636</v>
      </c>
      <c r="K38" s="28">
        <v>10</v>
      </c>
      <c r="L38" s="231">
        <v>9.0899999999999995E-2</v>
      </c>
      <c r="M38" s="28">
        <v>20</v>
      </c>
      <c r="N38" s="30">
        <v>0.18179999999999999</v>
      </c>
      <c r="O38" s="28">
        <v>16</v>
      </c>
      <c r="P38" s="232">
        <v>0.14549999999999999</v>
      </c>
      <c r="Q38" s="233">
        <v>20</v>
      </c>
      <c r="R38" s="234">
        <v>0.18179999999999999</v>
      </c>
      <c r="S38" s="235">
        <v>28</v>
      </c>
      <c r="T38" s="121">
        <v>0.2545</v>
      </c>
      <c r="U38" s="236">
        <v>41</v>
      </c>
      <c r="V38" s="154">
        <v>0.37269999999999998</v>
      </c>
      <c r="W38" s="41"/>
      <c r="X38" s="41"/>
      <c r="Y38" s="41"/>
      <c r="Z38" s="41"/>
    </row>
    <row r="39" spans="1:26" ht="33.75" thickBot="1">
      <c r="A39" s="27" t="s">
        <v>182</v>
      </c>
      <c r="B39" s="28">
        <v>28</v>
      </c>
      <c r="C39" s="28">
        <v>10</v>
      </c>
      <c r="D39" s="237">
        <v>0.35709999999999997</v>
      </c>
      <c r="E39" s="28">
        <v>1</v>
      </c>
      <c r="F39" s="28">
        <v>4</v>
      </c>
      <c r="G39" s="28">
        <v>7</v>
      </c>
      <c r="H39" s="216">
        <v>0.25</v>
      </c>
      <c r="I39" s="28">
        <v>5</v>
      </c>
      <c r="J39" s="238">
        <v>0.17860000000000001</v>
      </c>
      <c r="K39" s="28">
        <v>13</v>
      </c>
      <c r="L39" s="47">
        <v>0.46429999999999999</v>
      </c>
      <c r="M39" s="28">
        <v>7</v>
      </c>
      <c r="N39" s="128">
        <v>0.25</v>
      </c>
      <c r="O39" s="28">
        <v>10</v>
      </c>
      <c r="P39" s="239">
        <v>0.35709999999999997</v>
      </c>
      <c r="Q39" s="80">
        <v>8</v>
      </c>
      <c r="R39" s="44">
        <v>0.28570000000000001</v>
      </c>
      <c r="S39" s="136">
        <v>7</v>
      </c>
      <c r="T39" s="198">
        <v>0.25</v>
      </c>
      <c r="U39" s="72">
        <v>9</v>
      </c>
      <c r="V39" s="240">
        <v>0.32140000000000002</v>
      </c>
      <c r="W39" s="41"/>
      <c r="X39" s="41"/>
      <c r="Y39" s="41"/>
      <c r="Z39" s="41"/>
    </row>
    <row r="40" spans="1:26" ht="33.75" thickBot="1">
      <c r="A40" s="27" t="s">
        <v>183</v>
      </c>
      <c r="B40" s="28">
        <v>36</v>
      </c>
      <c r="C40" s="28">
        <v>8</v>
      </c>
      <c r="D40" s="241">
        <v>0.22220000000000001</v>
      </c>
      <c r="E40" s="28">
        <v>9</v>
      </c>
      <c r="F40" s="28">
        <v>3</v>
      </c>
      <c r="G40" s="28">
        <v>7</v>
      </c>
      <c r="H40" s="139">
        <v>0.19439999999999999</v>
      </c>
      <c r="I40" s="28">
        <v>9</v>
      </c>
      <c r="J40" s="143">
        <v>0.25</v>
      </c>
      <c r="K40" s="28">
        <v>7</v>
      </c>
      <c r="L40" s="115">
        <v>0.19439999999999999</v>
      </c>
      <c r="M40" s="28">
        <v>7</v>
      </c>
      <c r="N40" s="242">
        <v>0.19439999999999999</v>
      </c>
      <c r="O40" s="28">
        <v>4</v>
      </c>
      <c r="P40" s="243">
        <v>0.1111</v>
      </c>
      <c r="Q40" s="153">
        <v>5</v>
      </c>
      <c r="R40" s="244">
        <v>0.1389</v>
      </c>
      <c r="S40" s="136">
        <v>7</v>
      </c>
      <c r="T40" s="144">
        <v>0.19439999999999999</v>
      </c>
      <c r="U40" s="136">
        <v>13</v>
      </c>
      <c r="V40" s="144">
        <v>0.36109999999999998</v>
      </c>
      <c r="W40" s="41"/>
      <c r="X40" s="41"/>
      <c r="Y40" s="41"/>
      <c r="Z40" s="41"/>
    </row>
    <row r="41" spans="1:26" ht="17.25" thickBot="1">
      <c r="A41" s="27" t="s">
        <v>184</v>
      </c>
      <c r="B41" s="28">
        <v>28</v>
      </c>
      <c r="C41" s="28">
        <v>13</v>
      </c>
      <c r="D41" s="128">
        <v>0.46429999999999999</v>
      </c>
      <c r="E41" s="28">
        <v>5</v>
      </c>
      <c r="F41" s="28">
        <v>4</v>
      </c>
      <c r="G41" s="28">
        <v>9</v>
      </c>
      <c r="H41" s="209">
        <v>0.32140000000000002</v>
      </c>
      <c r="I41" s="28">
        <v>9</v>
      </c>
      <c r="J41" s="245">
        <v>0.32140000000000002</v>
      </c>
      <c r="K41" s="28">
        <v>10</v>
      </c>
      <c r="L41" s="246">
        <v>0.35709999999999997</v>
      </c>
      <c r="M41" s="28">
        <v>2</v>
      </c>
      <c r="N41" s="57">
        <v>7.1400000000000005E-2</v>
      </c>
      <c r="O41" s="28">
        <v>10</v>
      </c>
      <c r="P41" s="239">
        <v>0.35709999999999997</v>
      </c>
      <c r="Q41" s="50">
        <v>6</v>
      </c>
      <c r="R41" s="121">
        <v>0.21429999999999999</v>
      </c>
      <c r="S41" s="247">
        <v>12</v>
      </c>
      <c r="T41" s="105">
        <v>0.42859999999999998</v>
      </c>
      <c r="U41" s="208">
        <v>20</v>
      </c>
      <c r="V41" s="47">
        <v>0.71430000000000005</v>
      </c>
      <c r="W41" s="41"/>
      <c r="X41" s="41"/>
      <c r="Y41" s="41"/>
      <c r="Z41" s="41"/>
    </row>
    <row r="42" spans="1:26" ht="17.25" thickBot="1">
      <c r="A42" s="27" t="s">
        <v>185</v>
      </c>
      <c r="B42" s="28">
        <v>26</v>
      </c>
      <c r="C42" s="28">
        <v>5</v>
      </c>
      <c r="D42" s="58">
        <v>0.1923</v>
      </c>
      <c r="E42" s="28">
        <v>5</v>
      </c>
      <c r="F42" s="28">
        <v>2</v>
      </c>
      <c r="G42" s="28">
        <v>4</v>
      </c>
      <c r="H42" s="170">
        <v>0.15379999999999999</v>
      </c>
      <c r="I42" s="28">
        <v>6</v>
      </c>
      <c r="J42" s="194">
        <v>0.23080000000000001</v>
      </c>
      <c r="K42" s="28">
        <v>6</v>
      </c>
      <c r="L42" s="248">
        <v>0.23080000000000001</v>
      </c>
      <c r="M42" s="28">
        <v>7</v>
      </c>
      <c r="N42" s="249">
        <v>0.26919999999999999</v>
      </c>
      <c r="O42" s="28">
        <v>6</v>
      </c>
      <c r="P42" s="172">
        <v>0.23080000000000001</v>
      </c>
      <c r="Q42" s="153">
        <v>5</v>
      </c>
      <c r="R42" s="250">
        <v>0.1923</v>
      </c>
      <c r="S42" s="72">
        <v>5</v>
      </c>
      <c r="T42" s="144">
        <v>0.1923</v>
      </c>
      <c r="U42" s="72">
        <v>9</v>
      </c>
      <c r="V42" s="251">
        <v>0.34620000000000001</v>
      </c>
      <c r="W42" s="41"/>
      <c r="X42" s="41"/>
      <c r="Y42" s="41"/>
      <c r="Z42" s="41"/>
    </row>
    <row r="43" spans="1:26" ht="17.25" thickBot="1">
      <c r="A43" s="27" t="s">
        <v>186</v>
      </c>
      <c r="B43" s="28">
        <v>45</v>
      </c>
      <c r="C43" s="28">
        <v>17</v>
      </c>
      <c r="D43" s="252">
        <v>0.37780000000000002</v>
      </c>
      <c r="E43" s="28">
        <v>10</v>
      </c>
      <c r="F43" s="28">
        <v>5</v>
      </c>
      <c r="G43" s="28">
        <v>11</v>
      </c>
      <c r="H43" s="53">
        <v>0.24440000000000001</v>
      </c>
      <c r="I43" s="28">
        <v>12</v>
      </c>
      <c r="J43" s="253">
        <v>0.26669999999999999</v>
      </c>
      <c r="K43" s="28">
        <v>8</v>
      </c>
      <c r="L43" s="78">
        <v>0.17780000000000001</v>
      </c>
      <c r="M43" s="28">
        <v>4</v>
      </c>
      <c r="N43" s="58">
        <v>8.8900000000000007E-2</v>
      </c>
      <c r="O43" s="28">
        <v>5</v>
      </c>
      <c r="P43" s="243">
        <v>0.1111</v>
      </c>
      <c r="Q43" s="218">
        <v>13</v>
      </c>
      <c r="R43" s="254">
        <v>0.28889999999999999</v>
      </c>
      <c r="S43" s="255">
        <v>16</v>
      </c>
      <c r="T43" s="256">
        <v>0.35560000000000003</v>
      </c>
      <c r="U43" s="257">
        <v>23</v>
      </c>
      <c r="V43" s="258">
        <v>0.5111</v>
      </c>
      <c r="W43" s="41"/>
      <c r="X43" s="41"/>
      <c r="Y43" s="41"/>
      <c r="Z43" s="41"/>
    </row>
    <row r="44" spans="1:26" ht="17.25" thickBot="1">
      <c r="A44" s="27" t="s">
        <v>187</v>
      </c>
      <c r="B44" s="28">
        <v>35</v>
      </c>
      <c r="C44" s="28">
        <v>8</v>
      </c>
      <c r="D44" s="55">
        <v>0.2286</v>
      </c>
      <c r="E44" s="28">
        <v>10</v>
      </c>
      <c r="F44" s="28">
        <v>4</v>
      </c>
      <c r="G44" s="28">
        <v>8</v>
      </c>
      <c r="H44" s="75">
        <v>0.2286</v>
      </c>
      <c r="I44" s="28">
        <v>6</v>
      </c>
      <c r="J44" s="76">
        <v>0.1714</v>
      </c>
      <c r="K44" s="28">
        <v>5</v>
      </c>
      <c r="L44" s="77">
        <v>0.1429</v>
      </c>
      <c r="M44" s="28">
        <v>6</v>
      </c>
      <c r="N44" s="195">
        <v>0.1714</v>
      </c>
      <c r="O44" s="28">
        <v>5</v>
      </c>
      <c r="P44" s="58">
        <v>0.1429</v>
      </c>
      <c r="Q44" s="80">
        <v>8</v>
      </c>
      <c r="R44" s="81">
        <v>0.2286</v>
      </c>
      <c r="S44" s="51">
        <v>8</v>
      </c>
      <c r="T44" s="82">
        <v>0.2286</v>
      </c>
      <c r="U44" s="136">
        <v>13</v>
      </c>
      <c r="V44" s="259">
        <v>0.37140000000000001</v>
      </c>
      <c r="W44" s="260"/>
      <c r="X44" s="260"/>
      <c r="Y44" s="260"/>
      <c r="Z44" s="260"/>
    </row>
    <row r="45" spans="1:26" ht="17.25" thickBot="1">
      <c r="A45" s="27" t="s">
        <v>188</v>
      </c>
      <c r="B45" s="28">
        <v>47</v>
      </c>
      <c r="C45" s="28">
        <v>14</v>
      </c>
      <c r="D45" s="141">
        <v>0.2979</v>
      </c>
      <c r="E45" s="28">
        <v>4</v>
      </c>
      <c r="F45" s="28">
        <v>7</v>
      </c>
      <c r="G45" s="28">
        <v>10</v>
      </c>
      <c r="H45" s="49">
        <v>0.21279999999999999</v>
      </c>
      <c r="I45" s="28">
        <v>7</v>
      </c>
      <c r="J45" s="49">
        <v>0.1489</v>
      </c>
      <c r="K45" s="28">
        <v>7</v>
      </c>
      <c r="L45" s="58">
        <v>0.1489</v>
      </c>
      <c r="M45" s="28">
        <v>8</v>
      </c>
      <c r="N45" s="177">
        <v>0.17019999999999999</v>
      </c>
      <c r="O45" s="28">
        <v>7</v>
      </c>
      <c r="P45" s="261">
        <v>0.1489</v>
      </c>
      <c r="Q45" s="206">
        <v>12</v>
      </c>
      <c r="R45" s="262">
        <v>0.25530000000000003</v>
      </c>
      <c r="S45" s="98">
        <v>13</v>
      </c>
      <c r="T45" s="81">
        <v>0.27660000000000001</v>
      </c>
      <c r="U45" s="247">
        <v>22</v>
      </c>
      <c r="V45" s="263">
        <v>0.46810000000000002</v>
      </c>
      <c r="W45" s="260"/>
      <c r="X45" s="260"/>
      <c r="Y45" s="260"/>
      <c r="Z45" s="260"/>
    </row>
    <row r="46" spans="1:26" ht="33.75" thickBot="1">
      <c r="A46" s="27" t="s">
        <v>189</v>
      </c>
      <c r="B46" s="28">
        <v>163</v>
      </c>
      <c r="C46" s="28">
        <v>36</v>
      </c>
      <c r="D46" s="241">
        <v>0.22090000000000001</v>
      </c>
      <c r="E46" s="28">
        <v>24</v>
      </c>
      <c r="F46" s="28">
        <v>23</v>
      </c>
      <c r="G46" s="28">
        <v>36</v>
      </c>
      <c r="H46" s="87">
        <v>0.22090000000000001</v>
      </c>
      <c r="I46" s="28">
        <v>29</v>
      </c>
      <c r="J46" s="173">
        <v>0.1779</v>
      </c>
      <c r="K46" s="28">
        <v>28</v>
      </c>
      <c r="L46" s="117">
        <v>0.17180000000000001</v>
      </c>
      <c r="M46" s="28">
        <v>27</v>
      </c>
      <c r="N46" s="264">
        <v>0.1656</v>
      </c>
      <c r="O46" s="28">
        <v>32</v>
      </c>
      <c r="P46" s="141">
        <v>0.1963</v>
      </c>
      <c r="Q46" s="265">
        <v>33</v>
      </c>
      <c r="R46" s="266">
        <v>0.20250000000000001</v>
      </c>
      <c r="S46" s="181">
        <v>41</v>
      </c>
      <c r="T46" s="198">
        <v>0.2515</v>
      </c>
      <c r="U46" s="267">
        <v>67</v>
      </c>
      <c r="V46" s="268">
        <v>0.41099999999999998</v>
      </c>
      <c r="W46" s="260"/>
      <c r="X46" s="260"/>
      <c r="Y46" s="260"/>
      <c r="Z46" s="260"/>
    </row>
    <row r="47" spans="1:26" ht="33.75" thickBot="1">
      <c r="A47" s="27" t="s">
        <v>190</v>
      </c>
      <c r="B47" s="28">
        <v>0</v>
      </c>
      <c r="C47" s="28">
        <v>0</v>
      </c>
      <c r="D47" s="31">
        <v>0</v>
      </c>
      <c r="E47" s="28">
        <v>0</v>
      </c>
      <c r="F47" s="28">
        <v>0</v>
      </c>
      <c r="G47" s="28">
        <v>0</v>
      </c>
      <c r="H47" s="31">
        <v>0</v>
      </c>
      <c r="I47" s="28">
        <v>0</v>
      </c>
      <c r="J47" s="31">
        <v>0</v>
      </c>
      <c r="K47" s="28">
        <v>0</v>
      </c>
      <c r="L47" s="31">
        <v>0</v>
      </c>
      <c r="M47" s="28">
        <v>0</v>
      </c>
      <c r="N47" s="31">
        <v>0</v>
      </c>
      <c r="O47" s="28">
        <v>0</v>
      </c>
      <c r="P47" s="31">
        <v>0</v>
      </c>
      <c r="Q47" s="42">
        <v>0</v>
      </c>
      <c r="R47" s="31">
        <v>0</v>
      </c>
      <c r="S47" s="42">
        <v>0</v>
      </c>
      <c r="T47" s="31">
        <v>0</v>
      </c>
      <c r="U47" s="42">
        <v>0</v>
      </c>
      <c r="V47" s="31">
        <v>0</v>
      </c>
      <c r="W47" s="260"/>
      <c r="X47" s="260"/>
      <c r="Y47" s="260"/>
      <c r="Z47" s="260"/>
    </row>
    <row r="48" spans="1:26" ht="50.25" thickBot="1">
      <c r="A48" s="27" t="s">
        <v>191</v>
      </c>
      <c r="B48" s="28">
        <v>0</v>
      </c>
      <c r="C48" s="28">
        <v>0</v>
      </c>
      <c r="D48" s="31">
        <v>0</v>
      </c>
      <c r="E48" s="28">
        <v>0</v>
      </c>
      <c r="F48" s="28">
        <v>0</v>
      </c>
      <c r="G48" s="28">
        <v>0</v>
      </c>
      <c r="H48" s="31">
        <v>0</v>
      </c>
      <c r="I48" s="28">
        <v>0</v>
      </c>
      <c r="J48" s="31">
        <v>0</v>
      </c>
      <c r="K48" s="28">
        <v>0</v>
      </c>
      <c r="L48" s="31">
        <v>0</v>
      </c>
      <c r="M48" s="28">
        <v>0</v>
      </c>
      <c r="N48" s="31">
        <v>0</v>
      </c>
      <c r="O48" s="28">
        <v>0</v>
      </c>
      <c r="P48" s="31">
        <v>0</v>
      </c>
      <c r="Q48" s="42">
        <v>0</v>
      </c>
      <c r="R48" s="31">
        <v>0</v>
      </c>
      <c r="S48" s="42">
        <v>0</v>
      </c>
      <c r="T48" s="31">
        <v>0</v>
      </c>
      <c r="U48" s="42">
        <v>0</v>
      </c>
      <c r="V48" s="31">
        <v>0</v>
      </c>
      <c r="W48" s="260"/>
      <c r="X48" s="260"/>
      <c r="Y48" s="260"/>
      <c r="Z48" s="260"/>
    </row>
    <row r="49" spans="1:26" ht="33.75" thickBot="1">
      <c r="A49" s="27" t="s">
        <v>192</v>
      </c>
      <c r="B49" s="28">
        <v>0</v>
      </c>
      <c r="C49" s="28">
        <v>0</v>
      </c>
      <c r="D49" s="31">
        <v>0</v>
      </c>
      <c r="E49" s="28">
        <v>0</v>
      </c>
      <c r="F49" s="28">
        <v>0</v>
      </c>
      <c r="G49" s="28">
        <v>0</v>
      </c>
      <c r="H49" s="31">
        <v>0</v>
      </c>
      <c r="I49" s="28">
        <v>0</v>
      </c>
      <c r="J49" s="31">
        <v>0</v>
      </c>
      <c r="K49" s="28">
        <v>0</v>
      </c>
      <c r="L49" s="31">
        <v>0</v>
      </c>
      <c r="M49" s="28">
        <v>0</v>
      </c>
      <c r="N49" s="31">
        <v>0</v>
      </c>
      <c r="O49" s="28">
        <v>0</v>
      </c>
      <c r="P49" s="31">
        <v>0</v>
      </c>
      <c r="Q49" s="42">
        <v>0</v>
      </c>
      <c r="R49" s="31">
        <v>0</v>
      </c>
      <c r="S49" s="42">
        <v>0</v>
      </c>
      <c r="T49" s="31">
        <v>0</v>
      </c>
      <c r="U49" s="42">
        <v>0</v>
      </c>
      <c r="V49" s="31">
        <v>0</v>
      </c>
      <c r="W49" s="260"/>
      <c r="X49" s="260"/>
      <c r="Y49" s="260"/>
      <c r="Z49" s="260"/>
    </row>
    <row r="50" spans="1:26" ht="17.25" thickBot="1">
      <c r="A50" s="27" t="s">
        <v>193</v>
      </c>
      <c r="B50" s="28">
        <v>0</v>
      </c>
      <c r="C50" s="28">
        <v>0</v>
      </c>
      <c r="D50" s="31">
        <v>0</v>
      </c>
      <c r="E50" s="28">
        <v>0</v>
      </c>
      <c r="F50" s="28">
        <v>0</v>
      </c>
      <c r="G50" s="28">
        <v>0</v>
      </c>
      <c r="H50" s="31">
        <v>0</v>
      </c>
      <c r="I50" s="28">
        <v>0</v>
      </c>
      <c r="J50" s="31">
        <v>0</v>
      </c>
      <c r="K50" s="28">
        <v>0</v>
      </c>
      <c r="L50" s="31">
        <v>0</v>
      </c>
      <c r="M50" s="28">
        <v>0</v>
      </c>
      <c r="N50" s="31">
        <v>0</v>
      </c>
      <c r="O50" s="28">
        <v>0</v>
      </c>
      <c r="P50" s="31">
        <v>0</v>
      </c>
      <c r="Q50" s="42">
        <v>0</v>
      </c>
      <c r="R50" s="31">
        <v>0</v>
      </c>
      <c r="S50" s="42">
        <v>0</v>
      </c>
      <c r="T50" s="31">
        <v>0</v>
      </c>
      <c r="U50" s="42">
        <v>0</v>
      </c>
      <c r="V50" s="31">
        <v>0</v>
      </c>
      <c r="W50" s="260"/>
      <c r="X50" s="260"/>
      <c r="Y50" s="260"/>
      <c r="Z50" s="260"/>
    </row>
    <row r="51" spans="1:26" ht="17.25" thickBot="1">
      <c r="A51" s="27" t="s">
        <v>194</v>
      </c>
      <c r="B51" s="28">
        <v>31</v>
      </c>
      <c r="C51" s="28">
        <v>9</v>
      </c>
      <c r="D51" s="269">
        <v>0.2903</v>
      </c>
      <c r="E51" s="28">
        <v>7</v>
      </c>
      <c r="F51" s="28">
        <v>2</v>
      </c>
      <c r="G51" s="28">
        <v>8</v>
      </c>
      <c r="H51" s="79">
        <v>0.2581</v>
      </c>
      <c r="I51" s="28">
        <v>6</v>
      </c>
      <c r="J51" s="270">
        <v>0.19350000000000001</v>
      </c>
      <c r="K51" s="28">
        <v>9</v>
      </c>
      <c r="L51" s="124">
        <v>0.2903</v>
      </c>
      <c r="M51" s="28">
        <v>4</v>
      </c>
      <c r="N51" s="115">
        <v>0.129</v>
      </c>
      <c r="O51" s="28">
        <v>10</v>
      </c>
      <c r="P51" s="271">
        <v>0.3226</v>
      </c>
      <c r="Q51" s="272">
        <v>3</v>
      </c>
      <c r="R51" s="112">
        <v>9.6799999999999997E-2</v>
      </c>
      <c r="S51" s="136">
        <v>7</v>
      </c>
      <c r="T51" s="273">
        <v>0.2258</v>
      </c>
      <c r="U51" s="136">
        <v>13</v>
      </c>
      <c r="V51" s="274">
        <v>0.4194</v>
      </c>
      <c r="W51" s="260"/>
      <c r="X51" s="260"/>
      <c r="Y51" s="260"/>
      <c r="Z51" s="260"/>
    </row>
    <row r="52" spans="1:26" ht="33.75" thickBot="1">
      <c r="A52" s="27" t="s">
        <v>195</v>
      </c>
      <c r="B52" s="28">
        <v>0</v>
      </c>
      <c r="C52" s="28">
        <v>0</v>
      </c>
      <c r="D52" s="31">
        <v>0</v>
      </c>
      <c r="E52" s="28">
        <v>0</v>
      </c>
      <c r="F52" s="28">
        <v>0</v>
      </c>
      <c r="G52" s="28">
        <v>0</v>
      </c>
      <c r="H52" s="31">
        <v>0</v>
      </c>
      <c r="I52" s="28">
        <v>0</v>
      </c>
      <c r="J52" s="31">
        <v>0</v>
      </c>
      <c r="K52" s="28">
        <v>0</v>
      </c>
      <c r="L52" s="31">
        <v>0</v>
      </c>
      <c r="M52" s="28">
        <v>0</v>
      </c>
      <c r="N52" s="31">
        <v>0</v>
      </c>
      <c r="O52" s="28">
        <v>0</v>
      </c>
      <c r="P52" s="31">
        <v>0</v>
      </c>
      <c r="Q52" s="42">
        <v>0</v>
      </c>
      <c r="R52" s="31">
        <v>0</v>
      </c>
      <c r="S52" s="42">
        <v>0</v>
      </c>
      <c r="T52" s="31">
        <v>0</v>
      </c>
      <c r="U52" s="42">
        <v>0</v>
      </c>
      <c r="V52" s="31">
        <v>0</v>
      </c>
      <c r="W52" s="260"/>
      <c r="X52" s="260"/>
      <c r="Y52" s="260"/>
      <c r="Z52" s="260"/>
    </row>
    <row r="53" spans="1:26" ht="33.75" thickBot="1">
      <c r="A53" s="27" t="s">
        <v>196</v>
      </c>
      <c r="B53" s="28">
        <v>21</v>
      </c>
      <c r="C53" s="28">
        <v>5</v>
      </c>
      <c r="D53" s="49">
        <v>0.23810000000000001</v>
      </c>
      <c r="E53" s="28">
        <v>5</v>
      </c>
      <c r="F53" s="28">
        <v>2</v>
      </c>
      <c r="G53" s="28">
        <v>6</v>
      </c>
      <c r="H53" s="30">
        <v>0.28570000000000001</v>
      </c>
      <c r="I53" s="28">
        <v>2</v>
      </c>
      <c r="J53" s="57">
        <v>9.5200000000000007E-2</v>
      </c>
      <c r="K53" s="28">
        <v>4</v>
      </c>
      <c r="L53" s="275">
        <v>0.1905</v>
      </c>
      <c r="M53" s="28">
        <v>1</v>
      </c>
      <c r="N53" s="276">
        <v>4.7600000000000003E-2</v>
      </c>
      <c r="O53" s="28">
        <v>2</v>
      </c>
      <c r="P53" s="169">
        <v>9.5200000000000007E-2</v>
      </c>
      <c r="Q53" s="35">
        <v>2</v>
      </c>
      <c r="R53" s="36">
        <v>9.5200000000000007E-2</v>
      </c>
      <c r="S53" s="153">
        <v>6</v>
      </c>
      <c r="T53" s="277">
        <v>0.28570000000000001</v>
      </c>
      <c r="U53" s="190">
        <v>10</v>
      </c>
      <c r="V53" s="278">
        <v>0.47620000000000001</v>
      </c>
      <c r="W53" s="260"/>
      <c r="X53" s="260"/>
      <c r="Y53" s="260"/>
      <c r="Z53" s="260"/>
    </row>
    <row r="54" spans="1:26" ht="17.25" thickBot="1">
      <c r="A54" s="27" t="s">
        <v>197</v>
      </c>
      <c r="B54" s="28">
        <v>0</v>
      </c>
      <c r="C54" s="28">
        <v>0</v>
      </c>
      <c r="D54" s="31">
        <v>0</v>
      </c>
      <c r="E54" s="28">
        <v>0</v>
      </c>
      <c r="F54" s="28">
        <v>0</v>
      </c>
      <c r="G54" s="28">
        <v>0</v>
      </c>
      <c r="H54" s="31">
        <v>0</v>
      </c>
      <c r="I54" s="28">
        <v>0</v>
      </c>
      <c r="J54" s="31">
        <v>0</v>
      </c>
      <c r="K54" s="28">
        <v>0</v>
      </c>
      <c r="L54" s="31">
        <v>0</v>
      </c>
      <c r="M54" s="28">
        <v>0</v>
      </c>
      <c r="N54" s="31">
        <v>0</v>
      </c>
      <c r="O54" s="28">
        <v>0</v>
      </c>
      <c r="P54" s="31">
        <v>0</v>
      </c>
      <c r="Q54" s="42">
        <v>0</v>
      </c>
      <c r="R54" s="31">
        <v>0</v>
      </c>
      <c r="S54" s="42">
        <v>0</v>
      </c>
      <c r="T54" s="31">
        <v>0</v>
      </c>
      <c r="U54" s="42">
        <v>0</v>
      </c>
      <c r="V54" s="31">
        <v>0</v>
      </c>
      <c r="W54" s="260"/>
      <c r="X54" s="260"/>
      <c r="Y54" s="260"/>
      <c r="Z54" s="260"/>
    </row>
    <row r="55" spans="1:26" ht="33.75" thickBot="1">
      <c r="A55" s="27" t="s">
        <v>198</v>
      </c>
      <c r="B55" s="28">
        <v>0</v>
      </c>
      <c r="C55" s="28">
        <v>0</v>
      </c>
      <c r="D55" s="31">
        <v>0</v>
      </c>
      <c r="E55" s="28">
        <v>0</v>
      </c>
      <c r="F55" s="28">
        <v>0</v>
      </c>
      <c r="G55" s="28">
        <v>0</v>
      </c>
      <c r="H55" s="31">
        <v>0</v>
      </c>
      <c r="I55" s="28">
        <v>0</v>
      </c>
      <c r="J55" s="31">
        <v>0</v>
      </c>
      <c r="K55" s="28">
        <v>0</v>
      </c>
      <c r="L55" s="31">
        <v>0</v>
      </c>
      <c r="M55" s="28">
        <v>0</v>
      </c>
      <c r="N55" s="31">
        <v>0</v>
      </c>
      <c r="O55" s="28">
        <v>0</v>
      </c>
      <c r="P55" s="31">
        <v>0</v>
      </c>
      <c r="Q55" s="42">
        <v>0</v>
      </c>
      <c r="R55" s="31">
        <v>0</v>
      </c>
      <c r="S55" s="42">
        <v>0</v>
      </c>
      <c r="T55" s="31">
        <v>0</v>
      </c>
      <c r="U55" s="42">
        <v>0</v>
      </c>
      <c r="V55" s="31">
        <v>0</v>
      </c>
      <c r="W55" s="260"/>
      <c r="X55" s="260"/>
      <c r="Y55" s="260"/>
      <c r="Z55" s="260"/>
    </row>
    <row r="56" spans="1:26" ht="17.25" thickBot="1">
      <c r="A56" s="27" t="s">
        <v>199</v>
      </c>
      <c r="B56" s="28">
        <v>0</v>
      </c>
      <c r="C56" s="28">
        <v>0</v>
      </c>
      <c r="D56" s="31">
        <v>0</v>
      </c>
      <c r="E56" s="28">
        <v>0</v>
      </c>
      <c r="F56" s="28">
        <v>0</v>
      </c>
      <c r="G56" s="28">
        <v>0</v>
      </c>
      <c r="H56" s="31">
        <v>0</v>
      </c>
      <c r="I56" s="28">
        <v>0</v>
      </c>
      <c r="J56" s="31">
        <v>0</v>
      </c>
      <c r="K56" s="28">
        <v>0</v>
      </c>
      <c r="L56" s="31">
        <v>0</v>
      </c>
      <c r="M56" s="28">
        <v>0</v>
      </c>
      <c r="N56" s="31">
        <v>0</v>
      </c>
      <c r="O56" s="28">
        <v>0</v>
      </c>
      <c r="P56" s="31">
        <v>0</v>
      </c>
      <c r="Q56" s="42">
        <v>0</v>
      </c>
      <c r="R56" s="31">
        <v>0</v>
      </c>
      <c r="S56" s="42">
        <v>0</v>
      </c>
      <c r="T56" s="31">
        <v>0</v>
      </c>
      <c r="U56" s="42">
        <v>0</v>
      </c>
      <c r="V56" s="31">
        <v>0</v>
      </c>
      <c r="W56" s="260"/>
      <c r="X56" s="260"/>
      <c r="Y56" s="260"/>
      <c r="Z56" s="260"/>
    </row>
    <row r="57" spans="1:26" ht="17.25" thickBot="1">
      <c r="A57" s="27" t="s">
        <v>200</v>
      </c>
      <c r="B57" s="28">
        <v>27</v>
      </c>
      <c r="C57" s="28">
        <v>11</v>
      </c>
      <c r="D57" s="95">
        <v>0.40739999999999998</v>
      </c>
      <c r="E57" s="28">
        <v>6</v>
      </c>
      <c r="F57" s="28">
        <v>1</v>
      </c>
      <c r="G57" s="28">
        <v>12</v>
      </c>
      <c r="H57" s="279">
        <v>0.44440000000000002</v>
      </c>
      <c r="I57" s="28">
        <v>8</v>
      </c>
      <c r="J57" s="128">
        <v>0.29630000000000001</v>
      </c>
      <c r="K57" s="28">
        <v>4</v>
      </c>
      <c r="L57" s="58">
        <v>0.14810000000000001</v>
      </c>
      <c r="M57" s="28">
        <v>8</v>
      </c>
      <c r="N57" s="280">
        <v>0.29630000000000001</v>
      </c>
      <c r="O57" s="28">
        <v>5</v>
      </c>
      <c r="P57" s="76">
        <v>0.1852</v>
      </c>
      <c r="Q57" s="50">
        <v>6</v>
      </c>
      <c r="R57" s="281">
        <v>0.22220000000000001</v>
      </c>
      <c r="S57" s="145">
        <v>10</v>
      </c>
      <c r="T57" s="282">
        <v>0.37040000000000001</v>
      </c>
      <c r="U57" s="92">
        <v>16</v>
      </c>
      <c r="V57" s="283">
        <v>0.59260000000000002</v>
      </c>
      <c r="W57" s="260"/>
      <c r="X57" s="260"/>
      <c r="Y57" s="260"/>
      <c r="Z57" s="260"/>
    </row>
    <row r="58" spans="1:26" ht="33.75" thickBot="1">
      <c r="A58" s="27" t="s">
        <v>201</v>
      </c>
      <c r="B58" s="28">
        <v>53</v>
      </c>
      <c r="C58" s="28">
        <v>16</v>
      </c>
      <c r="D58" s="116">
        <v>0.3019</v>
      </c>
      <c r="E58" s="28">
        <v>8</v>
      </c>
      <c r="F58" s="28">
        <v>10</v>
      </c>
      <c r="G58" s="28">
        <v>16</v>
      </c>
      <c r="H58" s="242">
        <v>0.3019</v>
      </c>
      <c r="I58" s="28">
        <v>14</v>
      </c>
      <c r="J58" s="284">
        <v>0.26419999999999999</v>
      </c>
      <c r="K58" s="28">
        <v>13</v>
      </c>
      <c r="L58" s="285">
        <v>0.24529999999999999</v>
      </c>
      <c r="M58" s="28">
        <v>12</v>
      </c>
      <c r="N58" s="286">
        <v>0.22639999999999999</v>
      </c>
      <c r="O58" s="28">
        <v>9</v>
      </c>
      <c r="P58" s="204">
        <v>0.16980000000000001</v>
      </c>
      <c r="Q58" s="100">
        <v>17</v>
      </c>
      <c r="R58" s="287">
        <v>0.32079999999999997</v>
      </c>
      <c r="S58" s="255">
        <v>16</v>
      </c>
      <c r="T58" s="288">
        <v>0.3019</v>
      </c>
      <c r="U58" s="160">
        <v>25</v>
      </c>
      <c r="V58" s="289">
        <v>0.47170000000000001</v>
      </c>
      <c r="W58" s="260"/>
      <c r="X58" s="260"/>
      <c r="Y58" s="260"/>
      <c r="Z58" s="260"/>
    </row>
    <row r="59" spans="1:26" ht="17.25" thickBot="1">
      <c r="A59" s="27" t="s">
        <v>202</v>
      </c>
      <c r="B59" s="28">
        <v>0</v>
      </c>
      <c r="C59" s="28">
        <v>0</v>
      </c>
      <c r="D59" s="31">
        <v>0</v>
      </c>
      <c r="E59" s="28">
        <v>0</v>
      </c>
      <c r="F59" s="28">
        <v>0</v>
      </c>
      <c r="G59" s="28">
        <v>0</v>
      </c>
      <c r="H59" s="31">
        <v>0</v>
      </c>
      <c r="I59" s="28">
        <v>0</v>
      </c>
      <c r="J59" s="31">
        <v>0</v>
      </c>
      <c r="K59" s="28">
        <v>0</v>
      </c>
      <c r="L59" s="31">
        <v>0</v>
      </c>
      <c r="M59" s="28">
        <v>0</v>
      </c>
      <c r="N59" s="31">
        <v>0</v>
      </c>
      <c r="O59" s="28">
        <v>0</v>
      </c>
      <c r="P59" s="31">
        <v>0</v>
      </c>
      <c r="Q59" s="42">
        <v>0</v>
      </c>
      <c r="R59" s="31">
        <v>0</v>
      </c>
      <c r="S59" s="42">
        <v>0</v>
      </c>
      <c r="T59" s="31">
        <v>0</v>
      </c>
      <c r="U59" s="42">
        <v>0</v>
      </c>
      <c r="V59" s="31">
        <v>0</v>
      </c>
      <c r="W59" s="260"/>
      <c r="X59" s="260"/>
      <c r="Y59" s="260"/>
      <c r="Z59" s="260"/>
    </row>
    <row r="60" spans="1:26" ht="17.25" thickBot="1">
      <c r="A60" s="27" t="s">
        <v>203</v>
      </c>
      <c r="B60" s="28">
        <v>152</v>
      </c>
      <c r="C60" s="28">
        <v>40</v>
      </c>
      <c r="D60" s="65">
        <v>0.26319999999999999</v>
      </c>
      <c r="E60" s="28">
        <v>27</v>
      </c>
      <c r="F60" s="28">
        <v>24</v>
      </c>
      <c r="G60" s="28">
        <v>36</v>
      </c>
      <c r="H60" s="76">
        <v>0.23680000000000001</v>
      </c>
      <c r="I60" s="28">
        <v>28</v>
      </c>
      <c r="J60" s="155">
        <v>0.1842</v>
      </c>
      <c r="K60" s="28">
        <v>31</v>
      </c>
      <c r="L60" s="76">
        <v>0.2039</v>
      </c>
      <c r="M60" s="28">
        <v>18</v>
      </c>
      <c r="N60" s="54">
        <v>0.11840000000000001</v>
      </c>
      <c r="O60" s="28">
        <v>18</v>
      </c>
      <c r="P60" s="165">
        <v>0.11840000000000001</v>
      </c>
      <c r="Q60" s="290">
        <v>29</v>
      </c>
      <c r="R60" s="189">
        <v>0.1908</v>
      </c>
      <c r="S60" s="179">
        <v>37</v>
      </c>
      <c r="T60" s="84">
        <v>0.24340000000000001</v>
      </c>
      <c r="U60" s="291">
        <v>66</v>
      </c>
      <c r="V60" s="99">
        <v>0.43419999999999997</v>
      </c>
      <c r="W60" s="260"/>
      <c r="X60" s="260"/>
      <c r="Y60" s="260"/>
      <c r="Z60" s="260"/>
    </row>
    <row r="61" spans="1:26" ht="17.25" thickBot="1">
      <c r="A61" s="27" t="s">
        <v>204</v>
      </c>
      <c r="B61" s="28">
        <v>26</v>
      </c>
      <c r="C61" s="28">
        <v>4</v>
      </c>
      <c r="D61" s="57">
        <v>0.15379999999999999</v>
      </c>
      <c r="E61" s="28">
        <v>4</v>
      </c>
      <c r="F61" s="28">
        <v>6</v>
      </c>
      <c r="G61" s="28">
        <v>3</v>
      </c>
      <c r="H61" s="292">
        <v>0.1154</v>
      </c>
      <c r="I61" s="28">
        <v>6</v>
      </c>
      <c r="J61" s="194">
        <v>0.23080000000000001</v>
      </c>
      <c r="K61" s="28">
        <v>5</v>
      </c>
      <c r="L61" s="293">
        <v>0.1923</v>
      </c>
      <c r="M61" s="28">
        <v>7</v>
      </c>
      <c r="N61" s="249">
        <v>0.26919999999999999</v>
      </c>
      <c r="O61" s="28">
        <v>3</v>
      </c>
      <c r="P61" s="57">
        <v>0.1154</v>
      </c>
      <c r="Q61" s="153">
        <v>5</v>
      </c>
      <c r="R61" s="250">
        <v>0.1923</v>
      </c>
      <c r="S61" s="37">
        <v>2</v>
      </c>
      <c r="T61" s="294">
        <v>7.6899999999999996E-2</v>
      </c>
      <c r="U61" s="190">
        <v>10</v>
      </c>
      <c r="V61" s="250">
        <v>0.3846</v>
      </c>
      <c r="W61" s="260"/>
      <c r="X61" s="260"/>
      <c r="Y61" s="260"/>
      <c r="Z61" s="260"/>
    </row>
    <row r="62" spans="1:26" ht="17.25" thickBot="1">
      <c r="A62" s="27" t="s">
        <v>205</v>
      </c>
      <c r="B62" s="28">
        <v>63</v>
      </c>
      <c r="C62" s="28">
        <v>23</v>
      </c>
      <c r="D62" s="194">
        <v>0.36509999999999998</v>
      </c>
      <c r="E62" s="28">
        <v>9</v>
      </c>
      <c r="F62" s="28">
        <v>6</v>
      </c>
      <c r="G62" s="28">
        <v>23</v>
      </c>
      <c r="H62" s="128">
        <v>0.36509999999999998</v>
      </c>
      <c r="I62" s="28">
        <v>17</v>
      </c>
      <c r="J62" s="286">
        <v>0.26979999999999998</v>
      </c>
      <c r="K62" s="28">
        <v>14</v>
      </c>
      <c r="L62" s="116">
        <v>0.22220000000000001</v>
      </c>
      <c r="M62" s="28">
        <v>9</v>
      </c>
      <c r="N62" s="173">
        <v>0.1429</v>
      </c>
      <c r="O62" s="28">
        <v>10</v>
      </c>
      <c r="P62" s="176">
        <v>0.15870000000000001</v>
      </c>
      <c r="Q62" s="233">
        <v>20</v>
      </c>
      <c r="R62" s="295">
        <v>0.3175</v>
      </c>
      <c r="S62" s="219">
        <v>23</v>
      </c>
      <c r="T62" s="296">
        <v>0.36509999999999998</v>
      </c>
      <c r="U62" s="297">
        <v>34</v>
      </c>
      <c r="V62" s="298">
        <v>0.53969999999999996</v>
      </c>
      <c r="W62" s="260"/>
      <c r="X62" s="260"/>
      <c r="Y62" s="260"/>
      <c r="Z62" s="260"/>
    </row>
    <row r="63" spans="1:26" ht="17.25" thickBot="1">
      <c r="A63" s="27" t="s">
        <v>206</v>
      </c>
      <c r="B63" s="28">
        <v>43</v>
      </c>
      <c r="C63" s="28">
        <v>10</v>
      </c>
      <c r="D63" s="299">
        <v>0.2326</v>
      </c>
      <c r="E63" s="28">
        <v>3</v>
      </c>
      <c r="F63" s="28">
        <v>8</v>
      </c>
      <c r="G63" s="28">
        <v>10</v>
      </c>
      <c r="H63" s="138">
        <v>0.2326</v>
      </c>
      <c r="I63" s="28">
        <v>6</v>
      </c>
      <c r="J63" s="176">
        <v>0.13950000000000001</v>
      </c>
      <c r="K63" s="28">
        <v>11</v>
      </c>
      <c r="L63" s="212">
        <v>0.25580000000000003</v>
      </c>
      <c r="M63" s="28">
        <v>8</v>
      </c>
      <c r="N63" s="237">
        <v>0.186</v>
      </c>
      <c r="O63" s="28">
        <v>16</v>
      </c>
      <c r="P63" s="300">
        <v>0.37209999999999999</v>
      </c>
      <c r="Q63" s="208">
        <v>9</v>
      </c>
      <c r="R63" s="119">
        <v>0.20930000000000001</v>
      </c>
      <c r="S63" s="145">
        <v>10</v>
      </c>
      <c r="T63" s="301">
        <v>0.2326</v>
      </c>
      <c r="U63" s="197">
        <v>19</v>
      </c>
      <c r="V63" s="288">
        <v>0.44190000000000002</v>
      </c>
      <c r="W63" s="260"/>
      <c r="X63" s="260"/>
      <c r="Y63" s="260"/>
      <c r="Z63" s="260"/>
    </row>
    <row r="64" spans="1:26" ht="33.75" thickBot="1">
      <c r="A64" s="27" t="s">
        <v>207</v>
      </c>
      <c r="B64" s="28">
        <v>12</v>
      </c>
      <c r="C64" s="28">
        <v>4</v>
      </c>
      <c r="D64" s="132">
        <v>0.33329999999999999</v>
      </c>
      <c r="E64" s="28">
        <v>1</v>
      </c>
      <c r="F64" s="28">
        <v>2</v>
      </c>
      <c r="G64" s="28">
        <v>4</v>
      </c>
      <c r="H64" s="253">
        <v>0.33329999999999999</v>
      </c>
      <c r="I64" s="28">
        <v>1</v>
      </c>
      <c r="J64" s="302">
        <v>8.3299999999999999E-2</v>
      </c>
      <c r="K64" s="28">
        <v>5</v>
      </c>
      <c r="L64" s="303">
        <v>0.41670000000000001</v>
      </c>
      <c r="M64" s="28">
        <v>1</v>
      </c>
      <c r="N64" s="304">
        <v>8.3299999999999999E-2</v>
      </c>
      <c r="O64" s="28">
        <v>2</v>
      </c>
      <c r="P64" s="49">
        <v>0.16669999999999999</v>
      </c>
      <c r="Q64" s="272">
        <v>3</v>
      </c>
      <c r="R64" s="305">
        <v>0.25</v>
      </c>
      <c r="S64" s="213">
        <v>4</v>
      </c>
      <c r="T64" s="306">
        <v>0.33329999999999999</v>
      </c>
      <c r="U64" s="307">
        <v>6</v>
      </c>
      <c r="V64" s="93">
        <v>0.5</v>
      </c>
      <c r="W64" s="260"/>
      <c r="X64" s="260"/>
      <c r="Y64" s="260"/>
      <c r="Z64" s="260"/>
    </row>
    <row r="65" spans="1:26" ht="17.25" thickBot="1">
      <c r="A65" s="27" t="s">
        <v>208</v>
      </c>
      <c r="B65" s="28">
        <v>14</v>
      </c>
      <c r="C65" s="28">
        <v>4</v>
      </c>
      <c r="D65" s="53">
        <v>0.28570000000000001</v>
      </c>
      <c r="E65" s="28">
        <v>2</v>
      </c>
      <c r="F65" s="28">
        <v>1</v>
      </c>
      <c r="G65" s="28">
        <v>2</v>
      </c>
      <c r="H65" s="243">
        <v>0.1429</v>
      </c>
      <c r="I65" s="28">
        <v>4</v>
      </c>
      <c r="J65" s="308">
        <v>0.28570000000000001</v>
      </c>
      <c r="K65" s="28">
        <v>1</v>
      </c>
      <c r="L65" s="56">
        <v>7.1400000000000005E-2</v>
      </c>
      <c r="M65" s="28">
        <v>3</v>
      </c>
      <c r="N65" s="124">
        <v>0.21429999999999999</v>
      </c>
      <c r="O65" s="28">
        <v>1</v>
      </c>
      <c r="P65" s="309">
        <v>7.1400000000000005E-2</v>
      </c>
      <c r="Q65" s="59">
        <v>1</v>
      </c>
      <c r="R65" s="60">
        <v>7.1400000000000005E-2</v>
      </c>
      <c r="S65" s="37">
        <v>2</v>
      </c>
      <c r="T65" s="310">
        <v>0.1429</v>
      </c>
      <c r="U65" s="45">
        <v>3</v>
      </c>
      <c r="V65" s="311">
        <v>0.21429999999999999</v>
      </c>
      <c r="W65" s="260"/>
      <c r="X65" s="260"/>
      <c r="Y65" s="260"/>
      <c r="Z65" s="260"/>
    </row>
    <row r="66" spans="1:26" ht="17.25" thickBot="1">
      <c r="A66" s="27" t="s">
        <v>209</v>
      </c>
      <c r="B66" s="28">
        <v>15</v>
      </c>
      <c r="C66" s="28">
        <v>1</v>
      </c>
      <c r="D66" s="312">
        <v>6.6699999999999995E-2</v>
      </c>
      <c r="E66" s="28">
        <v>5</v>
      </c>
      <c r="F66" s="28">
        <v>0</v>
      </c>
      <c r="G66" s="28">
        <v>1</v>
      </c>
      <c r="H66" s="313">
        <v>6.6699999999999995E-2</v>
      </c>
      <c r="I66" s="28">
        <v>1</v>
      </c>
      <c r="J66" s="314">
        <v>6.6699999999999995E-2</v>
      </c>
      <c r="K66" s="28">
        <v>4</v>
      </c>
      <c r="L66" s="221">
        <v>0.26669999999999999</v>
      </c>
      <c r="M66" s="28">
        <v>2</v>
      </c>
      <c r="N66" s="315">
        <v>0.1333</v>
      </c>
      <c r="O66" s="28">
        <v>3</v>
      </c>
      <c r="P66" s="79">
        <v>0.2</v>
      </c>
      <c r="Q66" s="72">
        <v>4</v>
      </c>
      <c r="R66" s="316">
        <v>0.26669999999999999</v>
      </c>
      <c r="S66" s="317">
        <v>1</v>
      </c>
      <c r="T66" s="318">
        <v>6.6699999999999995E-2</v>
      </c>
      <c r="U66" s="45">
        <v>3</v>
      </c>
      <c r="V66" s="36">
        <v>0.2</v>
      </c>
      <c r="W66" s="260"/>
      <c r="X66" s="260"/>
      <c r="Y66" s="260"/>
      <c r="Z66" s="260"/>
    </row>
    <row r="67" spans="1:26" ht="17.25" thickBot="1">
      <c r="A67" s="27" t="s">
        <v>210</v>
      </c>
      <c r="B67" s="28">
        <v>62</v>
      </c>
      <c r="C67" s="28">
        <v>11</v>
      </c>
      <c r="D67" s="319">
        <v>0.1774</v>
      </c>
      <c r="E67" s="28">
        <v>17</v>
      </c>
      <c r="F67" s="28">
        <v>9</v>
      </c>
      <c r="G67" s="28">
        <v>13</v>
      </c>
      <c r="H67" s="78">
        <v>0.2097</v>
      </c>
      <c r="I67" s="28">
        <v>15</v>
      </c>
      <c r="J67" s="320">
        <v>0.2419</v>
      </c>
      <c r="K67" s="28">
        <v>12</v>
      </c>
      <c r="L67" s="115">
        <v>0.19350000000000001</v>
      </c>
      <c r="M67" s="28">
        <v>14</v>
      </c>
      <c r="N67" s="286">
        <v>0.2258</v>
      </c>
      <c r="O67" s="28">
        <v>16</v>
      </c>
      <c r="P67" s="205">
        <v>0.2581</v>
      </c>
      <c r="Q67" s="218">
        <v>13</v>
      </c>
      <c r="R67" s="119">
        <v>0.2097</v>
      </c>
      <c r="S67" s="247">
        <v>12</v>
      </c>
      <c r="T67" s="144">
        <v>0.19350000000000001</v>
      </c>
      <c r="U67" s="206">
        <v>26</v>
      </c>
      <c r="V67" s="274">
        <v>0.4194</v>
      </c>
      <c r="W67" s="260"/>
      <c r="X67" s="260"/>
      <c r="Y67" s="260"/>
      <c r="Z67" s="260"/>
    </row>
    <row r="68" spans="1:26" ht="33.75" thickBot="1">
      <c r="A68" s="27" t="s">
        <v>211</v>
      </c>
      <c r="B68" s="28">
        <v>41</v>
      </c>
      <c r="C68" s="28">
        <v>10</v>
      </c>
      <c r="D68" s="321">
        <v>0.24390000000000001</v>
      </c>
      <c r="E68" s="28">
        <v>10</v>
      </c>
      <c r="F68" s="28">
        <v>2</v>
      </c>
      <c r="G68" s="28">
        <v>9</v>
      </c>
      <c r="H68" s="87">
        <v>0.2195</v>
      </c>
      <c r="I68" s="28">
        <v>6</v>
      </c>
      <c r="J68" s="78">
        <v>0.14630000000000001</v>
      </c>
      <c r="K68" s="28">
        <v>5</v>
      </c>
      <c r="L68" s="165">
        <v>0.122</v>
      </c>
      <c r="M68" s="28">
        <v>2</v>
      </c>
      <c r="N68" s="322">
        <v>4.8800000000000003E-2</v>
      </c>
      <c r="O68" s="28">
        <v>8</v>
      </c>
      <c r="P68" s="216">
        <v>0.1951</v>
      </c>
      <c r="Q68" s="80">
        <v>8</v>
      </c>
      <c r="R68" s="82">
        <v>0.1951</v>
      </c>
      <c r="S68" s="145">
        <v>10</v>
      </c>
      <c r="T68" s="84">
        <v>0.24390000000000001</v>
      </c>
      <c r="U68" s="83">
        <v>14</v>
      </c>
      <c r="V68" s="146">
        <v>0.34150000000000003</v>
      </c>
      <c r="W68" s="260"/>
      <c r="X68" s="260"/>
      <c r="Y68" s="260"/>
      <c r="Z68" s="260"/>
    </row>
    <row r="69" spans="1:26" ht="17.25" thickBot="1">
      <c r="A69" s="27" t="s">
        <v>212</v>
      </c>
      <c r="B69" s="28">
        <v>30</v>
      </c>
      <c r="C69" s="28">
        <v>2</v>
      </c>
      <c r="D69" s="312">
        <v>6.6699999999999995E-2</v>
      </c>
      <c r="E69" s="28">
        <v>12</v>
      </c>
      <c r="F69" s="28">
        <v>4</v>
      </c>
      <c r="G69" s="28">
        <v>2</v>
      </c>
      <c r="H69" s="313">
        <v>6.6699999999999995E-2</v>
      </c>
      <c r="I69" s="28">
        <v>4</v>
      </c>
      <c r="J69" s="323">
        <v>0.1333</v>
      </c>
      <c r="K69" s="28">
        <v>6</v>
      </c>
      <c r="L69" s="138">
        <v>0.2</v>
      </c>
      <c r="M69" s="28">
        <v>4</v>
      </c>
      <c r="N69" s="315">
        <v>0.1333</v>
      </c>
      <c r="O69" s="28">
        <v>6</v>
      </c>
      <c r="P69" s="79">
        <v>0.2</v>
      </c>
      <c r="Q69" s="42">
        <v>0</v>
      </c>
      <c r="R69" s="31">
        <v>0</v>
      </c>
      <c r="S69" s="213">
        <v>4</v>
      </c>
      <c r="T69" s="161">
        <v>0.1333</v>
      </c>
      <c r="U69" s="39">
        <v>8</v>
      </c>
      <c r="V69" s="324">
        <v>0.26669999999999999</v>
      </c>
      <c r="W69" s="260"/>
      <c r="X69" s="260"/>
      <c r="Y69" s="260"/>
      <c r="Z69" s="260"/>
    </row>
    <row r="70" spans="1:26" ht="33.75" thickBot="1">
      <c r="A70" s="27" t="s">
        <v>213</v>
      </c>
      <c r="B70" s="28">
        <v>47</v>
      </c>
      <c r="C70" s="28">
        <v>16</v>
      </c>
      <c r="D70" s="125">
        <v>0.34039999999999998</v>
      </c>
      <c r="E70" s="28">
        <v>13</v>
      </c>
      <c r="F70" s="28">
        <v>2</v>
      </c>
      <c r="G70" s="28">
        <v>14</v>
      </c>
      <c r="H70" s="194">
        <v>0.2979</v>
      </c>
      <c r="I70" s="28">
        <v>7</v>
      </c>
      <c r="J70" s="49">
        <v>0.1489</v>
      </c>
      <c r="K70" s="28">
        <v>11</v>
      </c>
      <c r="L70" s="325">
        <v>0.23400000000000001</v>
      </c>
      <c r="M70" s="28">
        <v>10</v>
      </c>
      <c r="N70" s="326">
        <v>0.21279999999999999</v>
      </c>
      <c r="O70" s="28">
        <v>12</v>
      </c>
      <c r="P70" s="327">
        <v>0.25530000000000003</v>
      </c>
      <c r="Q70" s="156">
        <v>15</v>
      </c>
      <c r="R70" s="130">
        <v>0.31909999999999999</v>
      </c>
      <c r="S70" s="255">
        <v>16</v>
      </c>
      <c r="T70" s="289">
        <v>0.34039999999999998</v>
      </c>
      <c r="U70" s="257">
        <v>23</v>
      </c>
      <c r="V70" s="296">
        <v>0.4894</v>
      </c>
      <c r="W70" s="260"/>
      <c r="X70" s="260"/>
      <c r="Y70" s="260"/>
      <c r="Z70" s="260"/>
    </row>
    <row r="71" spans="1:26" ht="33.75" thickBot="1">
      <c r="A71" s="27" t="s">
        <v>170</v>
      </c>
      <c r="B71" s="28">
        <v>8</v>
      </c>
      <c r="C71" s="28">
        <v>0</v>
      </c>
      <c r="D71" s="31">
        <v>0</v>
      </c>
      <c r="E71" s="28">
        <v>2</v>
      </c>
      <c r="F71" s="28">
        <v>1</v>
      </c>
      <c r="G71" s="28">
        <v>0</v>
      </c>
      <c r="H71" s="31">
        <v>0</v>
      </c>
      <c r="I71" s="28">
        <v>0</v>
      </c>
      <c r="J71" s="31">
        <v>0</v>
      </c>
      <c r="K71" s="28">
        <v>2</v>
      </c>
      <c r="L71" s="88">
        <v>0.25</v>
      </c>
      <c r="M71" s="28">
        <v>0</v>
      </c>
      <c r="N71" s="31">
        <v>0</v>
      </c>
      <c r="O71" s="28">
        <v>2</v>
      </c>
      <c r="P71" s="124">
        <v>0.25</v>
      </c>
      <c r="Q71" s="42">
        <v>0</v>
      </c>
      <c r="R71" s="31">
        <v>0</v>
      </c>
      <c r="S71" s="42">
        <v>0</v>
      </c>
      <c r="T71" s="31">
        <v>0</v>
      </c>
      <c r="U71" s="328">
        <v>2</v>
      </c>
      <c r="V71" s="161">
        <v>0.25</v>
      </c>
      <c r="W71" s="260"/>
      <c r="X71" s="260"/>
      <c r="Y71" s="260"/>
      <c r="Z71" s="260"/>
    </row>
    <row r="72" spans="1:26" ht="33.75" thickBot="1">
      <c r="A72" s="27" t="s">
        <v>214</v>
      </c>
      <c r="B72" s="28">
        <v>213</v>
      </c>
      <c r="C72" s="28">
        <v>53</v>
      </c>
      <c r="D72" s="87">
        <v>0.24879999999999999</v>
      </c>
      <c r="E72" s="28">
        <v>38</v>
      </c>
      <c r="F72" s="28">
        <v>31</v>
      </c>
      <c r="G72" s="28">
        <v>56</v>
      </c>
      <c r="H72" s="329">
        <v>0.26290000000000002</v>
      </c>
      <c r="I72" s="28">
        <v>40</v>
      </c>
      <c r="J72" s="141">
        <v>0.18779999999999999</v>
      </c>
      <c r="K72" s="28">
        <v>37</v>
      </c>
      <c r="L72" s="55">
        <v>0.17369999999999999</v>
      </c>
      <c r="M72" s="28">
        <v>26</v>
      </c>
      <c r="N72" s="204">
        <v>0.1221</v>
      </c>
      <c r="O72" s="28">
        <v>33</v>
      </c>
      <c r="P72" s="323">
        <v>0.15490000000000001</v>
      </c>
      <c r="Q72" s="330">
        <v>46</v>
      </c>
      <c r="R72" s="331">
        <v>0.216</v>
      </c>
      <c r="S72" s="330">
        <v>53</v>
      </c>
      <c r="T72" s="198">
        <v>0.24879999999999999</v>
      </c>
      <c r="U72" s="330">
        <v>98</v>
      </c>
      <c r="V72" s="332">
        <v>0.46010000000000001</v>
      </c>
      <c r="W72" s="260"/>
      <c r="X72" s="260"/>
      <c r="Y72" s="260"/>
      <c r="Z72" s="260"/>
    </row>
    <row r="73" spans="1:26" ht="17.25" thickBot="1">
      <c r="A73" s="27" t="s">
        <v>215</v>
      </c>
      <c r="B73" s="28">
        <v>0</v>
      </c>
      <c r="C73" s="28">
        <v>0</v>
      </c>
      <c r="D73" s="31">
        <v>0</v>
      </c>
      <c r="E73" s="28">
        <v>0</v>
      </c>
      <c r="F73" s="28">
        <v>0</v>
      </c>
      <c r="G73" s="28">
        <v>0</v>
      </c>
      <c r="H73" s="31">
        <v>0</v>
      </c>
      <c r="I73" s="28">
        <v>0</v>
      </c>
      <c r="J73" s="31">
        <v>0</v>
      </c>
      <c r="K73" s="28">
        <v>0</v>
      </c>
      <c r="L73" s="31">
        <v>0</v>
      </c>
      <c r="M73" s="28">
        <v>0</v>
      </c>
      <c r="N73" s="31">
        <v>0</v>
      </c>
      <c r="O73" s="28">
        <v>0</v>
      </c>
      <c r="P73" s="31">
        <v>0</v>
      </c>
      <c r="Q73" s="42">
        <v>0</v>
      </c>
      <c r="R73" s="31">
        <v>0</v>
      </c>
      <c r="S73" s="42">
        <v>0</v>
      </c>
      <c r="T73" s="31">
        <v>0</v>
      </c>
      <c r="U73" s="42">
        <v>0</v>
      </c>
      <c r="V73" s="31">
        <v>0</v>
      </c>
      <c r="W73" s="260"/>
      <c r="X73" s="260"/>
      <c r="Y73" s="260"/>
      <c r="Z73" s="260"/>
    </row>
    <row r="74" spans="1:26" ht="33.75" thickBot="1">
      <c r="A74" s="27" t="s">
        <v>216</v>
      </c>
      <c r="B74" s="28">
        <v>0</v>
      </c>
      <c r="C74" s="28">
        <v>0</v>
      </c>
      <c r="D74" s="31">
        <v>0</v>
      </c>
      <c r="E74" s="28">
        <v>0</v>
      </c>
      <c r="F74" s="28">
        <v>0</v>
      </c>
      <c r="G74" s="28">
        <v>0</v>
      </c>
      <c r="H74" s="31">
        <v>0</v>
      </c>
      <c r="I74" s="28">
        <v>0</v>
      </c>
      <c r="J74" s="31">
        <v>0</v>
      </c>
      <c r="K74" s="28">
        <v>0</v>
      </c>
      <c r="L74" s="31">
        <v>0</v>
      </c>
      <c r="M74" s="28">
        <v>0</v>
      </c>
      <c r="N74" s="31">
        <v>0</v>
      </c>
      <c r="O74" s="28">
        <v>0</v>
      </c>
      <c r="P74" s="31">
        <v>0</v>
      </c>
      <c r="Q74" s="42">
        <v>0</v>
      </c>
      <c r="R74" s="31">
        <v>0</v>
      </c>
      <c r="S74" s="42">
        <v>0</v>
      </c>
      <c r="T74" s="31">
        <v>0</v>
      </c>
      <c r="U74" s="42">
        <v>0</v>
      </c>
      <c r="V74" s="31">
        <v>0</v>
      </c>
      <c r="W74" s="260"/>
      <c r="X74" s="260"/>
      <c r="Y74" s="260"/>
      <c r="Z74" s="260"/>
    </row>
    <row r="75" spans="1:26" ht="17.25" thickBot="1">
      <c r="A75" s="27" t="s">
        <v>217</v>
      </c>
      <c r="B75" s="28">
        <v>0</v>
      </c>
      <c r="C75" s="28">
        <v>0</v>
      </c>
      <c r="D75" s="31">
        <v>0</v>
      </c>
      <c r="E75" s="28">
        <v>0</v>
      </c>
      <c r="F75" s="28">
        <v>0</v>
      </c>
      <c r="G75" s="28">
        <v>0</v>
      </c>
      <c r="H75" s="31">
        <v>0</v>
      </c>
      <c r="I75" s="28">
        <v>0</v>
      </c>
      <c r="J75" s="31">
        <v>0</v>
      </c>
      <c r="K75" s="28">
        <v>0</v>
      </c>
      <c r="L75" s="31">
        <v>0</v>
      </c>
      <c r="M75" s="28">
        <v>0</v>
      </c>
      <c r="N75" s="31">
        <v>0</v>
      </c>
      <c r="O75" s="28">
        <v>0</v>
      </c>
      <c r="P75" s="31">
        <v>0</v>
      </c>
      <c r="Q75" s="42">
        <v>0</v>
      </c>
      <c r="R75" s="31">
        <v>0</v>
      </c>
      <c r="S75" s="42">
        <v>0</v>
      </c>
      <c r="T75" s="31">
        <v>0</v>
      </c>
      <c r="U75" s="42">
        <v>0</v>
      </c>
      <c r="V75" s="31">
        <v>0</v>
      </c>
      <c r="W75" s="260"/>
      <c r="X75" s="260"/>
      <c r="Y75" s="260"/>
      <c r="Z75" s="260"/>
    </row>
    <row r="76" spans="1:26" ht="17.25" thickBot="1">
      <c r="A76" s="27" t="s">
        <v>218</v>
      </c>
      <c r="B76" s="28">
        <v>0</v>
      </c>
      <c r="C76" s="28">
        <v>0</v>
      </c>
      <c r="D76" s="31">
        <v>0</v>
      </c>
      <c r="E76" s="28">
        <v>0</v>
      </c>
      <c r="F76" s="28">
        <v>0</v>
      </c>
      <c r="G76" s="28">
        <v>0</v>
      </c>
      <c r="H76" s="31">
        <v>0</v>
      </c>
      <c r="I76" s="28">
        <v>0</v>
      </c>
      <c r="J76" s="31">
        <v>0</v>
      </c>
      <c r="K76" s="28">
        <v>0</v>
      </c>
      <c r="L76" s="31">
        <v>0</v>
      </c>
      <c r="M76" s="28">
        <v>0</v>
      </c>
      <c r="N76" s="31">
        <v>0</v>
      </c>
      <c r="O76" s="28">
        <v>0</v>
      </c>
      <c r="P76" s="31">
        <v>0</v>
      </c>
      <c r="Q76" s="42">
        <v>0</v>
      </c>
      <c r="R76" s="31">
        <v>0</v>
      </c>
      <c r="S76" s="42">
        <v>0</v>
      </c>
      <c r="T76" s="31">
        <v>0</v>
      </c>
      <c r="U76" s="42">
        <v>0</v>
      </c>
      <c r="V76" s="31">
        <v>0</v>
      </c>
      <c r="W76" s="260"/>
      <c r="X76" s="260"/>
      <c r="Y76" s="260"/>
      <c r="Z76" s="260"/>
    </row>
    <row r="77" spans="1:26" ht="33.75" thickBot="1">
      <c r="A77" s="27" t="s">
        <v>219</v>
      </c>
      <c r="B77" s="28">
        <v>0</v>
      </c>
      <c r="C77" s="28">
        <v>0</v>
      </c>
      <c r="D77" s="31">
        <v>0</v>
      </c>
      <c r="E77" s="28">
        <v>0</v>
      </c>
      <c r="F77" s="28">
        <v>0</v>
      </c>
      <c r="G77" s="28">
        <v>0</v>
      </c>
      <c r="H77" s="31">
        <v>0</v>
      </c>
      <c r="I77" s="28">
        <v>0</v>
      </c>
      <c r="J77" s="31">
        <v>0</v>
      </c>
      <c r="K77" s="28">
        <v>0</v>
      </c>
      <c r="L77" s="31">
        <v>0</v>
      </c>
      <c r="M77" s="28">
        <v>0</v>
      </c>
      <c r="N77" s="31">
        <v>0</v>
      </c>
      <c r="O77" s="28">
        <v>0</v>
      </c>
      <c r="P77" s="31">
        <v>0</v>
      </c>
      <c r="Q77" s="42">
        <v>0</v>
      </c>
      <c r="R77" s="31">
        <v>0</v>
      </c>
      <c r="S77" s="42">
        <v>0</v>
      </c>
      <c r="T77" s="31">
        <v>0</v>
      </c>
      <c r="U77" s="42">
        <v>0</v>
      </c>
      <c r="V77" s="31">
        <v>0</v>
      </c>
      <c r="W77" s="260"/>
      <c r="X77" s="260"/>
      <c r="Y77" s="260"/>
      <c r="Z77" s="260"/>
    </row>
    <row r="78" spans="1:26" ht="33.75" thickBot="1">
      <c r="A78" s="27" t="s">
        <v>220</v>
      </c>
      <c r="B78" s="28">
        <v>0</v>
      </c>
      <c r="C78" s="28">
        <v>0</v>
      </c>
      <c r="D78" s="31">
        <v>0</v>
      </c>
      <c r="E78" s="28">
        <v>0</v>
      </c>
      <c r="F78" s="28">
        <v>0</v>
      </c>
      <c r="G78" s="28">
        <v>0</v>
      </c>
      <c r="H78" s="31">
        <v>0</v>
      </c>
      <c r="I78" s="28">
        <v>0</v>
      </c>
      <c r="J78" s="31">
        <v>0</v>
      </c>
      <c r="K78" s="28">
        <v>0</v>
      </c>
      <c r="L78" s="31">
        <v>0</v>
      </c>
      <c r="M78" s="28">
        <v>0</v>
      </c>
      <c r="N78" s="31">
        <v>0</v>
      </c>
      <c r="O78" s="28">
        <v>0</v>
      </c>
      <c r="P78" s="31">
        <v>0</v>
      </c>
      <c r="Q78" s="42">
        <v>0</v>
      </c>
      <c r="R78" s="31">
        <v>0</v>
      </c>
      <c r="S78" s="42">
        <v>0</v>
      </c>
      <c r="T78" s="31">
        <v>0</v>
      </c>
      <c r="U78" s="42">
        <v>0</v>
      </c>
      <c r="V78" s="31">
        <v>0</v>
      </c>
      <c r="W78" s="260"/>
      <c r="X78" s="260"/>
      <c r="Y78" s="260"/>
      <c r="Z78" s="260"/>
    </row>
    <row r="79" spans="1:26" ht="33.75" thickBot="1">
      <c r="A79" s="27" t="s">
        <v>221</v>
      </c>
      <c r="B79" s="28">
        <v>0</v>
      </c>
      <c r="C79" s="28">
        <v>0</v>
      </c>
      <c r="D79" s="31">
        <v>0</v>
      </c>
      <c r="E79" s="28">
        <v>0</v>
      </c>
      <c r="F79" s="28">
        <v>0</v>
      </c>
      <c r="G79" s="28">
        <v>0</v>
      </c>
      <c r="H79" s="31">
        <v>0</v>
      </c>
      <c r="I79" s="28">
        <v>0</v>
      </c>
      <c r="J79" s="31">
        <v>0</v>
      </c>
      <c r="K79" s="28">
        <v>0</v>
      </c>
      <c r="L79" s="31">
        <v>0</v>
      </c>
      <c r="M79" s="28">
        <v>0</v>
      </c>
      <c r="N79" s="31">
        <v>0</v>
      </c>
      <c r="O79" s="28">
        <v>0</v>
      </c>
      <c r="P79" s="31">
        <v>0</v>
      </c>
      <c r="Q79" s="42">
        <v>0</v>
      </c>
      <c r="R79" s="31">
        <v>0</v>
      </c>
      <c r="S79" s="42">
        <v>0</v>
      </c>
      <c r="T79" s="31">
        <v>0</v>
      </c>
      <c r="U79" s="42">
        <v>0</v>
      </c>
      <c r="V79" s="31">
        <v>0</v>
      </c>
      <c r="W79" s="260"/>
      <c r="X79" s="260"/>
      <c r="Y79" s="260"/>
      <c r="Z79" s="260"/>
    </row>
    <row r="80" spans="1:26" ht="17.25" thickBot="1">
      <c r="A80" s="27" t="s">
        <v>222</v>
      </c>
      <c r="B80" s="28">
        <v>0</v>
      </c>
      <c r="C80" s="28">
        <v>0</v>
      </c>
      <c r="D80" s="31">
        <v>0</v>
      </c>
      <c r="E80" s="28">
        <v>0</v>
      </c>
      <c r="F80" s="28">
        <v>0</v>
      </c>
      <c r="G80" s="28">
        <v>0</v>
      </c>
      <c r="H80" s="31">
        <v>0</v>
      </c>
      <c r="I80" s="28">
        <v>0</v>
      </c>
      <c r="J80" s="31">
        <v>0</v>
      </c>
      <c r="K80" s="28">
        <v>0</v>
      </c>
      <c r="L80" s="31">
        <v>0</v>
      </c>
      <c r="M80" s="28">
        <v>0</v>
      </c>
      <c r="N80" s="31">
        <v>0</v>
      </c>
      <c r="O80" s="28">
        <v>0</v>
      </c>
      <c r="P80" s="31">
        <v>0</v>
      </c>
      <c r="Q80" s="42">
        <v>0</v>
      </c>
      <c r="R80" s="31">
        <v>0</v>
      </c>
      <c r="S80" s="42">
        <v>0</v>
      </c>
      <c r="T80" s="31">
        <v>0</v>
      </c>
      <c r="U80" s="42">
        <v>0</v>
      </c>
      <c r="V80" s="31">
        <v>0</v>
      </c>
      <c r="W80" s="260"/>
      <c r="X80" s="260"/>
      <c r="Y80" s="260"/>
      <c r="Z80" s="260"/>
    </row>
    <row r="81" spans="1:26" ht="33.75" thickBot="1">
      <c r="A81" s="27" t="s">
        <v>223</v>
      </c>
      <c r="B81" s="28">
        <v>0</v>
      </c>
      <c r="C81" s="28">
        <v>0</v>
      </c>
      <c r="D81" s="31">
        <v>0</v>
      </c>
      <c r="E81" s="28">
        <v>0</v>
      </c>
      <c r="F81" s="28">
        <v>0</v>
      </c>
      <c r="G81" s="28">
        <v>0</v>
      </c>
      <c r="H81" s="31">
        <v>0</v>
      </c>
      <c r="I81" s="28">
        <v>0</v>
      </c>
      <c r="J81" s="31">
        <v>0</v>
      </c>
      <c r="K81" s="28">
        <v>0</v>
      </c>
      <c r="L81" s="31">
        <v>0</v>
      </c>
      <c r="M81" s="28">
        <v>0</v>
      </c>
      <c r="N81" s="31">
        <v>0</v>
      </c>
      <c r="O81" s="28">
        <v>0</v>
      </c>
      <c r="P81" s="31">
        <v>0</v>
      </c>
      <c r="Q81" s="42">
        <v>0</v>
      </c>
      <c r="R81" s="31">
        <v>0</v>
      </c>
      <c r="S81" s="42">
        <v>0</v>
      </c>
      <c r="T81" s="31">
        <v>0</v>
      </c>
      <c r="U81" s="42">
        <v>0</v>
      </c>
      <c r="V81" s="31">
        <v>0</v>
      </c>
      <c r="W81" s="260"/>
      <c r="X81" s="260"/>
      <c r="Y81" s="260"/>
      <c r="Z81" s="260"/>
    </row>
    <row r="82" spans="1:26" ht="17.25" thickBot="1">
      <c r="A82" s="27" t="s">
        <v>224</v>
      </c>
      <c r="B82" s="28">
        <v>0</v>
      </c>
      <c r="C82" s="28">
        <v>0</v>
      </c>
      <c r="D82" s="31">
        <v>0</v>
      </c>
      <c r="E82" s="28">
        <v>0</v>
      </c>
      <c r="F82" s="28">
        <v>0</v>
      </c>
      <c r="G82" s="28">
        <v>0</v>
      </c>
      <c r="H82" s="31">
        <v>0</v>
      </c>
      <c r="I82" s="28">
        <v>0</v>
      </c>
      <c r="J82" s="31">
        <v>0</v>
      </c>
      <c r="K82" s="28">
        <v>0</v>
      </c>
      <c r="L82" s="31">
        <v>0</v>
      </c>
      <c r="M82" s="28">
        <v>0</v>
      </c>
      <c r="N82" s="31">
        <v>0</v>
      </c>
      <c r="O82" s="28">
        <v>0</v>
      </c>
      <c r="P82" s="31">
        <v>0</v>
      </c>
      <c r="Q82" s="42">
        <v>0</v>
      </c>
      <c r="R82" s="31">
        <v>0</v>
      </c>
      <c r="S82" s="42">
        <v>0</v>
      </c>
      <c r="T82" s="31">
        <v>0</v>
      </c>
      <c r="U82" s="42">
        <v>0</v>
      </c>
      <c r="V82" s="31">
        <v>0</v>
      </c>
      <c r="W82" s="260"/>
      <c r="X82" s="260"/>
      <c r="Y82" s="260"/>
      <c r="Z82" s="260"/>
    </row>
    <row r="83" spans="1:26" ht="17.25" thickBot="1">
      <c r="A83" s="27" t="s">
        <v>225</v>
      </c>
      <c r="B83" s="28">
        <v>0</v>
      </c>
      <c r="C83" s="28">
        <v>0</v>
      </c>
      <c r="D83" s="31">
        <v>0</v>
      </c>
      <c r="E83" s="28">
        <v>0</v>
      </c>
      <c r="F83" s="28">
        <v>0</v>
      </c>
      <c r="G83" s="28">
        <v>0</v>
      </c>
      <c r="H83" s="31">
        <v>0</v>
      </c>
      <c r="I83" s="28">
        <v>0</v>
      </c>
      <c r="J83" s="31">
        <v>0</v>
      </c>
      <c r="K83" s="28">
        <v>0</v>
      </c>
      <c r="L83" s="31">
        <v>0</v>
      </c>
      <c r="M83" s="28">
        <v>0</v>
      </c>
      <c r="N83" s="31">
        <v>0</v>
      </c>
      <c r="O83" s="28">
        <v>0</v>
      </c>
      <c r="P83" s="31">
        <v>0</v>
      </c>
      <c r="Q83" s="42">
        <v>0</v>
      </c>
      <c r="R83" s="31">
        <v>0</v>
      </c>
      <c r="S83" s="42">
        <v>0</v>
      </c>
      <c r="T83" s="31">
        <v>0</v>
      </c>
      <c r="U83" s="42">
        <v>0</v>
      </c>
      <c r="V83" s="31">
        <v>0</v>
      </c>
      <c r="W83" s="260"/>
      <c r="X83" s="260"/>
      <c r="Y83" s="260"/>
      <c r="Z83" s="260"/>
    </row>
    <row r="84" spans="1:26" ht="17.25" thickBot="1">
      <c r="A84" s="27" t="s">
        <v>226</v>
      </c>
      <c r="B84" s="28">
        <v>8</v>
      </c>
      <c r="C84" s="28">
        <v>0</v>
      </c>
      <c r="D84" s="31">
        <v>0</v>
      </c>
      <c r="E84" s="28">
        <v>2</v>
      </c>
      <c r="F84" s="28">
        <v>2</v>
      </c>
      <c r="G84" s="28">
        <v>0</v>
      </c>
      <c r="H84" s="31">
        <v>0</v>
      </c>
      <c r="I84" s="28">
        <v>3</v>
      </c>
      <c r="J84" s="333">
        <v>0.375</v>
      </c>
      <c r="K84" s="28">
        <v>0</v>
      </c>
      <c r="L84" s="31">
        <v>0</v>
      </c>
      <c r="M84" s="28">
        <v>0</v>
      </c>
      <c r="N84" s="31">
        <v>0</v>
      </c>
      <c r="O84" s="28">
        <v>0</v>
      </c>
      <c r="P84" s="31">
        <v>0</v>
      </c>
      <c r="Q84" s="59">
        <v>1</v>
      </c>
      <c r="R84" s="324">
        <v>0.125</v>
      </c>
      <c r="S84" s="42">
        <v>0</v>
      </c>
      <c r="T84" s="31">
        <v>0</v>
      </c>
      <c r="U84" s="63">
        <v>4</v>
      </c>
      <c r="V84" s="93">
        <v>0.5</v>
      </c>
      <c r="W84" s="260"/>
      <c r="X84" s="260"/>
      <c r="Y84" s="260"/>
      <c r="Z84" s="260"/>
    </row>
  </sheetData>
  <autoFilter ref="A1:Z84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G101"/>
  <sheetViews>
    <sheetView topLeftCell="A46" workbookViewId="0">
      <pane xSplit="8" ySplit="12" topLeftCell="I58" activePane="bottomRight" state="frozen"/>
      <selection activeCell="A46" sqref="A46"/>
      <selection pane="topRight" activeCell="I46" sqref="I46"/>
      <selection pane="bottomLeft" activeCell="A58" sqref="A58"/>
      <selection pane="bottomRight" activeCell="B2" sqref="B2"/>
    </sheetView>
  </sheetViews>
  <sheetFormatPr defaultColWidth="11.42578125" defaultRowHeight="15"/>
  <sheetData>
    <row r="1" spans="1:8">
      <c r="A1" t="e">
        <f>#REF!</f>
        <v>#REF!</v>
      </c>
      <c r="B1" t="e">
        <f>#REF!</f>
        <v>#REF!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</row>
    <row r="3" spans="1:8">
      <c r="A3" t="s">
        <v>43</v>
      </c>
      <c r="B3" t="e">
        <f>#REF!</f>
        <v>#REF!</v>
      </c>
      <c r="C3" t="e">
        <f>#REF!</f>
        <v>#REF!</v>
      </c>
      <c r="D3" t="e">
        <f>#REF!</f>
        <v>#REF!</v>
      </c>
      <c r="E3" t="e">
        <f>C3-D3</f>
        <v>#REF!</v>
      </c>
      <c r="F3" t="e">
        <f>SUMIF(B3:B11, B3, G3:G11)</f>
        <v>#REF!</v>
      </c>
      <c r="G3" t="e">
        <f>(1/C3)*(C3-C4)</f>
        <v>#REF!</v>
      </c>
      <c r="H3" t="e">
        <f>#REF!</f>
        <v>#REF!</v>
      </c>
    </row>
    <row r="4" spans="1:8">
      <c r="A4" t="s">
        <v>44</v>
      </c>
      <c r="B4" t="e">
        <f>#REF!</f>
        <v>#REF!</v>
      </c>
      <c r="C4" t="e">
        <f>#REF!</f>
        <v>#REF!</v>
      </c>
      <c r="D4" t="e">
        <f>#REF!</f>
        <v>#REF!</v>
      </c>
      <c r="E4" t="e">
        <f t="shared" ref="E4:E5" si="0">C4-D4</f>
        <v>#REF!</v>
      </c>
      <c r="F4" t="e">
        <f ca="1">SUMIF(B3:B14, B4, G3:G11)</f>
        <v>#REF!</v>
      </c>
      <c r="H4" t="e">
        <f>#REF!</f>
        <v>#REF!</v>
      </c>
    </row>
    <row r="5" spans="1:8">
      <c r="A5" t="s">
        <v>45</v>
      </c>
      <c r="B5" t="e">
        <f>#REF!</f>
        <v>#REF!</v>
      </c>
      <c r="C5" t="e">
        <f>#REF!</f>
        <v>#REF!</v>
      </c>
      <c r="D5" t="e">
        <f>#REF!</f>
        <v>#REF!</v>
      </c>
      <c r="E5" t="e">
        <f t="shared" si="0"/>
        <v>#REF!</v>
      </c>
      <c r="F5" t="e">
        <f ca="1">SUMIF(B3:B14, B5, G3:G11)</f>
        <v>#REF!</v>
      </c>
      <c r="H5" t="e">
        <f>#REF!</f>
        <v>#REF!</v>
      </c>
    </row>
    <row r="6" spans="1:8">
      <c r="A6" t="s">
        <v>46</v>
      </c>
      <c r="B6" t="e">
        <f>INDEX(A$2:A$20,MATCH(C6,M$2:M$20,0))</f>
        <v>#NUM!</v>
      </c>
      <c r="C6" t="e">
        <f>LARGE(M$2:M$20, D6)</f>
        <v>#NUM!</v>
      </c>
      <c r="D6">
        <v>1</v>
      </c>
      <c r="E6" t="e">
        <f>LARGE(M$2:M$20, F6)</f>
        <v>#NUM!</v>
      </c>
      <c r="F6">
        <v>2</v>
      </c>
      <c r="G6" t="e">
        <f>IF(C6&gt;0, (1/C6)*(C6-E6), 0.1)</f>
        <v>#NUM!</v>
      </c>
      <c r="H6" t="e">
        <f t="shared" ref="H6:H11" si="1">INDEX(AF$2:AF$20,MATCH(B6,A$2:A$20,0))</f>
        <v>#NUM!</v>
      </c>
    </row>
    <row r="7" spans="1:8">
      <c r="A7" t="s">
        <v>25</v>
      </c>
      <c r="B7" t="e">
        <f>INDEX(A$2:A$20,MATCH(C7,W$2:W$20,0))</f>
        <v>#NUM!</v>
      </c>
      <c r="C7" t="e">
        <f>LARGE(W$2:W$20, D7)</f>
        <v>#NUM!</v>
      </c>
      <c r="D7">
        <v>1</v>
      </c>
      <c r="E7" t="e">
        <f>LARGE(W$2:W$20, F7)</f>
        <v>#NUM!</v>
      </c>
      <c r="F7">
        <v>2</v>
      </c>
      <c r="G7" t="e">
        <f>IF(C7&gt;0, (1/C7)*(C7-E7), 0.1)</f>
        <v>#NUM!</v>
      </c>
      <c r="H7" t="e">
        <f t="shared" si="1"/>
        <v>#NUM!</v>
      </c>
    </row>
    <row r="8" spans="1:8">
      <c r="A8" t="s">
        <v>28</v>
      </c>
      <c r="B8" t="e">
        <f>INDEX(A$2:A$20,MATCH(C8,AA$2:AA$20,0))</f>
        <v>#NUM!</v>
      </c>
      <c r="C8" t="e">
        <f>LARGE(AA$2:AA$20, D8)</f>
        <v>#NUM!</v>
      </c>
      <c r="D8">
        <v>1</v>
      </c>
      <c r="E8" t="e">
        <f>LARGE(AA$2:AA$20, F8)</f>
        <v>#NUM!</v>
      </c>
      <c r="F8">
        <v>2</v>
      </c>
      <c r="G8" t="e">
        <f>(1/C8)*(C8-E8)</f>
        <v>#NUM!</v>
      </c>
      <c r="H8" t="e">
        <f t="shared" si="1"/>
        <v>#NUM!</v>
      </c>
    </row>
    <row r="9" spans="1:8">
      <c r="A9" t="s">
        <v>30</v>
      </c>
      <c r="B9" t="e">
        <f>INDEX(A$2:A$20,MATCH(C9,AC$2:AC$20,0))</f>
        <v>#NUM!</v>
      </c>
      <c r="C9" t="e">
        <f>LARGE(AC$2:AC$20, D9)</f>
        <v>#NUM!</v>
      </c>
      <c r="D9">
        <v>1</v>
      </c>
      <c r="E9" t="e">
        <f>LARGE(AC$2:AC$20, F9)</f>
        <v>#NUM!</v>
      </c>
      <c r="F9">
        <v>2</v>
      </c>
      <c r="G9" t="e">
        <f t="shared" ref="G9:G10" si="2">(1/C9)*(C9-E9)</f>
        <v>#NUM!</v>
      </c>
      <c r="H9" t="e">
        <f t="shared" si="1"/>
        <v>#NUM!</v>
      </c>
    </row>
    <row r="10" spans="1:8">
      <c r="A10" t="s">
        <v>26</v>
      </c>
      <c r="B10" t="e">
        <f>INDEX(A$2:A$20,MATCH(C10,Y$2:Y$20,0))</f>
        <v>#NUM!</v>
      </c>
      <c r="C10" t="e">
        <f>LARGE(Y$2:Y$20, D10)</f>
        <v>#NUM!</v>
      </c>
      <c r="D10">
        <v>1</v>
      </c>
      <c r="E10" t="e">
        <f>LARGE(Y$2:Y$20, F10)</f>
        <v>#NUM!</v>
      </c>
      <c r="F10">
        <v>2</v>
      </c>
      <c r="G10" t="e">
        <f t="shared" si="2"/>
        <v>#NUM!</v>
      </c>
      <c r="H10" t="e">
        <f t="shared" si="1"/>
        <v>#NUM!</v>
      </c>
    </row>
    <row r="11" spans="1:8">
      <c r="A11" t="s">
        <v>47</v>
      </c>
      <c r="B11" t="e">
        <f>INDEX(A$2:A$20,MATCH(C11,AD$2:AD$20,0))</f>
        <v>#NUM!</v>
      </c>
      <c r="C11" t="e">
        <f>LARGE(AD$2:AD$20, D11)+0.01</f>
        <v>#NUM!</v>
      </c>
      <c r="D11">
        <v>1</v>
      </c>
      <c r="E11" t="e">
        <f>LARGE(AD$2:AD$20, F11)</f>
        <v>#NUM!</v>
      </c>
      <c r="F11">
        <v>2</v>
      </c>
      <c r="G11" t="e">
        <f>IF(G16&lt;8000, (1/C11)*(C11-E11), (0.5*(1/C11)*(C11-E11)))</f>
        <v>#REF!</v>
      </c>
      <c r="H11" t="e">
        <f t="shared" si="1"/>
        <v>#NUM!</v>
      </c>
    </row>
    <row r="12" spans="1:8">
      <c r="A12" t="s">
        <v>69</v>
      </c>
      <c r="B12" t="e">
        <f>IF(AND(G16&gt;3000, G16&lt;10000, G11&gt;0.3, G18="Non Handicap"), B11, "no selection")</f>
        <v>#REF!</v>
      </c>
    </row>
    <row r="13" spans="1:8">
      <c r="A13" t="s">
        <v>5</v>
      </c>
      <c r="B13" t="e">
        <f>IF(AND(G18="Handicap",G16&lt;5000),B11,IF(AND(G18="Handicap",G16&gt;5000),B8,IF(AND(G18="Non Handicap"),B6,"no selection")))</f>
        <v>#REF!</v>
      </c>
      <c r="C13" t="e">
        <f>IF(G18="Handicap", INDEX(B3:B5,(MATCH(LARGE(D3:D5,3),D3:D5,0))))</f>
        <v>#REF!</v>
      </c>
      <c r="D13" t="e">
        <f>IF(G18="Handicap", INDEX(B3:B5,(MATCH(LARGE(E3:E5,1),E3:E5,0))))</f>
        <v>#REF!</v>
      </c>
      <c r="G13" t="s">
        <v>68</v>
      </c>
      <c r="H13" t="e">
        <f>COUNTIF(#REF!, "*")</f>
        <v>#REF!</v>
      </c>
    </row>
    <row r="14" spans="1:8">
      <c r="A14" t="s">
        <v>48</v>
      </c>
      <c r="B14" t="e">
        <f>INDEX(B3:B13,MODE(MATCH(B3:B13,B3:B13,0)))</f>
        <v>#REF!</v>
      </c>
      <c r="C14" t="e">
        <f>INDEX(AF$2:AF$20,MATCH(B14,A$2:A$20,0))</f>
        <v>#REF!</v>
      </c>
      <c r="D14">
        <v>1</v>
      </c>
      <c r="E14" t="e">
        <f>SUMIF(B3:B11, B14, G3:G11)</f>
        <v>#REF!</v>
      </c>
      <c r="F14">
        <v>0</v>
      </c>
      <c r="G14" t="e">
        <f>#REF!</f>
        <v>#REF!</v>
      </c>
    </row>
    <row r="15" spans="1:8">
      <c r="A15" t="s">
        <v>49</v>
      </c>
      <c r="B15" t="e">
        <f>IF(B11=B3, B3)</f>
        <v>#NUM!</v>
      </c>
      <c r="C15" t="e">
        <f>INDEX(AF$2:AF$20,MATCH(B15,A$2:A$20,0))</f>
        <v>#NUM!</v>
      </c>
      <c r="D15">
        <v>1</v>
      </c>
      <c r="F15" t="e">
        <f>IF(G18="Non Handicap", F14+1, F14)</f>
        <v>#REF!</v>
      </c>
      <c r="G15" t="e">
        <f>#REF!</f>
        <v>#REF!</v>
      </c>
      <c r="H15" t="e">
        <f>LARGE(G8:G10, 1)</f>
        <v>#NUM!</v>
      </c>
    </row>
    <row r="16" spans="1:8">
      <c r="A16" t="s">
        <v>50</v>
      </c>
      <c r="B16" t="e">
        <f>IF(B15=B6,B3)</f>
        <v>#NUM!</v>
      </c>
      <c r="C16" t="e">
        <f>INDEX(AF$2:AF$20,MATCH(B16,A$2:A$20,0))</f>
        <v>#NUM!</v>
      </c>
      <c r="D16">
        <v>1</v>
      </c>
      <c r="F16" t="e">
        <f>IF(B15=B16, F15+1, F15)</f>
        <v>#NUM!</v>
      </c>
      <c r="G16" t="e">
        <f>#REF!</f>
        <v>#REF!</v>
      </c>
      <c r="H16" t="e">
        <f>LARGE(F3:F5, 1)</f>
        <v>#REF!</v>
      </c>
    </row>
    <row r="17" spans="1:8">
      <c r="A17" t="s">
        <v>67</v>
      </c>
      <c r="B17" t="e">
        <f>H17</f>
        <v>#REF!</v>
      </c>
      <c r="F17" t="e">
        <f>IF(H13&lt;11, F16+1, F16)</f>
        <v>#REF!</v>
      </c>
      <c r="G17" t="e">
        <f>#REF!</f>
        <v>#REF!</v>
      </c>
      <c r="H17" t="e">
        <f>INDEX(B3:B5,MATCH(H16,F3:F5,0))</f>
        <v>#REF!</v>
      </c>
    </row>
    <row r="18" spans="1:8">
      <c r="B18" t="e">
        <f>INDEX(B12:B17,MODE(MATCH(B12:B17,B12:B17,0)))</f>
        <v>#REF!</v>
      </c>
      <c r="C18" t="e">
        <f>INDEX(AF$2:AF$20,MATCH(B18,A$2:A$20,0))</f>
        <v>#REF!</v>
      </c>
      <c r="D18">
        <v>1</v>
      </c>
      <c r="F18" t="e">
        <f>IF(E20&gt;0.5, F17+1, F17)</f>
        <v>#REF!</v>
      </c>
      <c r="G18" t="e">
        <f>#REF!</f>
        <v>#REF!</v>
      </c>
      <c r="H18" t="e">
        <f>IF(G16&gt;10000, G20+1, G20)</f>
        <v>#REF!</v>
      </c>
    </row>
    <row r="19" spans="1:8">
      <c r="A19" t="s">
        <v>51</v>
      </c>
      <c r="B19" t="e">
        <f>IF(OR(ISNA(B18), B18="no selection"), B14, B18)</f>
        <v>#REF!</v>
      </c>
      <c r="C19" t="e">
        <f>INDEX(AF$2:AF$20,MATCH(B19,A$2:A$20,0))</f>
        <v>#REF!</v>
      </c>
      <c r="D19">
        <v>1</v>
      </c>
      <c r="F19" t="e">
        <f>IF(E20&gt;1, F18+1, F18)</f>
        <v>#REF!</v>
      </c>
      <c r="G19" t="e">
        <f>IF(G16&lt;5000, F20-1, F20)</f>
        <v>#REF!</v>
      </c>
    </row>
    <row r="20" spans="1:8">
      <c r="A20" t="s">
        <v>62</v>
      </c>
      <c r="B20" t="e">
        <f>IF(B19=FALSE, B3, B19)</f>
        <v>#REF!</v>
      </c>
      <c r="C20" t="e">
        <f>INDEX(AF$2:AF$20,MATCH(B20,A$2:A$20,0))</f>
        <v>#REF!</v>
      </c>
      <c r="D20">
        <v>1</v>
      </c>
      <c r="E20" t="e">
        <f>SUMIF(B3:B11, B20, G3:G11)</f>
        <v>#REF!</v>
      </c>
      <c r="F20" t="e">
        <f>IF(E20&gt;1.5, F19+1, F19)</f>
        <v>#REF!</v>
      </c>
      <c r="G20" t="e">
        <f>IF(H13&gt;15, G19-1, G19)</f>
        <v>#REF!</v>
      </c>
      <c r="H20" t="e">
        <f>IF(H18=0,"*",IF(H18=1,"*",IF(H18=2,"**",IF(H18=3,"***",IF(H18=4,"****",IF(H18&gt;=5,"*****","*"))))))</f>
        <v>#REF!</v>
      </c>
    </row>
    <row r="21" spans="1:8">
      <c r="B21" t="s">
        <v>94</v>
      </c>
      <c r="C21" t="s">
        <v>95</v>
      </c>
      <c r="D21" t="s">
        <v>96</v>
      </c>
      <c r="E21" t="s">
        <v>34</v>
      </c>
      <c r="F21" t="s">
        <v>97</v>
      </c>
    </row>
    <row r="22" spans="1:8">
      <c r="A22" t="s">
        <v>98</v>
      </c>
      <c r="B22" t="e">
        <f>B3</f>
        <v>#REF!</v>
      </c>
      <c r="C22" t="e">
        <f>C3</f>
        <v>#REF!</v>
      </c>
      <c r="D22" t="e">
        <f>(1/C22)*(C22-C23)</f>
        <v>#REF!</v>
      </c>
      <c r="E22" t="e">
        <f>H3</f>
        <v>#REF!</v>
      </c>
      <c r="F22" t="e">
        <f>(E22*10)-10</f>
        <v>#REF!</v>
      </c>
    </row>
    <row r="23" spans="1:8">
      <c r="A23" t="s">
        <v>99</v>
      </c>
      <c r="B23" t="e">
        <f t="shared" ref="B23:C24" si="3">B4</f>
        <v>#REF!</v>
      </c>
      <c r="C23" t="e">
        <f t="shared" si="3"/>
        <v>#REF!</v>
      </c>
      <c r="D23" t="e">
        <f>(1/C23)*(C23-C24)</f>
        <v>#REF!</v>
      </c>
      <c r="E23" t="e">
        <f t="shared" ref="E23:E24" si="4">H4</f>
        <v>#REF!</v>
      </c>
      <c r="F23" t="e">
        <f>(E23*10)-10</f>
        <v>#REF!</v>
      </c>
    </row>
    <row r="24" spans="1:8">
      <c r="A24" t="s">
        <v>100</v>
      </c>
      <c r="B24" t="e">
        <f t="shared" si="3"/>
        <v>#REF!</v>
      </c>
      <c r="C24" t="e">
        <f t="shared" si="3"/>
        <v>#REF!</v>
      </c>
      <c r="E24" t="e">
        <f t="shared" si="4"/>
        <v>#REF!</v>
      </c>
    </row>
    <row r="25" spans="1:8">
      <c r="A25" t="s">
        <v>101</v>
      </c>
      <c r="B25" t="e">
        <f>IF(AND(G18="Non Handicap",H13&gt;=7,H13&lt;=12,D23&gt;0.1,F22&gt;5,F23&gt;5),B22,"")</f>
        <v>#REF!</v>
      </c>
    </row>
    <row r="26" spans="1:8">
      <c r="A26" t="s">
        <v>102</v>
      </c>
      <c r="B26" t="e">
        <f>IF(AND(G18="Non Handicap",H13&gt;=7,H13&lt;=12,D23&gt;0.1,F22&gt;5,F23&gt;5),B23,"")</f>
        <v>#REF!</v>
      </c>
    </row>
    <row r="51" spans="1:33">
      <c r="A51">
        <f>C2</f>
        <v>0</v>
      </c>
      <c r="B51">
        <f>B2</f>
        <v>0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>
      <c r="J52">
        <v>1</v>
      </c>
      <c r="K52" t="e">
        <f t="shared" ref="K52:K91" si="5">INDEX($A$2:$A$20,(MATCH(LARGE(M$2:M$20,$J52),M$2:M$20,0)))</f>
        <v>#NUM!</v>
      </c>
      <c r="L52" t="e">
        <f t="shared" ref="L52:L91" si="6">INDEX($A$2:$A$20,(MATCH(LARGE(N$2:N$20,$J52),N$2:N$20,0)))</f>
        <v>#NUM!</v>
      </c>
      <c r="M52" t="e">
        <f t="shared" ref="M52:M91" si="7">INDEX($A$2:$A$20,(MATCH(LARGE(O$2:O$20,$J52),O$2:O$20,0)))</f>
        <v>#NUM!</v>
      </c>
      <c r="N52" t="e">
        <f t="shared" ref="N52:N91" si="8">INDEX($A$2:$A$20,(MATCH(LARGE(W$2:W$20,$J52),W$2:W$20,0)))</f>
        <v>#NUM!</v>
      </c>
      <c r="O52" t="e">
        <f t="shared" ref="O52:O91" si="9">INDEX($A$2:$A$20,(MATCH(LARGE(AA$2:AA$20,$J52),AA$2:AA$20,0)))</f>
        <v>#NUM!</v>
      </c>
      <c r="P52" t="e">
        <f t="shared" ref="P52:P91" si="10">INDEX($A$2:$A$20,(MATCH(LARGE(Y$2:Y$20,$J52),Y$2:Y$20,0)))</f>
        <v>#NUM!</v>
      </c>
      <c r="Q52" t="e">
        <f t="shared" ref="Q52:Q91" si="11">INDEX($A$2:$A$20,(MATCH(LARGE(Y$2:Y$20,$J52),Y$2:Y$20,0)))</f>
        <v>#NUM!</v>
      </c>
      <c r="R52" t="e">
        <f t="shared" ref="R52:R91" si="12">INDEX($A$2:$A$20,(MATCH(LARGE(AD$2:AD$20,$J52),AD$2:AD$20,0)))</f>
        <v>#NUM!</v>
      </c>
      <c r="S52">
        <f t="shared" ref="S52:S80" si="13">A2</f>
        <v>0</v>
      </c>
      <c r="V52" t="e">
        <f t="shared" ref="V52:V80" si="14">SUM(Y52:AF52)</f>
        <v>#N/A</v>
      </c>
      <c r="W52" t="e">
        <f t="shared" ref="W52:W80" si="15">V52-AG2</f>
        <v>#N/A</v>
      </c>
      <c r="X52" t="str">
        <f t="shared" ref="X52:X60" si="16">IF(ISNA(W52),"",W52)</f>
        <v/>
      </c>
      <c r="Y52" t="e">
        <f t="shared" ref="Y52:Y80" si="17">(($H$63+1)-(RANK(M2,M$2:M$30)))</f>
        <v>#N/A</v>
      </c>
      <c r="Z52" t="e">
        <f t="shared" ref="Z52:Z80" si="18">(($H$63+1)-(RANK(N2,N$2:N$30)))</f>
        <v>#N/A</v>
      </c>
      <c r="AA52" t="e">
        <f t="shared" ref="AA52:AA80" si="19">(($H$63+1)-(RANK(O2,O$2:O$30)))</f>
        <v>#N/A</v>
      </c>
      <c r="AB52" t="e">
        <f t="shared" ref="AB52:AB80" si="20">(($H$63+1)-(RANK(W2,W$2:W$30)))</f>
        <v>#N/A</v>
      </c>
      <c r="AC52" t="e">
        <f t="shared" ref="AC52:AC80" si="21">(($H$63+1)-(RANK(Y2,Y$2:Y$30)))</f>
        <v>#N/A</v>
      </c>
      <c r="AD52" t="e">
        <f t="shared" ref="AD52:AD80" si="22">(($H$63+1)-(RANK(AA2,AA$2:AA$30)))</f>
        <v>#N/A</v>
      </c>
      <c r="AE52" t="e">
        <f t="shared" ref="AE52:AE80" si="23">(($H$63+1)-(RANK(AC2,AC$2:AC$30)))</f>
        <v>#N/A</v>
      </c>
      <c r="AF52" t="e">
        <f t="shared" ref="AF52:AF80" si="24">(($H$63+1)-(RANK(AD2,AD$2:AD$30)))</f>
        <v>#N/A</v>
      </c>
      <c r="AG52" t="e">
        <f>INDEX(S52:S92, MATCH(LARGE(X52:X92, 1),X52:X92, 0))</f>
        <v>#NUM!</v>
      </c>
    </row>
    <row r="53" spans="1:33">
      <c r="A53" t="s">
        <v>43</v>
      </c>
      <c r="B53">
        <f>A2</f>
        <v>0</v>
      </c>
      <c r="C53">
        <f>AE2</f>
        <v>0</v>
      </c>
      <c r="D53">
        <f>AG2</f>
        <v>0</v>
      </c>
      <c r="E53">
        <f>C53-D53</f>
        <v>0</v>
      </c>
      <c r="F53" t="e">
        <f>SUMIF(B53:B61, B53, G53:G61)</f>
        <v>#DIV/0!</v>
      </c>
      <c r="G53" t="e">
        <f>(1/C53)*(C53-C54)</f>
        <v>#DIV/0!</v>
      </c>
      <c r="H53">
        <f>AF2</f>
        <v>0</v>
      </c>
      <c r="J53">
        <v>2</v>
      </c>
      <c r="K53" t="e">
        <f t="shared" si="5"/>
        <v>#NUM!</v>
      </c>
      <c r="L53" t="e">
        <f t="shared" si="6"/>
        <v>#NUM!</v>
      </c>
      <c r="M53" t="e">
        <f t="shared" si="7"/>
        <v>#NUM!</v>
      </c>
      <c r="N53" t="e">
        <f t="shared" si="8"/>
        <v>#NUM!</v>
      </c>
      <c r="O53" t="e">
        <f t="shared" si="9"/>
        <v>#NUM!</v>
      </c>
      <c r="P53" t="e">
        <f t="shared" si="10"/>
        <v>#NUM!</v>
      </c>
      <c r="Q53" t="e">
        <f t="shared" si="11"/>
        <v>#NUM!</v>
      </c>
      <c r="R53" t="e">
        <f t="shared" si="12"/>
        <v>#NUM!</v>
      </c>
      <c r="S53" t="str">
        <f t="shared" si="13"/>
        <v>Top-rated</v>
      </c>
      <c r="V53" t="e">
        <f t="shared" si="14"/>
        <v>#N/A</v>
      </c>
      <c r="W53" t="e">
        <f t="shared" si="15"/>
        <v>#N/A</v>
      </c>
      <c r="X53" t="str">
        <f t="shared" si="16"/>
        <v/>
      </c>
      <c r="Y53" t="e">
        <f t="shared" si="17"/>
        <v>#N/A</v>
      </c>
      <c r="Z53" t="e">
        <f t="shared" si="18"/>
        <v>#N/A</v>
      </c>
      <c r="AA53" t="e">
        <f t="shared" si="19"/>
        <v>#N/A</v>
      </c>
      <c r="AB53" t="e">
        <f t="shared" si="20"/>
        <v>#N/A</v>
      </c>
      <c r="AC53" t="e">
        <f t="shared" si="21"/>
        <v>#N/A</v>
      </c>
      <c r="AD53" t="e">
        <f t="shared" si="22"/>
        <v>#N/A</v>
      </c>
      <c r="AE53" t="e">
        <f t="shared" si="23"/>
        <v>#N/A</v>
      </c>
      <c r="AF53" t="e">
        <f t="shared" si="24"/>
        <v>#N/A</v>
      </c>
    </row>
    <row r="54" spans="1:33">
      <c r="A54" t="s">
        <v>44</v>
      </c>
      <c r="B54" t="str">
        <f>A3</f>
        <v>Top-rated</v>
      </c>
      <c r="C54">
        <f>AE3</f>
        <v>0</v>
      </c>
      <c r="D54">
        <f>AG3</f>
        <v>0</v>
      </c>
      <c r="E54">
        <f t="shared" ref="E54:E55" si="25">C54-D54</f>
        <v>0</v>
      </c>
      <c r="F54">
        <f ca="1">SUMIF(B53:B64, B54, G53:G61)</f>
        <v>0</v>
      </c>
      <c r="H54">
        <f>AF3</f>
        <v>0</v>
      </c>
      <c r="J54">
        <v>3</v>
      </c>
      <c r="K54" t="e">
        <f t="shared" si="5"/>
        <v>#NUM!</v>
      </c>
      <c r="L54" t="e">
        <f t="shared" si="6"/>
        <v>#NUM!</v>
      </c>
      <c r="M54" t="e">
        <f t="shared" si="7"/>
        <v>#NUM!</v>
      </c>
      <c r="N54" t="e">
        <f t="shared" si="8"/>
        <v>#NUM!</v>
      </c>
      <c r="O54" t="e">
        <f t="shared" si="9"/>
        <v>#NUM!</v>
      </c>
      <c r="P54" t="e">
        <f t="shared" si="10"/>
        <v>#NUM!</v>
      </c>
      <c r="Q54" t="e">
        <f t="shared" si="11"/>
        <v>#NUM!</v>
      </c>
      <c r="R54" t="e">
        <f t="shared" si="12"/>
        <v>#NUM!</v>
      </c>
      <c r="S54" t="str">
        <f t="shared" si="13"/>
        <v>2nd rated</v>
      </c>
      <c r="V54" t="e">
        <f t="shared" si="14"/>
        <v>#N/A</v>
      </c>
      <c r="W54" t="e">
        <f t="shared" si="15"/>
        <v>#N/A</v>
      </c>
      <c r="X54" t="str">
        <f t="shared" si="16"/>
        <v/>
      </c>
      <c r="Y54" t="e">
        <f t="shared" si="17"/>
        <v>#N/A</v>
      </c>
      <c r="Z54" t="e">
        <f t="shared" si="18"/>
        <v>#N/A</v>
      </c>
      <c r="AA54" t="e">
        <f t="shared" si="19"/>
        <v>#N/A</v>
      </c>
      <c r="AB54" t="e">
        <f t="shared" si="20"/>
        <v>#N/A</v>
      </c>
      <c r="AC54" t="e">
        <f t="shared" si="21"/>
        <v>#N/A</v>
      </c>
      <c r="AD54" t="e">
        <f t="shared" si="22"/>
        <v>#N/A</v>
      </c>
      <c r="AE54" t="e">
        <f t="shared" si="23"/>
        <v>#N/A</v>
      </c>
      <c r="AF54" t="e">
        <f t="shared" si="24"/>
        <v>#N/A</v>
      </c>
    </row>
    <row r="55" spans="1:33">
      <c r="A55" t="s">
        <v>45</v>
      </c>
      <c r="B55" t="str">
        <f>A4</f>
        <v>2nd rated</v>
      </c>
      <c r="C55">
        <f>AE4</f>
        <v>0</v>
      </c>
      <c r="D55">
        <f>AG4</f>
        <v>0</v>
      </c>
      <c r="E55">
        <f t="shared" si="25"/>
        <v>0</v>
      </c>
      <c r="F55">
        <f ca="1">SUMIF(B53:B64, B55, G53:G61)</f>
        <v>0</v>
      </c>
      <c r="H55">
        <f>AF4</f>
        <v>0</v>
      </c>
      <c r="J55">
        <v>4</v>
      </c>
      <c r="K55" t="e">
        <f t="shared" si="5"/>
        <v>#NUM!</v>
      </c>
      <c r="L55" t="e">
        <f t="shared" si="6"/>
        <v>#NUM!</v>
      </c>
      <c r="M55" t="e">
        <f t="shared" si="7"/>
        <v>#NUM!</v>
      </c>
      <c r="N55" t="e">
        <f t="shared" si="8"/>
        <v>#NUM!</v>
      </c>
      <c r="O55" t="e">
        <f t="shared" si="9"/>
        <v>#NUM!</v>
      </c>
      <c r="P55" t="e">
        <f t="shared" si="10"/>
        <v>#NUM!</v>
      </c>
      <c r="Q55" t="e">
        <f t="shared" si="11"/>
        <v>#NUM!</v>
      </c>
      <c r="R55" t="e">
        <f t="shared" si="12"/>
        <v>#NUM!</v>
      </c>
      <c r="S55" t="str">
        <f t="shared" si="13"/>
        <v>3rd rated</v>
      </c>
      <c r="V55" t="e">
        <f t="shared" si="14"/>
        <v>#N/A</v>
      </c>
      <c r="W55" t="e">
        <f t="shared" si="15"/>
        <v>#N/A</v>
      </c>
      <c r="X55" t="str">
        <f t="shared" si="16"/>
        <v/>
      </c>
      <c r="Y55" t="e">
        <f t="shared" si="17"/>
        <v>#N/A</v>
      </c>
      <c r="Z55" t="e">
        <f t="shared" si="18"/>
        <v>#N/A</v>
      </c>
      <c r="AA55" t="e">
        <f t="shared" si="19"/>
        <v>#N/A</v>
      </c>
      <c r="AB55" t="e">
        <f t="shared" si="20"/>
        <v>#N/A</v>
      </c>
      <c r="AC55" t="e">
        <f t="shared" si="21"/>
        <v>#N/A</v>
      </c>
      <c r="AD55" t="e">
        <f t="shared" si="22"/>
        <v>#N/A</v>
      </c>
      <c r="AE55" t="e">
        <f t="shared" si="23"/>
        <v>#N/A</v>
      </c>
      <c r="AF55" t="e">
        <f t="shared" si="24"/>
        <v>#N/A</v>
      </c>
    </row>
    <row r="56" spans="1:33">
      <c r="A56" t="s">
        <v>46</v>
      </c>
      <c r="B56" t="e">
        <f>INDEX(A$2:A$20,MATCH(C56,M$2:M$20,0))</f>
        <v>#NUM!</v>
      </c>
      <c r="C56" t="e">
        <f>LARGE(M$2:M$20, D56)</f>
        <v>#NUM!</v>
      </c>
      <c r="D56">
        <v>1</v>
      </c>
      <c r="E56" t="e">
        <f>LARGE(M$2:M$20, F56)</f>
        <v>#NUM!</v>
      </c>
      <c r="F56">
        <v>2</v>
      </c>
      <c r="G56" t="e">
        <f t="shared" ref="G56:G61" si="26">IF(C56&gt;0, (1/C56)*(C56-E56), 0.1)</f>
        <v>#NUM!</v>
      </c>
      <c r="H56" t="e">
        <f t="shared" ref="H56:H61" si="27">INDEX(AF$2:AF$20,MATCH(B56,A$2:A$20,0))</f>
        <v>#NUM!</v>
      </c>
      <c r="J56">
        <v>5</v>
      </c>
      <c r="K56" t="e">
        <f t="shared" si="5"/>
        <v>#NUM!</v>
      </c>
      <c r="L56" t="e">
        <f t="shared" si="6"/>
        <v>#NUM!</v>
      </c>
      <c r="M56" t="e">
        <f t="shared" si="7"/>
        <v>#NUM!</v>
      </c>
      <c r="N56" t="e">
        <f t="shared" si="8"/>
        <v>#NUM!</v>
      </c>
      <c r="O56" t="e">
        <f t="shared" si="9"/>
        <v>#NUM!</v>
      </c>
      <c r="P56" t="e">
        <f t="shared" si="10"/>
        <v>#NUM!</v>
      </c>
      <c r="Q56" t="e">
        <f t="shared" si="11"/>
        <v>#NUM!</v>
      </c>
      <c r="R56" t="e">
        <f t="shared" si="12"/>
        <v>#NUM!</v>
      </c>
      <c r="S56" t="str">
        <f t="shared" si="13"/>
        <v>Form (last race)</v>
      </c>
      <c r="V56" t="e">
        <f t="shared" si="14"/>
        <v>#N/A</v>
      </c>
      <c r="W56" t="e">
        <f t="shared" si="15"/>
        <v>#N/A</v>
      </c>
      <c r="X56" t="str">
        <f t="shared" si="16"/>
        <v/>
      </c>
      <c r="Y56" t="e">
        <f t="shared" si="17"/>
        <v>#N/A</v>
      </c>
      <c r="Z56" t="e">
        <f t="shared" si="18"/>
        <v>#N/A</v>
      </c>
      <c r="AA56" t="e">
        <f t="shared" si="19"/>
        <v>#N/A</v>
      </c>
      <c r="AB56" t="e">
        <f t="shared" si="20"/>
        <v>#N/A</v>
      </c>
      <c r="AC56" t="e">
        <f t="shared" si="21"/>
        <v>#N/A</v>
      </c>
      <c r="AD56" t="e">
        <f t="shared" si="22"/>
        <v>#N/A</v>
      </c>
      <c r="AE56" t="e">
        <f t="shared" si="23"/>
        <v>#N/A</v>
      </c>
      <c r="AF56" t="e">
        <f t="shared" si="24"/>
        <v>#N/A</v>
      </c>
    </row>
    <row r="57" spans="1:33">
      <c r="A57" t="s">
        <v>25</v>
      </c>
      <c r="B57" t="e">
        <f>INDEX(A$2:A$20,MATCH(C57,W$2:W$20,0))</f>
        <v>#NUM!</v>
      </c>
      <c r="C57" t="e">
        <f>LARGE(W$2:W$20, D57)</f>
        <v>#NUM!</v>
      </c>
      <c r="D57">
        <v>1</v>
      </c>
      <c r="E57" t="e">
        <f>LARGE(W$2:W$20, F57)</f>
        <v>#NUM!</v>
      </c>
      <c r="F57">
        <v>2</v>
      </c>
      <c r="G57" t="e">
        <f t="shared" si="26"/>
        <v>#NUM!</v>
      </c>
      <c r="H57" t="e">
        <f t="shared" si="27"/>
        <v>#NUM!</v>
      </c>
      <c r="J57">
        <v>6</v>
      </c>
      <c r="K57" t="e">
        <f t="shared" si="5"/>
        <v>#NUM!</v>
      </c>
      <c r="L57" t="e">
        <f t="shared" si="6"/>
        <v>#NUM!</v>
      </c>
      <c r="M57" t="e">
        <f t="shared" si="7"/>
        <v>#NUM!</v>
      </c>
      <c r="N57" t="e">
        <f t="shared" si="8"/>
        <v>#NUM!</v>
      </c>
      <c r="O57" t="e">
        <f t="shared" si="9"/>
        <v>#NUM!</v>
      </c>
      <c r="P57" t="e">
        <f t="shared" si="10"/>
        <v>#NUM!</v>
      </c>
      <c r="Q57" t="e">
        <f t="shared" si="11"/>
        <v>#NUM!</v>
      </c>
      <c r="R57" t="e">
        <f t="shared" si="12"/>
        <v>#NUM!</v>
      </c>
      <c r="S57" t="str">
        <f t="shared" si="13"/>
        <v>Speed</v>
      </c>
      <c r="V57" t="e">
        <f t="shared" si="14"/>
        <v>#N/A</v>
      </c>
      <c r="W57" t="e">
        <f t="shared" si="15"/>
        <v>#N/A</v>
      </c>
      <c r="X57" t="str">
        <f t="shared" si="16"/>
        <v/>
      </c>
      <c r="Y57" t="e">
        <f t="shared" si="17"/>
        <v>#N/A</v>
      </c>
      <c r="Z57" t="e">
        <f t="shared" si="18"/>
        <v>#N/A</v>
      </c>
      <c r="AA57" t="e">
        <f t="shared" si="19"/>
        <v>#N/A</v>
      </c>
      <c r="AB57" t="e">
        <f t="shared" si="20"/>
        <v>#N/A</v>
      </c>
      <c r="AC57" t="e">
        <f t="shared" si="21"/>
        <v>#N/A</v>
      </c>
      <c r="AD57" t="e">
        <f t="shared" si="22"/>
        <v>#N/A</v>
      </c>
      <c r="AE57" t="e">
        <f t="shared" si="23"/>
        <v>#N/A</v>
      </c>
      <c r="AF57" t="e">
        <f t="shared" si="24"/>
        <v>#N/A</v>
      </c>
    </row>
    <row r="58" spans="1:33">
      <c r="A58" t="s">
        <v>28</v>
      </c>
      <c r="B58" t="e">
        <f>INDEX(A$2:A$20,MATCH(C58,AA$2:AA$20,0))</f>
        <v>#NUM!</v>
      </c>
      <c r="C58" t="e">
        <f>LARGE(AA$2:AA$20, D58)</f>
        <v>#NUM!</v>
      </c>
      <c r="D58">
        <v>1</v>
      </c>
      <c r="E58" t="e">
        <f>LARGE(AA$2:AA$20, F58)</f>
        <v>#NUM!</v>
      </c>
      <c r="F58">
        <v>2</v>
      </c>
      <c r="G58" t="e">
        <f t="shared" si="26"/>
        <v>#NUM!</v>
      </c>
      <c r="H58" t="e">
        <f t="shared" si="27"/>
        <v>#NUM!</v>
      </c>
      <c r="J58">
        <v>7</v>
      </c>
      <c r="K58" t="e">
        <f t="shared" si="5"/>
        <v>#NUM!</v>
      </c>
      <c r="L58" t="e">
        <f t="shared" si="6"/>
        <v>#NUM!</v>
      </c>
      <c r="M58" t="e">
        <f t="shared" si="7"/>
        <v>#NUM!</v>
      </c>
      <c r="N58" t="e">
        <f t="shared" si="8"/>
        <v>#NUM!</v>
      </c>
      <c r="O58" t="e">
        <f t="shared" si="9"/>
        <v>#NUM!</v>
      </c>
      <c r="P58" t="e">
        <f t="shared" si="10"/>
        <v>#NUM!</v>
      </c>
      <c r="Q58" t="e">
        <f t="shared" si="11"/>
        <v>#NUM!</v>
      </c>
      <c r="R58" t="e">
        <f t="shared" si="12"/>
        <v>#NUM!</v>
      </c>
      <c r="S58" t="str">
        <f t="shared" si="13"/>
        <v>Trainer</v>
      </c>
      <c r="V58" t="e">
        <f t="shared" si="14"/>
        <v>#N/A</v>
      </c>
      <c r="W58" t="e">
        <f t="shared" si="15"/>
        <v>#N/A</v>
      </c>
      <c r="X58" t="str">
        <f t="shared" si="16"/>
        <v/>
      </c>
      <c r="Y58" t="e">
        <f t="shared" si="17"/>
        <v>#N/A</v>
      </c>
      <c r="Z58" t="e">
        <f t="shared" si="18"/>
        <v>#N/A</v>
      </c>
      <c r="AA58" t="e">
        <f t="shared" si="19"/>
        <v>#N/A</v>
      </c>
      <c r="AB58" t="e">
        <f t="shared" si="20"/>
        <v>#N/A</v>
      </c>
      <c r="AC58" t="e">
        <f t="shared" si="21"/>
        <v>#N/A</v>
      </c>
      <c r="AD58" t="e">
        <f t="shared" si="22"/>
        <v>#N/A</v>
      </c>
      <c r="AE58" t="e">
        <f t="shared" si="23"/>
        <v>#N/A</v>
      </c>
      <c r="AF58" t="e">
        <f t="shared" si="24"/>
        <v>#N/A</v>
      </c>
    </row>
    <row r="59" spans="1:33">
      <c r="A59" t="s">
        <v>30</v>
      </c>
      <c r="B59" t="e">
        <f>INDEX(A$2:A$20,MATCH(C59,AC$2:AC$20,0))</f>
        <v>#NUM!</v>
      </c>
      <c r="C59" t="e">
        <f>LARGE(AC$2:AC$20, D59)</f>
        <v>#NUM!</v>
      </c>
      <c r="D59">
        <v>1</v>
      </c>
      <c r="E59" t="e">
        <f>LARGE(AC$2:AC$20, F59)</f>
        <v>#NUM!</v>
      </c>
      <c r="F59">
        <v>2</v>
      </c>
      <c r="G59" t="e">
        <f t="shared" si="26"/>
        <v>#NUM!</v>
      </c>
      <c r="H59" t="e">
        <f t="shared" si="27"/>
        <v>#NUM!</v>
      </c>
      <c r="J59">
        <v>8</v>
      </c>
      <c r="K59" t="e">
        <f t="shared" si="5"/>
        <v>#NUM!</v>
      </c>
      <c r="L59" t="e">
        <f t="shared" si="6"/>
        <v>#NUM!</v>
      </c>
      <c r="M59" t="e">
        <f t="shared" si="7"/>
        <v>#NUM!</v>
      </c>
      <c r="N59" t="e">
        <f t="shared" si="8"/>
        <v>#NUM!</v>
      </c>
      <c r="O59" t="e">
        <f t="shared" si="9"/>
        <v>#NUM!</v>
      </c>
      <c r="P59" t="e">
        <f t="shared" si="10"/>
        <v>#NUM!</v>
      </c>
      <c r="Q59" t="e">
        <f t="shared" si="11"/>
        <v>#NUM!</v>
      </c>
      <c r="R59" t="e">
        <f t="shared" si="12"/>
        <v>#NUM!</v>
      </c>
      <c r="S59" t="str">
        <f t="shared" si="13"/>
        <v>Stallion</v>
      </c>
      <c r="V59" t="e">
        <f t="shared" si="14"/>
        <v>#N/A</v>
      </c>
      <c r="W59" t="e">
        <f t="shared" si="15"/>
        <v>#N/A</v>
      </c>
      <c r="X59" t="str">
        <f t="shared" si="16"/>
        <v/>
      </c>
      <c r="Y59" t="e">
        <f t="shared" si="17"/>
        <v>#N/A</v>
      </c>
      <c r="Z59" t="e">
        <f t="shared" si="18"/>
        <v>#N/A</v>
      </c>
      <c r="AA59" t="e">
        <f t="shared" si="19"/>
        <v>#N/A</v>
      </c>
      <c r="AB59" t="e">
        <f t="shared" si="20"/>
        <v>#N/A</v>
      </c>
      <c r="AC59" t="e">
        <f t="shared" si="21"/>
        <v>#N/A</v>
      </c>
      <c r="AD59" t="e">
        <f t="shared" si="22"/>
        <v>#N/A</v>
      </c>
      <c r="AE59" t="e">
        <f t="shared" si="23"/>
        <v>#N/A</v>
      </c>
      <c r="AF59" t="e">
        <f t="shared" si="24"/>
        <v>#N/A</v>
      </c>
    </row>
    <row r="60" spans="1:33">
      <c r="A60" t="s">
        <v>26</v>
      </c>
      <c r="B60" t="e">
        <f>INDEX(A$2:A$20,MATCH(C60,Y$2:Y$20,0))</f>
        <v>#NUM!</v>
      </c>
      <c r="C60" t="e">
        <f>LARGE(Y$2:Y$20, D60)</f>
        <v>#NUM!</v>
      </c>
      <c r="D60">
        <v>1</v>
      </c>
      <c r="E60" t="e">
        <f>LARGE(Y$2:Y$20, F60)</f>
        <v>#NUM!</v>
      </c>
      <c r="F60">
        <v>2</v>
      </c>
      <c r="G60" t="e">
        <f t="shared" si="26"/>
        <v>#NUM!</v>
      </c>
      <c r="H60" t="e">
        <f t="shared" si="27"/>
        <v>#NUM!</v>
      </c>
      <c r="J60">
        <v>9</v>
      </c>
      <c r="K60" t="e">
        <f t="shared" si="5"/>
        <v>#NUM!</v>
      </c>
      <c r="L60" t="e">
        <f t="shared" si="6"/>
        <v>#NUM!</v>
      </c>
      <c r="M60" t="e">
        <f t="shared" si="7"/>
        <v>#NUM!</v>
      </c>
      <c r="N60" t="e">
        <f t="shared" si="8"/>
        <v>#NUM!</v>
      </c>
      <c r="O60" t="e">
        <f t="shared" si="9"/>
        <v>#NUM!</v>
      </c>
      <c r="P60" t="e">
        <f t="shared" si="10"/>
        <v>#NUM!</v>
      </c>
      <c r="Q60" t="e">
        <f t="shared" si="11"/>
        <v>#NUM!</v>
      </c>
      <c r="R60" t="e">
        <f t="shared" si="12"/>
        <v>#NUM!</v>
      </c>
      <c r="S60" t="str">
        <f t="shared" si="13"/>
        <v>Jockey</v>
      </c>
      <c r="V60" t="e">
        <f t="shared" si="14"/>
        <v>#N/A</v>
      </c>
      <c r="W60" t="e">
        <f t="shared" si="15"/>
        <v>#N/A</v>
      </c>
      <c r="X60" t="str">
        <f t="shared" si="16"/>
        <v/>
      </c>
      <c r="Y60" t="e">
        <f t="shared" si="17"/>
        <v>#N/A</v>
      </c>
      <c r="Z60" t="e">
        <f t="shared" si="18"/>
        <v>#N/A</v>
      </c>
      <c r="AA60" t="e">
        <f t="shared" si="19"/>
        <v>#N/A</v>
      </c>
      <c r="AB60" t="e">
        <f t="shared" si="20"/>
        <v>#N/A</v>
      </c>
      <c r="AC60" t="e">
        <f t="shared" si="21"/>
        <v>#N/A</v>
      </c>
      <c r="AD60" t="e">
        <f t="shared" si="22"/>
        <v>#N/A</v>
      </c>
      <c r="AE60" t="e">
        <f t="shared" si="23"/>
        <v>#N/A</v>
      </c>
      <c r="AF60" t="e">
        <f t="shared" si="24"/>
        <v>#N/A</v>
      </c>
    </row>
    <row r="61" spans="1:33">
      <c r="A61" t="s">
        <v>47</v>
      </c>
      <c r="B61" t="e">
        <f>INDEX(A$2:A$20,MATCH(C61,AD$2:AD$20,0))</f>
        <v>#NUM!</v>
      </c>
      <c r="C61" t="e">
        <f>LARGE(AD$2:AD$20, D61)</f>
        <v>#NUM!</v>
      </c>
      <c r="D61">
        <v>1</v>
      </c>
      <c r="E61" t="e">
        <f>LARGE(AD$2:AD$20, F61)</f>
        <v>#NUM!</v>
      </c>
      <c r="F61">
        <v>2</v>
      </c>
      <c r="G61" t="e">
        <f t="shared" si="26"/>
        <v>#NUM!</v>
      </c>
      <c r="H61" t="e">
        <f t="shared" si="27"/>
        <v>#NUM!</v>
      </c>
      <c r="J61">
        <v>10</v>
      </c>
      <c r="K61" t="e">
        <f t="shared" si="5"/>
        <v>#NUM!</v>
      </c>
      <c r="L61" t="e">
        <f t="shared" si="6"/>
        <v>#NUM!</v>
      </c>
      <c r="M61" t="e">
        <f t="shared" si="7"/>
        <v>#NUM!</v>
      </c>
      <c r="N61" t="e">
        <f t="shared" si="8"/>
        <v>#NUM!</v>
      </c>
      <c r="O61" t="e">
        <f t="shared" si="9"/>
        <v>#NUM!</v>
      </c>
      <c r="P61" t="e">
        <f t="shared" si="10"/>
        <v>#NUM!</v>
      </c>
      <c r="Q61" t="e">
        <f t="shared" si="11"/>
        <v>#NUM!</v>
      </c>
      <c r="R61" t="e">
        <f t="shared" si="12"/>
        <v>#NUM!</v>
      </c>
      <c r="S61" t="str">
        <f t="shared" si="13"/>
        <v>Suitability</v>
      </c>
      <c r="V61" t="e">
        <f t="shared" si="14"/>
        <v>#N/A</v>
      </c>
      <c r="W61" t="e">
        <f t="shared" si="15"/>
        <v>#N/A</v>
      </c>
      <c r="X61" t="str">
        <f>IF(ISNA(W61),"",W61)</f>
        <v/>
      </c>
      <c r="Y61" t="e">
        <f t="shared" si="17"/>
        <v>#N/A</v>
      </c>
      <c r="Z61" t="e">
        <f t="shared" si="18"/>
        <v>#N/A</v>
      </c>
      <c r="AA61" t="e">
        <f t="shared" si="19"/>
        <v>#N/A</v>
      </c>
      <c r="AB61" t="e">
        <f t="shared" si="20"/>
        <v>#N/A</v>
      </c>
      <c r="AC61" t="e">
        <f t="shared" si="21"/>
        <v>#N/A</v>
      </c>
      <c r="AD61" t="e">
        <f t="shared" si="22"/>
        <v>#N/A</v>
      </c>
      <c r="AE61" t="e">
        <f t="shared" si="23"/>
        <v>#N/A</v>
      </c>
      <c r="AF61" t="e">
        <f t="shared" si="24"/>
        <v>#N/A</v>
      </c>
    </row>
    <row r="62" spans="1:33">
      <c r="A62" t="s">
        <v>116</v>
      </c>
      <c r="B62">
        <f>IF(OR(D2="5f ", D2="6f ", D2="7f ", D2="1m "), B57, IF(J2="2yo", B59, B53))</f>
        <v>0</v>
      </c>
      <c r="J62">
        <v>11</v>
      </c>
      <c r="K62" t="e">
        <f t="shared" si="5"/>
        <v>#NUM!</v>
      </c>
      <c r="L62" t="e">
        <f t="shared" si="6"/>
        <v>#NUM!</v>
      </c>
      <c r="M62" t="e">
        <f t="shared" si="7"/>
        <v>#NUM!</v>
      </c>
      <c r="N62" t="e">
        <f t="shared" si="8"/>
        <v>#NUM!</v>
      </c>
      <c r="O62" t="e">
        <f t="shared" si="9"/>
        <v>#NUM!</v>
      </c>
      <c r="P62" t="e">
        <f t="shared" si="10"/>
        <v>#NUM!</v>
      </c>
      <c r="Q62" t="e">
        <f t="shared" si="11"/>
        <v>#NUM!</v>
      </c>
      <c r="R62" t="e">
        <f t="shared" si="12"/>
        <v>#NUM!</v>
      </c>
      <c r="S62" t="str">
        <f t="shared" si="13"/>
        <v>Money selection</v>
      </c>
      <c r="V62" t="e">
        <f t="shared" si="14"/>
        <v>#N/A</v>
      </c>
      <c r="W62" t="e">
        <f t="shared" si="15"/>
        <v>#N/A</v>
      </c>
      <c r="X62" t="str">
        <f t="shared" ref="X62:X80" si="28">IF(ISNA(W62),"",W62)</f>
        <v/>
      </c>
      <c r="Y62" t="e">
        <f t="shared" si="17"/>
        <v>#N/A</v>
      </c>
      <c r="Z62" t="e">
        <f t="shared" si="18"/>
        <v>#N/A</v>
      </c>
      <c r="AA62" t="e">
        <f t="shared" si="19"/>
        <v>#N/A</v>
      </c>
      <c r="AB62" t="e">
        <f t="shared" si="20"/>
        <v>#N/A</v>
      </c>
      <c r="AC62" t="e">
        <f t="shared" si="21"/>
        <v>#N/A</v>
      </c>
      <c r="AD62" t="e">
        <f t="shared" si="22"/>
        <v>#N/A</v>
      </c>
      <c r="AE62" t="e">
        <f t="shared" si="23"/>
        <v>#N/A</v>
      </c>
      <c r="AF62" t="e">
        <f t="shared" si="24"/>
        <v>#N/A</v>
      </c>
    </row>
    <row r="63" spans="1:33">
      <c r="A63" t="s">
        <v>5</v>
      </c>
      <c r="B63" t="str">
        <f>IF(AND(G68="Handicap",G66&lt;5000),B61,IF(AND(G68="Handicap",G66&gt;5000),B58,IF(AND(G68="Non Handicap"),B56,"no selection")))</f>
        <v>no selection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22</v>
      </c>
      <c r="J63">
        <v>12</v>
      </c>
      <c r="K63" t="e">
        <f t="shared" si="5"/>
        <v>#NUM!</v>
      </c>
      <c r="L63" t="e">
        <f t="shared" si="6"/>
        <v>#NUM!</v>
      </c>
      <c r="M63" t="e">
        <f t="shared" si="7"/>
        <v>#NUM!</v>
      </c>
      <c r="N63" t="e">
        <f t="shared" si="8"/>
        <v>#NUM!</v>
      </c>
      <c r="O63" t="e">
        <f t="shared" si="9"/>
        <v>#NUM!</v>
      </c>
      <c r="P63" t="e">
        <f t="shared" si="10"/>
        <v>#NUM!</v>
      </c>
      <c r="Q63" t="e">
        <f t="shared" si="11"/>
        <v>#NUM!</v>
      </c>
      <c r="R63" t="e">
        <f t="shared" si="12"/>
        <v>#NUM!</v>
      </c>
      <c r="S63" t="str">
        <f t="shared" si="13"/>
        <v>Handicap</v>
      </c>
      <c r="V63" t="e">
        <f t="shared" si="14"/>
        <v>#N/A</v>
      </c>
      <c r="W63" t="e">
        <f t="shared" si="15"/>
        <v>#N/A</v>
      </c>
      <c r="X63" t="str">
        <f t="shared" si="28"/>
        <v/>
      </c>
      <c r="Y63" t="e">
        <f t="shared" si="17"/>
        <v>#N/A</v>
      </c>
      <c r="Z63" t="e">
        <f t="shared" si="18"/>
        <v>#N/A</v>
      </c>
      <c r="AA63" t="e">
        <f t="shared" si="19"/>
        <v>#N/A</v>
      </c>
      <c r="AB63" t="e">
        <f t="shared" si="20"/>
        <v>#N/A</v>
      </c>
      <c r="AC63" t="e">
        <f t="shared" si="21"/>
        <v>#N/A</v>
      </c>
      <c r="AD63" t="e">
        <f t="shared" si="22"/>
        <v>#N/A</v>
      </c>
      <c r="AE63" t="e">
        <f t="shared" si="23"/>
        <v>#N/A</v>
      </c>
      <c r="AF63" t="e">
        <f t="shared" si="24"/>
        <v>#N/A</v>
      </c>
    </row>
    <row r="64" spans="1:33">
      <c r="A64" t="s">
        <v>48</v>
      </c>
      <c r="B64" t="e">
        <f>INDEX(B53:B63,MODE(MATCH(B53:B63,B53:B63,0)))</f>
        <v>#NUM!</v>
      </c>
      <c r="C64" t="e">
        <f>INDEX(AF$2:AF$20,MATCH(B64,A$2:A$20,0))</f>
        <v>#NUM!</v>
      </c>
      <c r="D64">
        <v>1</v>
      </c>
      <c r="E64" t="e">
        <f>SUMIF(B53:B61, B64, G53:G61)</f>
        <v>#NUM!</v>
      </c>
      <c r="F64">
        <v>0</v>
      </c>
      <c r="G64">
        <f>K2</f>
        <v>0</v>
      </c>
      <c r="J64">
        <v>13</v>
      </c>
      <c r="K64" t="e">
        <f t="shared" si="5"/>
        <v>#NUM!</v>
      </c>
      <c r="L64" t="e">
        <f t="shared" si="6"/>
        <v>#NUM!</v>
      </c>
      <c r="M64" t="e">
        <f t="shared" si="7"/>
        <v>#NUM!</v>
      </c>
      <c r="N64" t="e">
        <f t="shared" si="8"/>
        <v>#NUM!</v>
      </c>
      <c r="O64" t="e">
        <f t="shared" si="9"/>
        <v>#NUM!</v>
      </c>
      <c r="P64" t="e">
        <f t="shared" si="10"/>
        <v>#NUM!</v>
      </c>
      <c r="Q64" t="e">
        <f t="shared" si="11"/>
        <v>#NUM!</v>
      </c>
      <c r="R64" t="e">
        <f t="shared" si="12"/>
        <v>#NUM!</v>
      </c>
      <c r="S64" t="str">
        <f t="shared" si="13"/>
        <v>Most Common</v>
      </c>
      <c r="V64" t="e">
        <f t="shared" si="14"/>
        <v>#N/A</v>
      </c>
      <c r="W64" t="e">
        <f t="shared" si="15"/>
        <v>#N/A</v>
      </c>
      <c r="X64" t="str">
        <f t="shared" si="28"/>
        <v/>
      </c>
      <c r="Y64" t="e">
        <f t="shared" si="17"/>
        <v>#N/A</v>
      </c>
      <c r="Z64" t="e">
        <f t="shared" si="18"/>
        <v>#N/A</v>
      </c>
      <c r="AA64" t="e">
        <f t="shared" si="19"/>
        <v>#N/A</v>
      </c>
      <c r="AB64" t="e">
        <f t="shared" si="20"/>
        <v>#N/A</v>
      </c>
      <c r="AC64" t="e">
        <f t="shared" si="21"/>
        <v>#N/A</v>
      </c>
      <c r="AD64" t="e">
        <f t="shared" si="22"/>
        <v>#N/A</v>
      </c>
      <c r="AE64" t="e">
        <f t="shared" si="23"/>
        <v>#N/A</v>
      </c>
      <c r="AF64" t="e">
        <f t="shared" si="24"/>
        <v>#N/A</v>
      </c>
    </row>
    <row r="65" spans="1:32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>
        <f>D2</f>
        <v>0</v>
      </c>
      <c r="H65" t="e">
        <f>LARGE(G58:G60, 1)</f>
        <v>#NUM!</v>
      </c>
      <c r="J65">
        <v>14</v>
      </c>
      <c r="K65" t="e">
        <f t="shared" si="5"/>
        <v>#NUM!</v>
      </c>
      <c r="L65" t="e">
        <f t="shared" si="6"/>
        <v>#NUM!</v>
      </c>
      <c r="M65" t="e">
        <f t="shared" si="7"/>
        <v>#NUM!</v>
      </c>
      <c r="N65" t="e">
        <f t="shared" si="8"/>
        <v>#NUM!</v>
      </c>
      <c r="O65" t="e">
        <f t="shared" si="9"/>
        <v>#NUM!</v>
      </c>
      <c r="P65" t="e">
        <f t="shared" si="10"/>
        <v>#NUM!</v>
      </c>
      <c r="Q65" t="e">
        <f t="shared" si="11"/>
        <v>#NUM!</v>
      </c>
      <c r="R65" t="e">
        <f t="shared" si="12"/>
        <v>#NUM!</v>
      </c>
      <c r="S65" t="str">
        <f t="shared" si="13"/>
        <v>Is top most suited?</v>
      </c>
      <c r="V65" t="e">
        <f t="shared" si="14"/>
        <v>#N/A</v>
      </c>
      <c r="W65" t="e">
        <f t="shared" si="15"/>
        <v>#N/A</v>
      </c>
      <c r="X65" t="str">
        <f t="shared" si="28"/>
        <v/>
      </c>
      <c r="Y65" t="e">
        <f t="shared" si="17"/>
        <v>#N/A</v>
      </c>
      <c r="Z65" t="e">
        <f t="shared" si="18"/>
        <v>#N/A</v>
      </c>
      <c r="AA65" t="e">
        <f t="shared" si="19"/>
        <v>#N/A</v>
      </c>
      <c r="AB65" t="e">
        <f t="shared" si="20"/>
        <v>#N/A</v>
      </c>
      <c r="AC65" t="e">
        <f t="shared" si="21"/>
        <v>#N/A</v>
      </c>
      <c r="AD65" t="e">
        <f t="shared" si="22"/>
        <v>#N/A</v>
      </c>
      <c r="AE65" t="e">
        <f t="shared" si="23"/>
        <v>#N/A</v>
      </c>
      <c r="AF65" t="e">
        <f t="shared" si="24"/>
        <v>#N/A</v>
      </c>
    </row>
    <row r="66" spans="1:32">
      <c r="A66" t="s">
        <v>50</v>
      </c>
      <c r="B66" t="e">
        <f>IF(AND(B53=B56,B56=B61),B53,"no selection")</f>
        <v>#NUM!</v>
      </c>
      <c r="C66" t="e">
        <f>INDEX(AF$2:AF$20,MATCH(B66,A$2:A$20,0))</f>
        <v>#NUM!</v>
      </c>
      <c r="D66">
        <v>1</v>
      </c>
      <c r="F66" t="e">
        <f>IF(B65=B66, F65+1, F65)</f>
        <v>#NUM!</v>
      </c>
      <c r="G66">
        <f>F2</f>
        <v>0</v>
      </c>
      <c r="H66" t="e">
        <f>LARGE(F53:F55, 1)</f>
        <v>#DIV/0!</v>
      </c>
      <c r="J66">
        <v>15</v>
      </c>
      <c r="K66" t="e">
        <f t="shared" si="5"/>
        <v>#NUM!</v>
      </c>
      <c r="L66" t="e">
        <f t="shared" si="6"/>
        <v>#NUM!</v>
      </c>
      <c r="M66" t="e">
        <f t="shared" si="7"/>
        <v>#NUM!</v>
      </c>
      <c r="N66" t="e">
        <f t="shared" si="8"/>
        <v>#NUM!</v>
      </c>
      <c r="O66" t="e">
        <f t="shared" si="9"/>
        <v>#NUM!</v>
      </c>
      <c r="P66" t="e">
        <f t="shared" si="10"/>
        <v>#NUM!</v>
      </c>
      <c r="Q66" t="e">
        <f t="shared" si="11"/>
        <v>#NUM!</v>
      </c>
      <c r="R66" t="e">
        <f t="shared" si="12"/>
        <v>#NUM!</v>
      </c>
      <c r="S66" t="str">
        <f t="shared" si="13"/>
        <v>Top = Suited = Form</v>
      </c>
      <c r="V66" t="e">
        <f t="shared" si="14"/>
        <v>#N/A</v>
      </c>
      <c r="W66" t="e">
        <f t="shared" si="15"/>
        <v>#N/A</v>
      </c>
      <c r="X66" t="str">
        <f t="shared" si="28"/>
        <v/>
      </c>
      <c r="Y66" t="e">
        <f t="shared" si="17"/>
        <v>#N/A</v>
      </c>
      <c r="Z66" t="e">
        <f t="shared" si="18"/>
        <v>#N/A</v>
      </c>
      <c r="AA66" t="e">
        <f t="shared" si="19"/>
        <v>#N/A</v>
      </c>
      <c r="AB66" t="e">
        <f t="shared" si="20"/>
        <v>#N/A</v>
      </c>
      <c r="AC66" t="e">
        <f t="shared" si="21"/>
        <v>#N/A</v>
      </c>
      <c r="AD66" t="e">
        <f t="shared" si="22"/>
        <v>#N/A</v>
      </c>
      <c r="AE66" t="e">
        <f t="shared" si="23"/>
        <v>#N/A</v>
      </c>
      <c r="AF66" t="e">
        <f t="shared" si="24"/>
        <v>#N/A</v>
      </c>
    </row>
    <row r="67" spans="1:32">
      <c r="A67" t="s">
        <v>67</v>
      </c>
      <c r="B67" t="e">
        <f>H67</f>
        <v>#DIV/0!</v>
      </c>
      <c r="F67" t="e">
        <f>IF(H63&lt;11, F66+1, F66)</f>
        <v>#NUM!</v>
      </c>
      <c r="G67">
        <f>G2</f>
        <v>0</v>
      </c>
      <c r="H67" t="e">
        <f>INDEX(B53:B55,MATCH(H66,F53:F55,0))</f>
        <v>#DIV/0!</v>
      </c>
      <c r="J67">
        <v>16</v>
      </c>
      <c r="K67" t="e">
        <f t="shared" si="5"/>
        <v>#NUM!</v>
      </c>
      <c r="L67" t="e">
        <f t="shared" si="6"/>
        <v>#NUM!</v>
      </c>
      <c r="M67" t="e">
        <f t="shared" si="7"/>
        <v>#NUM!</v>
      </c>
      <c r="N67" t="e">
        <f t="shared" si="8"/>
        <v>#NUM!</v>
      </c>
      <c r="O67" t="e">
        <f t="shared" si="9"/>
        <v>#NUM!</v>
      </c>
      <c r="P67" t="e">
        <f t="shared" si="10"/>
        <v>#NUM!</v>
      </c>
      <c r="Q67" t="e">
        <f t="shared" si="11"/>
        <v>#NUM!</v>
      </c>
      <c r="R67" t="e">
        <f t="shared" si="12"/>
        <v>#NUM!</v>
      </c>
      <c r="S67" t="str">
        <f t="shared" si="13"/>
        <v>Top 3 Confidence Pick</v>
      </c>
      <c r="V67" t="e">
        <f t="shared" si="14"/>
        <v>#N/A</v>
      </c>
      <c r="W67" t="e">
        <f t="shared" si="15"/>
        <v>#N/A</v>
      </c>
      <c r="X67" t="str">
        <f t="shared" si="28"/>
        <v/>
      </c>
      <c r="Y67" t="e">
        <f t="shared" si="17"/>
        <v>#N/A</v>
      </c>
      <c r="Z67" t="e">
        <f t="shared" si="18"/>
        <v>#N/A</v>
      </c>
      <c r="AA67" t="e">
        <f t="shared" si="19"/>
        <v>#N/A</v>
      </c>
      <c r="AB67" t="e">
        <f t="shared" si="20"/>
        <v>#N/A</v>
      </c>
      <c r="AC67" t="e">
        <f t="shared" si="21"/>
        <v>#N/A</v>
      </c>
      <c r="AD67" t="e">
        <f t="shared" si="22"/>
        <v>#N/A</v>
      </c>
      <c r="AE67" t="e">
        <f t="shared" si="23"/>
        <v>#N/A</v>
      </c>
      <c r="AF67" t="e">
        <f t="shared" si="24"/>
        <v>#N/A</v>
      </c>
    </row>
    <row r="68" spans="1:32">
      <c r="A68" t="e">
        <f>INDEX(B62:B67,MODE(MATCH(B62:B67,B62:B67,0)))</f>
        <v>#NUM!</v>
      </c>
      <c r="B68" t="e">
        <f>IF(ISNA(A68), B56, A68)</f>
        <v>#NUM!</v>
      </c>
      <c r="C68" t="e">
        <f>INDEX(AF$2:AF$20,MATCH(B68,A$2:A$20,0))</f>
        <v>#NUM!</v>
      </c>
      <c r="D68">
        <v>1</v>
      </c>
      <c r="F68" t="e">
        <f>IF(E70&gt;0.5, F67+1, F67)</f>
        <v>#NUM!</v>
      </c>
      <c r="G68">
        <f>I2</f>
        <v>0</v>
      </c>
      <c r="H68" t="e">
        <f>IF(G66&gt;10000, G70+1, G70)</f>
        <v>#NUM!</v>
      </c>
      <c r="J68">
        <v>17</v>
      </c>
      <c r="K68" t="e">
        <f t="shared" si="5"/>
        <v>#NUM!</v>
      </c>
      <c r="L68" t="e">
        <f t="shared" si="6"/>
        <v>#NUM!</v>
      </c>
      <c r="M68" t="e">
        <f t="shared" si="7"/>
        <v>#NUM!</v>
      </c>
      <c r="N68" t="e">
        <f t="shared" si="8"/>
        <v>#NUM!</v>
      </c>
      <c r="O68" t="e">
        <f t="shared" si="9"/>
        <v>#NUM!</v>
      </c>
      <c r="P68" t="e">
        <f t="shared" si="10"/>
        <v>#NUM!</v>
      </c>
      <c r="Q68" t="e">
        <f t="shared" si="11"/>
        <v>#NUM!</v>
      </c>
      <c r="R68" t="e">
        <f t="shared" si="12"/>
        <v>#NUM!</v>
      </c>
      <c r="S68">
        <f t="shared" si="13"/>
        <v>0</v>
      </c>
      <c r="V68" t="e">
        <f t="shared" si="14"/>
        <v>#N/A</v>
      </c>
      <c r="W68" t="e">
        <f t="shared" si="15"/>
        <v>#N/A</v>
      </c>
      <c r="X68" t="str">
        <f t="shared" si="28"/>
        <v/>
      </c>
      <c r="Y68" t="e">
        <f t="shared" si="17"/>
        <v>#N/A</v>
      </c>
      <c r="Z68" t="e">
        <f t="shared" si="18"/>
        <v>#N/A</v>
      </c>
      <c r="AA68" t="e">
        <f t="shared" si="19"/>
        <v>#N/A</v>
      </c>
      <c r="AB68" t="e">
        <f t="shared" si="20"/>
        <v>#N/A</v>
      </c>
      <c r="AC68" t="e">
        <f t="shared" si="21"/>
        <v>#N/A</v>
      </c>
      <c r="AD68" t="e">
        <f t="shared" si="22"/>
        <v>#N/A</v>
      </c>
      <c r="AE68" t="e">
        <f t="shared" si="23"/>
        <v>#N/A</v>
      </c>
      <c r="AF68" t="e">
        <f t="shared" si="24"/>
        <v>#N/A</v>
      </c>
    </row>
    <row r="69" spans="1:32">
      <c r="A69" t="s">
        <v>51</v>
      </c>
      <c r="B69" t="e">
        <f>IF(OR(ISNA(B68), B68="no selection"), B64, B68)</f>
        <v>#NUM!</v>
      </c>
      <c r="C69" t="e">
        <f>INDEX(AF$2:AF$20,MATCH(B69,A$2:A$20,0))</f>
        <v>#NUM!</v>
      </c>
      <c r="D69">
        <v>1</v>
      </c>
      <c r="F69" t="e">
        <f>IF(E70&gt;1, F68+1, F68)</f>
        <v>#NUM!</v>
      </c>
      <c r="G69" t="e">
        <f>IF(G66&lt;5000, F70-1, F70)</f>
        <v>#NUM!</v>
      </c>
      <c r="J69">
        <v>18</v>
      </c>
      <c r="K69" t="e">
        <f t="shared" si="5"/>
        <v>#NUM!</v>
      </c>
      <c r="L69" t="e">
        <f t="shared" si="6"/>
        <v>#NUM!</v>
      </c>
      <c r="M69" t="e">
        <f t="shared" si="7"/>
        <v>#NUM!</v>
      </c>
      <c r="N69" t="e">
        <f t="shared" si="8"/>
        <v>#NUM!</v>
      </c>
      <c r="O69" t="e">
        <f t="shared" si="9"/>
        <v>#NUM!</v>
      </c>
      <c r="P69" t="e">
        <f t="shared" si="10"/>
        <v>#NUM!</v>
      </c>
      <c r="Q69" t="e">
        <f t="shared" si="11"/>
        <v>#NUM!</v>
      </c>
      <c r="R69" t="e">
        <f t="shared" si="12"/>
        <v>#NUM!</v>
      </c>
      <c r="S69" t="str">
        <f t="shared" si="13"/>
        <v>RTH Selection</v>
      </c>
      <c r="V69" t="e">
        <f t="shared" si="14"/>
        <v>#N/A</v>
      </c>
      <c r="W69" t="e">
        <f t="shared" si="15"/>
        <v>#N/A</v>
      </c>
      <c r="X69" t="str">
        <f t="shared" si="28"/>
        <v/>
      </c>
      <c r="Y69" t="e">
        <f t="shared" si="17"/>
        <v>#N/A</v>
      </c>
      <c r="Z69" t="e">
        <f t="shared" si="18"/>
        <v>#N/A</v>
      </c>
      <c r="AA69" t="e">
        <f t="shared" si="19"/>
        <v>#N/A</v>
      </c>
      <c r="AB69" t="e">
        <f t="shared" si="20"/>
        <v>#N/A</v>
      </c>
      <c r="AC69" t="e">
        <f t="shared" si="21"/>
        <v>#N/A</v>
      </c>
      <c r="AD69" t="e">
        <f t="shared" si="22"/>
        <v>#N/A</v>
      </c>
      <c r="AE69" t="e">
        <f t="shared" si="23"/>
        <v>#N/A</v>
      </c>
      <c r="AF69" t="e">
        <f t="shared" si="24"/>
        <v>#N/A</v>
      </c>
    </row>
    <row r="70" spans="1:32">
      <c r="A70" t="s">
        <v>62</v>
      </c>
      <c r="B70" t="e">
        <f>IF(B69=FALSE, B53, B69)</f>
        <v>#NUM!</v>
      </c>
      <c r="C70" t="e">
        <f>INDEX(AF$2:AF$20,MATCH(B70,A$2:A$20,0))</f>
        <v>#NUM!</v>
      </c>
      <c r="D70">
        <v>1</v>
      </c>
      <c r="E70" t="e">
        <f>SUMIF(B53:B61, B70, G53:G61)</f>
        <v>#NUM!</v>
      </c>
      <c r="F70" t="e">
        <f>IF(E70&gt;1.5, F69+1, F69)</f>
        <v>#NUM!</v>
      </c>
      <c r="G70" t="e">
        <f>IF(H63&gt;15, G69-1, G69)</f>
        <v>#NUM!</v>
      </c>
      <c r="H70" t="e">
        <f>IF(H68=0,"*",IF(H68=1,"*",IF(H68=2,"**",IF(H68=3,"***",IF(H68=4,"****",IF(H68&gt;=5,"*****","*"))))))</f>
        <v>#NUM!</v>
      </c>
      <c r="J70">
        <v>19</v>
      </c>
      <c r="K70" t="e">
        <f t="shared" si="5"/>
        <v>#NUM!</v>
      </c>
      <c r="L70" t="e">
        <f t="shared" si="6"/>
        <v>#NUM!</v>
      </c>
      <c r="M70" t="e">
        <f t="shared" si="7"/>
        <v>#NUM!</v>
      </c>
      <c r="N70" t="e">
        <f t="shared" si="8"/>
        <v>#NUM!</v>
      </c>
      <c r="O70" t="e">
        <f t="shared" si="9"/>
        <v>#NUM!</v>
      </c>
      <c r="P70" t="e">
        <f t="shared" si="10"/>
        <v>#NUM!</v>
      </c>
      <c r="Q70" t="e">
        <f t="shared" si="11"/>
        <v>#NUM!</v>
      </c>
      <c r="R70" t="e">
        <f t="shared" si="12"/>
        <v>#NUM!</v>
      </c>
      <c r="S70" t="str">
        <f t="shared" si="13"/>
        <v>RTH Selection2</v>
      </c>
      <c r="V70" t="e">
        <f t="shared" si="14"/>
        <v>#N/A</v>
      </c>
      <c r="W70" t="e">
        <f t="shared" si="15"/>
        <v>#N/A</v>
      </c>
      <c r="X70" t="str">
        <f t="shared" si="28"/>
        <v/>
      </c>
      <c r="Y70" t="e">
        <f t="shared" si="17"/>
        <v>#N/A</v>
      </c>
      <c r="Z70" t="e">
        <f t="shared" si="18"/>
        <v>#N/A</v>
      </c>
      <c r="AA70" t="e">
        <f t="shared" si="19"/>
        <v>#N/A</v>
      </c>
      <c r="AB70" t="e">
        <f t="shared" si="20"/>
        <v>#N/A</v>
      </c>
      <c r="AC70" t="e">
        <f t="shared" si="21"/>
        <v>#N/A</v>
      </c>
      <c r="AD70" t="e">
        <f t="shared" si="22"/>
        <v>#N/A</v>
      </c>
      <c r="AE70" t="e">
        <f t="shared" si="23"/>
        <v>#N/A</v>
      </c>
      <c r="AF70" t="e">
        <f t="shared" si="24"/>
        <v>#N/A</v>
      </c>
    </row>
    <row r="71" spans="1:32">
      <c r="B71" s="23" t="s">
        <v>94</v>
      </c>
      <c r="C71" s="23" t="s">
        <v>95</v>
      </c>
      <c r="D71" s="23" t="s">
        <v>96</v>
      </c>
      <c r="E71" s="23" t="s">
        <v>34</v>
      </c>
      <c r="F71" s="23" t="s">
        <v>97</v>
      </c>
      <c r="J71">
        <v>20</v>
      </c>
      <c r="K71" t="e">
        <f t="shared" si="5"/>
        <v>#NUM!</v>
      </c>
      <c r="L71" t="e">
        <f t="shared" si="6"/>
        <v>#NUM!</v>
      </c>
      <c r="M71" t="e">
        <f t="shared" si="7"/>
        <v>#NUM!</v>
      </c>
      <c r="N71" t="e">
        <f t="shared" si="8"/>
        <v>#NUM!</v>
      </c>
      <c r="O71" t="e">
        <f t="shared" si="9"/>
        <v>#NUM!</v>
      </c>
      <c r="P71" t="e">
        <f t="shared" si="10"/>
        <v>#NUM!</v>
      </c>
      <c r="Q71" t="e">
        <f t="shared" si="11"/>
        <v>#NUM!</v>
      </c>
      <c r="R71" t="e">
        <f t="shared" si="12"/>
        <v>#NUM!</v>
      </c>
      <c r="S71">
        <f t="shared" si="13"/>
        <v>0</v>
      </c>
      <c r="V71" t="e">
        <f t="shared" si="14"/>
        <v>#N/A</v>
      </c>
      <c r="W71" t="e">
        <f t="shared" si="15"/>
        <v>#N/A</v>
      </c>
      <c r="X71" t="str">
        <f t="shared" si="28"/>
        <v/>
      </c>
      <c r="Y71" t="e">
        <f t="shared" si="17"/>
        <v>#N/A</v>
      </c>
      <c r="Z71" t="e">
        <f t="shared" si="18"/>
        <v>#N/A</v>
      </c>
      <c r="AA71" t="e">
        <f t="shared" si="19"/>
        <v>#N/A</v>
      </c>
      <c r="AB71" t="e">
        <f t="shared" si="20"/>
        <v>#N/A</v>
      </c>
      <c r="AC71" t="e">
        <f t="shared" si="21"/>
        <v>#N/A</v>
      </c>
      <c r="AD71" t="e">
        <f t="shared" si="22"/>
        <v>#N/A</v>
      </c>
      <c r="AE71" t="e">
        <f t="shared" si="23"/>
        <v>#N/A</v>
      </c>
      <c r="AF71" t="e">
        <f t="shared" si="24"/>
        <v>#N/A</v>
      </c>
    </row>
    <row r="72" spans="1:32">
      <c r="A72" t="s">
        <v>98</v>
      </c>
      <c r="B72">
        <f>B53</f>
        <v>0</v>
      </c>
      <c r="C72">
        <f>C53</f>
        <v>0</v>
      </c>
      <c r="D72" t="e">
        <f>(1/C72)*(C72-C73)</f>
        <v>#DIV/0!</v>
      </c>
      <c r="E72">
        <f>H53</f>
        <v>0</v>
      </c>
      <c r="F72">
        <f>(E72*10)-10</f>
        <v>-10</v>
      </c>
      <c r="J72">
        <v>21</v>
      </c>
      <c r="K72" t="e">
        <f t="shared" si="5"/>
        <v>#NUM!</v>
      </c>
      <c r="L72" t="e">
        <f t="shared" si="6"/>
        <v>#NUM!</v>
      </c>
      <c r="M72" t="e">
        <f t="shared" si="7"/>
        <v>#NUM!</v>
      </c>
      <c r="N72" t="e">
        <f t="shared" si="8"/>
        <v>#NUM!</v>
      </c>
      <c r="O72" t="e">
        <f t="shared" si="9"/>
        <v>#NUM!</v>
      </c>
      <c r="P72" t="e">
        <f t="shared" si="10"/>
        <v>#NUM!</v>
      </c>
      <c r="Q72" t="e">
        <f t="shared" si="11"/>
        <v>#NUM!</v>
      </c>
      <c r="R72" t="e">
        <f t="shared" si="12"/>
        <v>#NUM!</v>
      </c>
      <c r="S72" t="str">
        <f t="shared" si="13"/>
        <v>Dutch 1</v>
      </c>
      <c r="V72" t="e">
        <f t="shared" si="14"/>
        <v>#N/A</v>
      </c>
      <c r="W72" t="e">
        <f t="shared" si="15"/>
        <v>#N/A</v>
      </c>
      <c r="X72" t="str">
        <f t="shared" si="28"/>
        <v/>
      </c>
      <c r="Y72" t="e">
        <f t="shared" si="17"/>
        <v>#N/A</v>
      </c>
      <c r="Z72" t="e">
        <f t="shared" si="18"/>
        <v>#N/A</v>
      </c>
      <c r="AA72" t="e">
        <f t="shared" si="19"/>
        <v>#N/A</v>
      </c>
      <c r="AB72" t="e">
        <f t="shared" si="20"/>
        <v>#N/A</v>
      </c>
      <c r="AC72" t="e">
        <f t="shared" si="21"/>
        <v>#N/A</v>
      </c>
      <c r="AD72" t="e">
        <f t="shared" si="22"/>
        <v>#N/A</v>
      </c>
      <c r="AE72" t="e">
        <f t="shared" si="23"/>
        <v>#N/A</v>
      </c>
      <c r="AF72" t="e">
        <f t="shared" si="24"/>
        <v>#N/A</v>
      </c>
    </row>
    <row r="73" spans="1:32">
      <c r="A73" t="s">
        <v>99</v>
      </c>
      <c r="B73" t="str">
        <f t="shared" ref="B73:C74" si="29">B54</f>
        <v>Top-rated</v>
      </c>
      <c r="C73">
        <f t="shared" si="29"/>
        <v>0</v>
      </c>
      <c r="D73" t="e">
        <f>(1/C73)*(C73-C74)</f>
        <v>#DIV/0!</v>
      </c>
      <c r="E73">
        <f t="shared" ref="E73:E74" si="30">H54</f>
        <v>0</v>
      </c>
      <c r="F73">
        <f>(E73*10)-10</f>
        <v>-10</v>
      </c>
      <c r="J73">
        <v>22</v>
      </c>
      <c r="K73" t="e">
        <f t="shared" si="5"/>
        <v>#NUM!</v>
      </c>
      <c r="L73" t="e">
        <f t="shared" si="6"/>
        <v>#NUM!</v>
      </c>
      <c r="M73" t="e">
        <f t="shared" si="7"/>
        <v>#NUM!</v>
      </c>
      <c r="N73" t="e">
        <f t="shared" si="8"/>
        <v>#NUM!</v>
      </c>
      <c r="O73" t="e">
        <f t="shared" si="9"/>
        <v>#NUM!</v>
      </c>
      <c r="P73" t="e">
        <f t="shared" si="10"/>
        <v>#NUM!</v>
      </c>
      <c r="Q73" t="e">
        <f t="shared" si="11"/>
        <v>#NUM!</v>
      </c>
      <c r="R73" t="e">
        <f t="shared" si="12"/>
        <v>#NUM!</v>
      </c>
      <c r="S73" t="str">
        <f t="shared" si="13"/>
        <v>Dutch 2</v>
      </c>
      <c r="V73" t="e">
        <f t="shared" si="14"/>
        <v>#N/A</v>
      </c>
      <c r="W73" t="e">
        <f t="shared" si="15"/>
        <v>#N/A</v>
      </c>
      <c r="X73" t="str">
        <f t="shared" si="28"/>
        <v/>
      </c>
      <c r="Y73" t="e">
        <f t="shared" si="17"/>
        <v>#N/A</v>
      </c>
      <c r="Z73" t="e">
        <f t="shared" si="18"/>
        <v>#N/A</v>
      </c>
      <c r="AA73" t="e">
        <f t="shared" si="19"/>
        <v>#N/A</v>
      </c>
      <c r="AB73" t="e">
        <f t="shared" si="20"/>
        <v>#N/A</v>
      </c>
      <c r="AC73" t="e">
        <f t="shared" si="21"/>
        <v>#N/A</v>
      </c>
      <c r="AD73" t="e">
        <f t="shared" si="22"/>
        <v>#N/A</v>
      </c>
      <c r="AE73" t="e">
        <f t="shared" si="23"/>
        <v>#N/A</v>
      </c>
      <c r="AF73" t="e">
        <f t="shared" si="24"/>
        <v>#N/A</v>
      </c>
    </row>
    <row r="74" spans="1:32">
      <c r="A74" t="s">
        <v>100</v>
      </c>
      <c r="B74" t="str">
        <f t="shared" si="29"/>
        <v>2nd rated</v>
      </c>
      <c r="C74">
        <f t="shared" si="29"/>
        <v>0</v>
      </c>
      <c r="E74">
        <f t="shared" si="30"/>
        <v>0</v>
      </c>
      <c r="J74">
        <v>23</v>
      </c>
      <c r="K74" t="e">
        <f t="shared" si="5"/>
        <v>#NUM!</v>
      </c>
      <c r="L74" t="e">
        <f t="shared" si="6"/>
        <v>#NUM!</v>
      </c>
      <c r="M74" t="e">
        <f t="shared" si="7"/>
        <v>#NUM!</v>
      </c>
      <c r="N74" t="e">
        <f t="shared" si="8"/>
        <v>#NUM!</v>
      </c>
      <c r="O74" t="e">
        <f t="shared" si="9"/>
        <v>#NUM!</v>
      </c>
      <c r="P74" t="e">
        <f t="shared" si="10"/>
        <v>#NUM!</v>
      </c>
      <c r="Q74" t="e">
        <f t="shared" si="11"/>
        <v>#NUM!</v>
      </c>
      <c r="R74" t="e">
        <f t="shared" si="12"/>
        <v>#NUM!</v>
      </c>
      <c r="S74" t="str">
        <f t="shared" si="13"/>
        <v>Comparative 3</v>
      </c>
      <c r="V74" t="e">
        <f t="shared" si="14"/>
        <v>#N/A</v>
      </c>
      <c r="W74" t="e">
        <f t="shared" si="15"/>
        <v>#N/A</v>
      </c>
      <c r="X74" t="str">
        <f t="shared" si="28"/>
        <v/>
      </c>
      <c r="Y74" t="e">
        <f t="shared" si="17"/>
        <v>#N/A</v>
      </c>
      <c r="Z74" t="e">
        <f t="shared" si="18"/>
        <v>#N/A</v>
      </c>
      <c r="AA74" t="e">
        <f t="shared" si="19"/>
        <v>#N/A</v>
      </c>
      <c r="AB74" t="e">
        <f t="shared" si="20"/>
        <v>#N/A</v>
      </c>
      <c r="AC74" t="e">
        <f t="shared" si="21"/>
        <v>#N/A</v>
      </c>
      <c r="AD74" t="e">
        <f t="shared" si="22"/>
        <v>#N/A</v>
      </c>
      <c r="AE74" t="e">
        <f t="shared" si="23"/>
        <v>#N/A</v>
      </c>
      <c r="AF74" t="e">
        <f t="shared" si="24"/>
        <v>#N/A</v>
      </c>
    </row>
    <row r="75" spans="1:32">
      <c r="A75" t="s">
        <v>101</v>
      </c>
      <c r="B75" t="e">
        <f>IF(AND(G68="Non Handicap",H63&gt;=7,H63&lt;=12,D73&gt;0.1,F72&gt;5,F73&gt;5),B72,"")</f>
        <v>#DIV/0!</v>
      </c>
      <c r="J75">
        <v>24</v>
      </c>
      <c r="K75" t="e">
        <f t="shared" si="5"/>
        <v>#NUM!</v>
      </c>
      <c r="L75" t="e">
        <f t="shared" si="6"/>
        <v>#NUM!</v>
      </c>
      <c r="M75" t="e">
        <f t="shared" si="7"/>
        <v>#NUM!</v>
      </c>
      <c r="N75" t="e">
        <f t="shared" si="8"/>
        <v>#NUM!</v>
      </c>
      <c r="O75" t="e">
        <f t="shared" si="9"/>
        <v>#NUM!</v>
      </c>
      <c r="P75" t="e">
        <f t="shared" si="10"/>
        <v>#NUM!</v>
      </c>
      <c r="Q75" t="e">
        <f t="shared" si="11"/>
        <v>#NUM!</v>
      </c>
      <c r="R75" t="e">
        <f t="shared" si="12"/>
        <v>#NUM!</v>
      </c>
      <c r="S75" t="str">
        <f t="shared" si="13"/>
        <v>Dutch 1 pick</v>
      </c>
      <c r="V75" t="e">
        <f t="shared" si="14"/>
        <v>#N/A</v>
      </c>
      <c r="W75" t="e">
        <f t="shared" si="15"/>
        <v>#N/A</v>
      </c>
      <c r="X75" t="str">
        <f t="shared" si="28"/>
        <v/>
      </c>
      <c r="Y75" t="e">
        <f t="shared" si="17"/>
        <v>#N/A</v>
      </c>
      <c r="Z75" t="e">
        <f t="shared" si="18"/>
        <v>#N/A</v>
      </c>
      <c r="AA75" t="e">
        <f t="shared" si="19"/>
        <v>#N/A</v>
      </c>
      <c r="AB75" t="e">
        <f t="shared" si="20"/>
        <v>#N/A</v>
      </c>
      <c r="AC75" t="e">
        <f t="shared" si="21"/>
        <v>#N/A</v>
      </c>
      <c r="AD75" t="e">
        <f t="shared" si="22"/>
        <v>#N/A</v>
      </c>
      <c r="AE75" t="e">
        <f t="shared" si="23"/>
        <v>#N/A</v>
      </c>
      <c r="AF75" t="e">
        <f t="shared" si="24"/>
        <v>#N/A</v>
      </c>
    </row>
    <row r="76" spans="1:32">
      <c r="A76" t="s">
        <v>102</v>
      </c>
      <c r="B76" t="e">
        <f>IF(AND(G68="Non Handicap",H63&gt;=7,H63&lt;=12,D73&gt;0.1,F72&gt;5,F73&gt;5),B73,"")</f>
        <v>#DIV/0!</v>
      </c>
      <c r="J76">
        <v>25</v>
      </c>
      <c r="K76" t="e">
        <f t="shared" si="5"/>
        <v>#NUM!</v>
      </c>
      <c r="L76" t="e">
        <f t="shared" si="6"/>
        <v>#NUM!</v>
      </c>
      <c r="M76" t="e">
        <f t="shared" si="7"/>
        <v>#NUM!</v>
      </c>
      <c r="N76" t="e">
        <f t="shared" si="8"/>
        <v>#NUM!</v>
      </c>
      <c r="O76" t="e">
        <f t="shared" si="9"/>
        <v>#NUM!</v>
      </c>
      <c r="P76" t="e">
        <f t="shared" si="10"/>
        <v>#NUM!</v>
      </c>
      <c r="Q76" t="e">
        <f t="shared" si="11"/>
        <v>#NUM!</v>
      </c>
      <c r="R76" t="e">
        <f t="shared" si="12"/>
        <v>#NUM!</v>
      </c>
      <c r="S76" t="str">
        <f t="shared" si="13"/>
        <v>Dutch 2 pick</v>
      </c>
      <c r="V76" t="e">
        <f t="shared" si="14"/>
        <v>#N/A</v>
      </c>
      <c r="W76" t="e">
        <f t="shared" si="15"/>
        <v>#N/A</v>
      </c>
      <c r="X76" t="str">
        <f t="shared" si="28"/>
        <v/>
      </c>
      <c r="Y76" t="e">
        <f t="shared" si="17"/>
        <v>#N/A</v>
      </c>
      <c r="Z76" t="e">
        <f t="shared" si="18"/>
        <v>#N/A</v>
      </c>
      <c r="AA76" t="e">
        <f t="shared" si="19"/>
        <v>#N/A</v>
      </c>
      <c r="AB76" t="e">
        <f t="shared" si="20"/>
        <v>#N/A</v>
      </c>
      <c r="AC76" t="e">
        <f t="shared" si="21"/>
        <v>#N/A</v>
      </c>
      <c r="AD76" t="e">
        <f t="shared" si="22"/>
        <v>#N/A</v>
      </c>
      <c r="AE76" t="e">
        <f t="shared" si="23"/>
        <v>#N/A</v>
      </c>
      <c r="AF76" t="e">
        <f t="shared" si="24"/>
        <v>#N/A</v>
      </c>
    </row>
    <row r="77" spans="1:32">
      <c r="A77" t="s">
        <v>105</v>
      </c>
      <c r="B77" t="e">
        <f>SMALL(AF2:AF50, 1)</f>
        <v>#NUM!</v>
      </c>
      <c r="C77" t="e">
        <f>SMALL(AF2:AF50, 1)</f>
        <v>#NUM!</v>
      </c>
      <c r="D77" t="e">
        <f>IF(G77&lt;=3, "YES", "NO")</f>
        <v>#NUM!</v>
      </c>
      <c r="E77" t="e">
        <f>IF(C77=0,SMALL(AF2:AF49,2), C77)</f>
        <v>#NUM!</v>
      </c>
      <c r="F77" t="e">
        <f>IF(E77=0, SMALL(AF2:AF49, 3), E77)</f>
        <v>#NUM!</v>
      </c>
      <c r="G77" t="e">
        <f>IF(F77=0, SMALL(AF2:AF49, 4), F77)</f>
        <v>#NUM!</v>
      </c>
      <c r="H77" t="e">
        <f>INDEX(A2:A50, MATCH(G77, AF2:AF50, 0))</f>
        <v>#NUM!</v>
      </c>
      <c r="J77">
        <v>26</v>
      </c>
      <c r="K77" t="e">
        <f t="shared" si="5"/>
        <v>#NUM!</v>
      </c>
      <c r="L77" t="e">
        <f t="shared" si="6"/>
        <v>#NUM!</v>
      </c>
      <c r="M77" t="e">
        <f t="shared" si="7"/>
        <v>#NUM!</v>
      </c>
      <c r="N77" t="e">
        <f t="shared" si="8"/>
        <v>#NUM!</v>
      </c>
      <c r="O77" t="e">
        <f t="shared" si="9"/>
        <v>#NUM!</v>
      </c>
      <c r="P77" t="e">
        <f t="shared" si="10"/>
        <v>#NUM!</v>
      </c>
      <c r="Q77" t="e">
        <f t="shared" si="11"/>
        <v>#NUM!</v>
      </c>
      <c r="R77" t="e">
        <f t="shared" si="12"/>
        <v>#NUM!</v>
      </c>
      <c r="S77">
        <f t="shared" si="13"/>
        <v>0</v>
      </c>
      <c r="V77" t="e">
        <f t="shared" si="14"/>
        <v>#N/A</v>
      </c>
      <c r="W77" t="e">
        <f t="shared" si="15"/>
        <v>#N/A</v>
      </c>
      <c r="X77" t="str">
        <f t="shared" si="28"/>
        <v/>
      </c>
      <c r="Y77" t="e">
        <f t="shared" si="17"/>
        <v>#N/A</v>
      </c>
      <c r="Z77" t="e">
        <f t="shared" si="18"/>
        <v>#N/A</v>
      </c>
      <c r="AA77" t="e">
        <f t="shared" si="19"/>
        <v>#N/A</v>
      </c>
      <c r="AB77" t="e">
        <f t="shared" si="20"/>
        <v>#N/A</v>
      </c>
      <c r="AC77" t="e">
        <f t="shared" si="21"/>
        <v>#N/A</v>
      </c>
      <c r="AD77" t="e">
        <f t="shared" si="22"/>
        <v>#N/A</v>
      </c>
      <c r="AE77" t="e">
        <f t="shared" si="23"/>
        <v>#N/A</v>
      </c>
      <c r="AF77" t="e">
        <f t="shared" si="24"/>
        <v>#N/A</v>
      </c>
    </row>
    <row r="78" spans="1:32">
      <c r="A78" t="s">
        <v>106</v>
      </c>
      <c r="B78" t="e">
        <f>INDEX(AE2:AE50, MATCH(H77, A2:A50, 0))</f>
        <v>#NUM!</v>
      </c>
      <c r="C78" t="e">
        <f>(B79-B78)+0.01</f>
        <v>#NUM!</v>
      </c>
      <c r="J78">
        <v>27</v>
      </c>
      <c r="K78" t="e">
        <f t="shared" si="5"/>
        <v>#NUM!</v>
      </c>
      <c r="L78" t="e">
        <f t="shared" si="6"/>
        <v>#NUM!</v>
      </c>
      <c r="M78" t="e">
        <f t="shared" si="7"/>
        <v>#NUM!</v>
      </c>
      <c r="N78" t="e">
        <f t="shared" si="8"/>
        <v>#NUM!</v>
      </c>
      <c r="O78" t="e">
        <f t="shared" si="9"/>
        <v>#NUM!</v>
      </c>
      <c r="P78" t="e">
        <f t="shared" si="10"/>
        <v>#NUM!</v>
      </c>
      <c r="Q78" t="e">
        <f t="shared" si="11"/>
        <v>#NUM!</v>
      </c>
      <c r="R78" t="e">
        <f t="shared" si="12"/>
        <v>#NUM!</v>
      </c>
      <c r="S78">
        <f t="shared" si="13"/>
        <v>0</v>
      </c>
      <c r="V78" t="e">
        <f t="shared" si="14"/>
        <v>#N/A</v>
      </c>
      <c r="W78" t="e">
        <f t="shared" si="15"/>
        <v>#N/A</v>
      </c>
      <c r="X78" t="str">
        <f t="shared" si="28"/>
        <v/>
      </c>
      <c r="Y78" t="e">
        <f t="shared" si="17"/>
        <v>#N/A</v>
      </c>
      <c r="Z78" t="e">
        <f t="shared" si="18"/>
        <v>#N/A</v>
      </c>
      <c r="AA78" t="e">
        <f t="shared" si="19"/>
        <v>#N/A</v>
      </c>
      <c r="AB78" t="e">
        <f t="shared" si="20"/>
        <v>#N/A</v>
      </c>
      <c r="AC78" t="e">
        <f t="shared" si="21"/>
        <v>#N/A</v>
      </c>
      <c r="AD78" t="e">
        <f t="shared" si="22"/>
        <v>#N/A</v>
      </c>
      <c r="AE78" t="e">
        <f t="shared" si="23"/>
        <v>#N/A</v>
      </c>
      <c r="AF78" t="e">
        <f t="shared" si="24"/>
        <v>#N/A</v>
      </c>
    </row>
    <row r="79" spans="1:32">
      <c r="A79" t="s">
        <v>107</v>
      </c>
      <c r="B79" t="e">
        <f>LARGE(AE2:AE50, 1)</f>
        <v>#NUM!</v>
      </c>
      <c r="C79" t="e">
        <f>C78/B79</f>
        <v>#NUM!</v>
      </c>
      <c r="D79" t="e">
        <f>IF(C79&gt;=0.15, "YES", "NO")</f>
        <v>#NUM!</v>
      </c>
      <c r="G79" t="e">
        <f>IF(D79="YES",CONCATENATE("PLUS: "&amp;H77&amp;" is "&amp;ROUND(C79*100,2)&amp;"% behind top-rated "&amp;H79&amp;". "),CONCATENATE("NEGATIVE: "&amp;H77&amp;" is highly rated."))</f>
        <v>#NUM!</v>
      </c>
      <c r="H79" t="e">
        <f>INDEX(A2:A50, MATCH(B79, AE2:AE50, 0))</f>
        <v>#NUM!</v>
      </c>
      <c r="J79">
        <v>28</v>
      </c>
      <c r="K79" t="e">
        <f t="shared" si="5"/>
        <v>#NUM!</v>
      </c>
      <c r="L79" t="e">
        <f t="shared" si="6"/>
        <v>#NUM!</v>
      </c>
      <c r="M79" t="e">
        <f t="shared" si="7"/>
        <v>#NUM!</v>
      </c>
      <c r="N79" t="e">
        <f t="shared" si="8"/>
        <v>#NUM!</v>
      </c>
      <c r="O79" t="e">
        <f t="shared" si="9"/>
        <v>#NUM!</v>
      </c>
      <c r="P79" t="e">
        <f t="shared" si="10"/>
        <v>#NUM!</v>
      </c>
      <c r="Q79" t="e">
        <f t="shared" si="11"/>
        <v>#NUM!</v>
      </c>
      <c r="R79" t="e">
        <f t="shared" si="12"/>
        <v>#NUM!</v>
      </c>
      <c r="S79">
        <f t="shared" si="13"/>
        <v>0</v>
      </c>
      <c r="V79" t="e">
        <f t="shared" si="14"/>
        <v>#N/A</v>
      </c>
      <c r="W79" t="e">
        <f t="shared" si="15"/>
        <v>#N/A</v>
      </c>
      <c r="X79" t="str">
        <f t="shared" si="28"/>
        <v/>
      </c>
      <c r="Y79" t="e">
        <f t="shared" si="17"/>
        <v>#N/A</v>
      </c>
      <c r="Z79" t="e">
        <f t="shared" si="18"/>
        <v>#N/A</v>
      </c>
      <c r="AA79" t="e">
        <f t="shared" si="19"/>
        <v>#N/A</v>
      </c>
      <c r="AB79" t="e">
        <f t="shared" si="20"/>
        <v>#N/A</v>
      </c>
      <c r="AC79" t="e">
        <f t="shared" si="21"/>
        <v>#N/A</v>
      </c>
      <c r="AD79" t="e">
        <f t="shared" si="22"/>
        <v>#N/A</v>
      </c>
      <c r="AE79" t="e">
        <f t="shared" si="23"/>
        <v>#N/A</v>
      </c>
      <c r="AF79" t="e">
        <f t="shared" si="24"/>
        <v>#N/A</v>
      </c>
    </row>
    <row r="80" spans="1:32">
      <c r="A80" t="s">
        <v>108</v>
      </c>
      <c r="B80" t="e">
        <f>INDEX(W2:W50,MATCH(H77,A2:A50,0))</f>
        <v>#NUM!</v>
      </c>
      <c r="C80" t="e">
        <f>(B81-B80)+0.01</f>
        <v>#NUM!</v>
      </c>
      <c r="D80">
        <f>D2</f>
        <v>0</v>
      </c>
      <c r="J80">
        <v>29</v>
      </c>
      <c r="K80" t="e">
        <f t="shared" si="5"/>
        <v>#NUM!</v>
      </c>
      <c r="L80" t="e">
        <f t="shared" si="6"/>
        <v>#NUM!</v>
      </c>
      <c r="M80" t="e">
        <f t="shared" si="7"/>
        <v>#NUM!</v>
      </c>
      <c r="N80" t="e">
        <f t="shared" si="8"/>
        <v>#NUM!</v>
      </c>
      <c r="O80" t="e">
        <f t="shared" si="9"/>
        <v>#NUM!</v>
      </c>
      <c r="P80" t="e">
        <f t="shared" si="10"/>
        <v>#NUM!</v>
      </c>
      <c r="Q80" t="e">
        <f t="shared" si="11"/>
        <v>#NUM!</v>
      </c>
      <c r="R80" t="e">
        <f t="shared" si="12"/>
        <v>#NUM!</v>
      </c>
      <c r="S80">
        <f t="shared" si="13"/>
        <v>0</v>
      </c>
      <c r="V80" t="e">
        <f t="shared" si="14"/>
        <v>#N/A</v>
      </c>
      <c r="W80" t="e">
        <f t="shared" si="15"/>
        <v>#N/A</v>
      </c>
      <c r="X80" t="str">
        <f t="shared" si="28"/>
        <v/>
      </c>
      <c r="Y80" t="e">
        <f t="shared" si="17"/>
        <v>#N/A</v>
      </c>
      <c r="Z80" t="e">
        <f t="shared" si="18"/>
        <v>#N/A</v>
      </c>
      <c r="AA80" t="e">
        <f t="shared" si="19"/>
        <v>#N/A</v>
      </c>
      <c r="AB80" t="e">
        <f t="shared" si="20"/>
        <v>#N/A</v>
      </c>
      <c r="AC80" t="e">
        <f t="shared" si="21"/>
        <v>#N/A</v>
      </c>
      <c r="AD80" t="e">
        <f t="shared" si="22"/>
        <v>#N/A</v>
      </c>
      <c r="AE80" t="e">
        <f t="shared" si="23"/>
        <v>#N/A</v>
      </c>
      <c r="AF80" t="e">
        <f t="shared" si="24"/>
        <v>#N/A</v>
      </c>
    </row>
    <row r="81" spans="1:19">
      <c r="A81" t="s">
        <v>109</v>
      </c>
      <c r="B81" t="e">
        <f>LARGE(W2:W49, 1)</f>
        <v>#NUM!</v>
      </c>
      <c r="C81" t="e">
        <f>C80/B81</f>
        <v>#NUM!</v>
      </c>
      <c r="D81" t="e">
        <f>IF(AND(OR(D2="5f ", D2="6f ", D2="7f ", D2="1m "), C81&gt;0.15), "YES", "NO")</f>
        <v>#NUM!</v>
      </c>
      <c r="G81" t="e">
        <f>IF(D81="YES", CONCATENATE("PLUS: The fastest horse "&amp;H82&amp;" is "&amp;ROUND(C81*100, 2)&amp;"% ahead of the lay selection "&amp;H77&amp;". "), "NEUTRAL: Speed is not a factor.")</f>
        <v>#NUM!</v>
      </c>
      <c r="H81" t="e">
        <f>INDEX(A2:A50,MATCH(B81,INDEX(W2:W50,0)))</f>
        <v>#NUM!</v>
      </c>
      <c r="J81">
        <v>30</v>
      </c>
      <c r="K81" t="e">
        <f t="shared" si="5"/>
        <v>#NUM!</v>
      </c>
      <c r="L81" t="e">
        <f t="shared" si="6"/>
        <v>#NUM!</v>
      </c>
      <c r="M81" t="e">
        <f t="shared" si="7"/>
        <v>#NUM!</v>
      </c>
      <c r="N81" t="e">
        <f t="shared" si="8"/>
        <v>#NUM!</v>
      </c>
      <c r="O81" t="e">
        <f t="shared" si="9"/>
        <v>#NUM!</v>
      </c>
      <c r="P81" t="e">
        <f t="shared" si="10"/>
        <v>#NUM!</v>
      </c>
      <c r="Q81" t="e">
        <f t="shared" si="11"/>
        <v>#NUM!</v>
      </c>
      <c r="R81" t="e">
        <f t="shared" si="12"/>
        <v>#NUM!</v>
      </c>
      <c r="S81">
        <f t="shared" ref="S81:S91" si="31">A51</f>
        <v>0</v>
      </c>
    </row>
    <row r="82" spans="1:19">
      <c r="A82" t="s">
        <v>110</v>
      </c>
      <c r="B82" t="e">
        <f>INDEX(M2:M49, MATCH(H77, A2:A49, 0))</f>
        <v>#NUM!</v>
      </c>
      <c r="C82" t="e">
        <f>(B83-B82)+0.01</f>
        <v>#NUM!</v>
      </c>
      <c r="J82">
        <v>31</v>
      </c>
      <c r="K82" t="e">
        <f t="shared" si="5"/>
        <v>#NUM!</v>
      </c>
      <c r="L82" t="e">
        <f t="shared" si="6"/>
        <v>#NUM!</v>
      </c>
      <c r="M82" t="e">
        <f t="shared" si="7"/>
        <v>#NUM!</v>
      </c>
      <c r="N82" t="e">
        <f t="shared" si="8"/>
        <v>#NUM!</v>
      </c>
      <c r="O82" t="e">
        <f t="shared" si="9"/>
        <v>#NUM!</v>
      </c>
      <c r="P82" t="e">
        <f t="shared" si="10"/>
        <v>#NUM!</v>
      </c>
      <c r="Q82" t="e">
        <f t="shared" si="11"/>
        <v>#NUM!</v>
      </c>
      <c r="R82" t="e">
        <f t="shared" si="12"/>
        <v>#NUM!</v>
      </c>
      <c r="S82">
        <f t="shared" si="31"/>
        <v>0</v>
      </c>
    </row>
    <row r="83" spans="1:19">
      <c r="A83" t="s">
        <v>111</v>
      </c>
      <c r="B83" t="e">
        <f>LARGE(M2:M49, 1)</f>
        <v>#NUM!</v>
      </c>
      <c r="C83" t="e">
        <f>C82/B83</f>
        <v>#NUM!</v>
      </c>
      <c r="D83" t="e">
        <f>IF(C83&gt;0.2, "YES", "NO")</f>
        <v>#NUM!</v>
      </c>
      <c r="G83" t="e">
        <f>IF(D83="YES",CONCATENATE("PLUS: Form horse "&amp;H83&amp;" is "&amp;ROUND(C83*100,2)&amp;"% ahead of the lay selection "&amp;H77&amp;". "),CONCATENATE("NEGATIVE: "&amp;H77&amp;"is the form horse."))</f>
        <v>#NUM!</v>
      </c>
      <c r="H83" t="e">
        <f>INDEX(A2:A50,MATCH(B83,INDEX(M2:M50,0)))</f>
        <v>#NUM!</v>
      </c>
      <c r="J83">
        <v>32</v>
      </c>
      <c r="K83" t="e">
        <f t="shared" si="5"/>
        <v>#NUM!</v>
      </c>
      <c r="L83" t="e">
        <f t="shared" si="6"/>
        <v>#NUM!</v>
      </c>
      <c r="M83" t="e">
        <f t="shared" si="7"/>
        <v>#NUM!</v>
      </c>
      <c r="N83" t="e">
        <f t="shared" si="8"/>
        <v>#NUM!</v>
      </c>
      <c r="O83" t="e">
        <f t="shared" si="9"/>
        <v>#NUM!</v>
      </c>
      <c r="P83" t="e">
        <f t="shared" si="10"/>
        <v>#NUM!</v>
      </c>
      <c r="Q83" t="e">
        <f t="shared" si="11"/>
        <v>#NUM!</v>
      </c>
      <c r="R83" t="e">
        <f t="shared" si="12"/>
        <v>#NUM!</v>
      </c>
      <c r="S83" t="str">
        <f t="shared" si="31"/>
        <v>Top-rated</v>
      </c>
    </row>
    <row r="84" spans="1:19">
      <c r="A84" t="s">
        <v>112</v>
      </c>
      <c r="B84" t="e">
        <f>INDEX(AC2:AC50, MATCH(H77, A2:A49, 0))</f>
        <v>#NUM!</v>
      </c>
      <c r="C84" t="e">
        <f>(B85-B84)+0.01</f>
        <v>#NUM!</v>
      </c>
      <c r="J84">
        <v>33</v>
      </c>
      <c r="K84" t="e">
        <f t="shared" si="5"/>
        <v>#NUM!</v>
      </c>
      <c r="L84" t="e">
        <f t="shared" si="6"/>
        <v>#NUM!</v>
      </c>
      <c r="M84" t="e">
        <f t="shared" si="7"/>
        <v>#NUM!</v>
      </c>
      <c r="N84" t="e">
        <f t="shared" si="8"/>
        <v>#NUM!</v>
      </c>
      <c r="O84" t="e">
        <f t="shared" si="9"/>
        <v>#NUM!</v>
      </c>
      <c r="P84" t="e">
        <f t="shared" si="10"/>
        <v>#NUM!</v>
      </c>
      <c r="Q84" t="e">
        <f t="shared" si="11"/>
        <v>#NUM!</v>
      </c>
      <c r="R84" t="e">
        <f t="shared" si="12"/>
        <v>#NUM!</v>
      </c>
      <c r="S84" t="str">
        <f t="shared" si="31"/>
        <v>2nd rated</v>
      </c>
    </row>
    <row r="85" spans="1:19">
      <c r="A85" t="s">
        <v>112</v>
      </c>
      <c r="B85" t="e">
        <f>LARGE(AC2:AC50, 1)</f>
        <v>#NUM!</v>
      </c>
      <c r="C85" t="e">
        <f>C84/B85</f>
        <v>#NUM!</v>
      </c>
      <c r="D85" t="e">
        <f>IF(AND(J2="2yo", C85&gt;0.2), "YES", "NO")</f>
        <v>#NUM!</v>
      </c>
      <c r="E85" t="str">
        <f>IF(J2&lt;&gt;"2yo", "IGNORE", "")</f>
        <v>IGNORE</v>
      </c>
      <c r="G85" t="e">
        <f>IF(AND(D85="YES", E85&lt;&gt;"IGNORE"), CONCATENATE("PLUS: The Stallion rating for lay selection "&amp;H77&amp;" is "&amp;ROUND(C85*100, 2)&amp;"% worse than best-rated stallion "&amp;H85&amp;". "), "NEUTRAL: Stallion ratings are not a factor.")</f>
        <v>#NUM!</v>
      </c>
      <c r="H85" t="e">
        <f>INDEX(A2:A50, MATCH(B85, AC2:AC50, 0))</f>
        <v>#NUM!</v>
      </c>
      <c r="J85">
        <v>34</v>
      </c>
      <c r="K85" t="e">
        <f t="shared" si="5"/>
        <v>#NUM!</v>
      </c>
      <c r="L85" t="e">
        <f t="shared" si="6"/>
        <v>#NUM!</v>
      </c>
      <c r="M85" t="e">
        <f t="shared" si="7"/>
        <v>#NUM!</v>
      </c>
      <c r="N85" t="e">
        <f t="shared" si="8"/>
        <v>#NUM!</v>
      </c>
      <c r="O85" t="e">
        <f t="shared" si="9"/>
        <v>#NUM!</v>
      </c>
      <c r="P85" t="e">
        <f t="shared" si="10"/>
        <v>#NUM!</v>
      </c>
      <c r="Q85" t="e">
        <f t="shared" si="11"/>
        <v>#NUM!</v>
      </c>
      <c r="R85" t="e">
        <f t="shared" si="12"/>
        <v>#NUM!</v>
      </c>
      <c r="S85" t="str">
        <f t="shared" si="31"/>
        <v>3rd rated</v>
      </c>
    </row>
    <row r="86" spans="1:19">
      <c r="A86" t="s">
        <v>113</v>
      </c>
      <c r="B86" t="e">
        <f>INDEX(AD2:AD50, MATCH(H77, A2:A49, 0))</f>
        <v>#NUM!</v>
      </c>
      <c r="C86" t="e">
        <f>(B87-B86)+0.01</f>
        <v>#NUM!</v>
      </c>
      <c r="J86">
        <v>35</v>
      </c>
      <c r="K86" t="e">
        <f t="shared" si="5"/>
        <v>#NUM!</v>
      </c>
      <c r="L86" t="e">
        <f t="shared" si="6"/>
        <v>#NUM!</v>
      </c>
      <c r="M86" t="e">
        <f t="shared" si="7"/>
        <v>#NUM!</v>
      </c>
      <c r="N86" t="e">
        <f t="shared" si="8"/>
        <v>#NUM!</v>
      </c>
      <c r="O86" t="e">
        <f t="shared" si="9"/>
        <v>#NUM!</v>
      </c>
      <c r="P86" t="e">
        <f t="shared" si="10"/>
        <v>#NUM!</v>
      </c>
      <c r="Q86" t="e">
        <f t="shared" si="11"/>
        <v>#NUM!</v>
      </c>
      <c r="R86" t="e">
        <f t="shared" si="12"/>
        <v>#NUM!</v>
      </c>
      <c r="S86" t="str">
        <f t="shared" si="31"/>
        <v>Form (last race)</v>
      </c>
    </row>
    <row r="87" spans="1:19">
      <c r="A87" t="s">
        <v>113</v>
      </c>
      <c r="B87" t="e">
        <f>LARGE(AD2:AD50, 1)</f>
        <v>#NUM!</v>
      </c>
      <c r="C87" t="e">
        <f>C86/B87</f>
        <v>#NUM!</v>
      </c>
      <c r="D87" t="e">
        <f>IF(C87&gt;0.2, "YES", "NO")</f>
        <v>#NUM!</v>
      </c>
      <c r="G87" t="e">
        <f>IF(D87="YES", CONCATENATE("PLUS: The most suited horse, "&amp;H87&amp;" is "&amp;ROUND(C87*100, 2)&amp;"% ahead of "&amp;H77&amp;". "), "NEGATIVE: The selection might be suited to this race, so it should be regarded as tentative for this reason.")</f>
        <v>#NUM!</v>
      </c>
      <c r="H87" t="e">
        <f>INDEX(A2:A50, MATCH(B87, AD2:AD50, 0))</f>
        <v>#NUM!</v>
      </c>
      <c r="J87">
        <v>36</v>
      </c>
      <c r="K87" t="e">
        <f t="shared" si="5"/>
        <v>#NUM!</v>
      </c>
      <c r="L87" t="e">
        <f t="shared" si="6"/>
        <v>#NUM!</v>
      </c>
      <c r="M87" t="e">
        <f t="shared" si="7"/>
        <v>#NUM!</v>
      </c>
      <c r="N87" t="e">
        <f t="shared" si="8"/>
        <v>#NUM!</v>
      </c>
      <c r="O87" t="e">
        <f t="shared" si="9"/>
        <v>#NUM!</v>
      </c>
      <c r="P87" t="e">
        <f t="shared" si="10"/>
        <v>#NUM!</v>
      </c>
      <c r="Q87" t="e">
        <f t="shared" si="11"/>
        <v>#NUM!</v>
      </c>
      <c r="R87" t="e">
        <f t="shared" si="12"/>
        <v>#NUM!</v>
      </c>
      <c r="S87" t="str">
        <f t="shared" si="31"/>
        <v>Speed</v>
      </c>
    </row>
    <row r="88" spans="1:19">
      <c r="A88" t="s">
        <v>117</v>
      </c>
      <c r="B88" t="e">
        <f>INDEX(Y2:Y50, MATCH(H77,A2:A50, 0))</f>
        <v>#NUM!</v>
      </c>
      <c r="C88" t="e">
        <f>B89-B88</f>
        <v>#NUM!</v>
      </c>
      <c r="H88" t="e">
        <f>INDEX(X2:X50, MATCH(B88, Y2:Y50, 0))</f>
        <v>#NUM!</v>
      </c>
      <c r="J88">
        <v>37</v>
      </c>
      <c r="K88" t="e">
        <f t="shared" si="5"/>
        <v>#NUM!</v>
      </c>
      <c r="L88" t="e">
        <f t="shared" si="6"/>
        <v>#NUM!</v>
      </c>
      <c r="M88" t="e">
        <f t="shared" si="7"/>
        <v>#NUM!</v>
      </c>
      <c r="N88" t="e">
        <f t="shared" si="8"/>
        <v>#NUM!</v>
      </c>
      <c r="O88" t="e">
        <f t="shared" si="9"/>
        <v>#NUM!</v>
      </c>
      <c r="P88" t="e">
        <f t="shared" si="10"/>
        <v>#NUM!</v>
      </c>
      <c r="Q88" t="e">
        <f t="shared" si="11"/>
        <v>#NUM!</v>
      </c>
      <c r="R88" t="e">
        <f t="shared" si="12"/>
        <v>#NUM!</v>
      </c>
      <c r="S88" t="str">
        <f t="shared" si="31"/>
        <v>Trainer</v>
      </c>
    </row>
    <row r="89" spans="1:19">
      <c r="A89" t="s">
        <v>117</v>
      </c>
      <c r="B89" t="e">
        <f>LARGE(Y2:Y50, 1)</f>
        <v>#NUM!</v>
      </c>
      <c r="C89" t="e">
        <f>C88/B89</f>
        <v>#NUM!</v>
      </c>
      <c r="D89" t="e">
        <f>IF(C89&gt;0.3,"YES","NO")</f>
        <v>#NUM!</v>
      </c>
      <c r="G89" t="e">
        <f>IF(D89="YES", CONCATENATE("PLUS: The top-rated jockey, "&amp;H89&amp;" is "&amp;ROUND(C89*100, 2)&amp;"% ahead of "&amp;H88&amp;". "), CONCATENATE("NEGATIVE: The lay selection is on a highly rated jockey in "&amp;H89&amp;". "))</f>
        <v>#NUM!</v>
      </c>
      <c r="H89" t="e">
        <f>INDEX(X2:X50, MATCH(B89, Y2:Y50, 0))</f>
        <v>#NUM!</v>
      </c>
      <c r="J89">
        <v>38</v>
      </c>
      <c r="K89" t="e">
        <f t="shared" si="5"/>
        <v>#NUM!</v>
      </c>
      <c r="L89" t="e">
        <f t="shared" si="6"/>
        <v>#NUM!</v>
      </c>
      <c r="M89" t="e">
        <f t="shared" si="7"/>
        <v>#NUM!</v>
      </c>
      <c r="N89" t="e">
        <f t="shared" si="8"/>
        <v>#NUM!</v>
      </c>
      <c r="O89" t="e">
        <f t="shared" si="9"/>
        <v>#NUM!</v>
      </c>
      <c r="P89" t="e">
        <f t="shared" si="10"/>
        <v>#NUM!</v>
      </c>
      <c r="Q89" t="e">
        <f t="shared" si="11"/>
        <v>#NUM!</v>
      </c>
      <c r="R89" t="e">
        <f t="shared" si="12"/>
        <v>#NUM!</v>
      </c>
      <c r="S89" t="str">
        <f t="shared" si="31"/>
        <v>Stallion</v>
      </c>
    </row>
    <row r="90" spans="1:19">
      <c r="A90" t="s">
        <v>118</v>
      </c>
      <c r="B90" t="e">
        <f>INDEX(N2:N50, MATCH(H77, A2:A50, 0))</f>
        <v>#NUM!</v>
      </c>
      <c r="C90" t="e">
        <f>(B91-B90)+0.01</f>
        <v>#NUM!</v>
      </c>
      <c r="J90">
        <v>39</v>
      </c>
      <c r="K90" t="e">
        <f t="shared" si="5"/>
        <v>#NUM!</v>
      </c>
      <c r="L90" t="e">
        <f t="shared" si="6"/>
        <v>#NUM!</v>
      </c>
      <c r="M90" t="e">
        <f t="shared" si="7"/>
        <v>#NUM!</v>
      </c>
      <c r="N90" t="e">
        <f t="shared" si="8"/>
        <v>#NUM!</v>
      </c>
      <c r="O90" t="e">
        <f t="shared" si="9"/>
        <v>#NUM!</v>
      </c>
      <c r="P90" t="e">
        <f t="shared" si="10"/>
        <v>#NUM!</v>
      </c>
      <c r="Q90" t="e">
        <f t="shared" si="11"/>
        <v>#NUM!</v>
      </c>
      <c r="R90" t="e">
        <f t="shared" si="12"/>
        <v>#NUM!</v>
      </c>
      <c r="S90" t="str">
        <f t="shared" si="31"/>
        <v>Jockey</v>
      </c>
    </row>
    <row r="91" spans="1:19">
      <c r="A91" t="s">
        <v>118</v>
      </c>
      <c r="B91" t="e">
        <f>LARGE(N2:N50, 1)</f>
        <v>#NUM!</v>
      </c>
      <c r="C91" t="e">
        <f>(C90+0.01)/(B91+0.01)</f>
        <v>#NUM!</v>
      </c>
      <c r="D91" t="e">
        <f>IF(C91&gt;0.2,"YES","NO")</f>
        <v>#NUM!</v>
      </c>
      <c r="G91" t="e">
        <f>IF(B91=0, "", IF(D91="YES",CONCATENATE("PLUS: In the second-last race, "&amp;H91&amp;" outperformed "&amp;H77&amp;" significantly."), "NEGATIVE: In the horse's second last race, he performed well which should act as a warning here."))</f>
        <v>#NUM!</v>
      </c>
      <c r="H91" t="e">
        <f>INDEX(A2:A50, MATCH(B91, N2:N50, 0))</f>
        <v>#NUM!</v>
      </c>
      <c r="J91">
        <v>40</v>
      </c>
      <c r="K91" t="e">
        <f t="shared" si="5"/>
        <v>#NUM!</v>
      </c>
      <c r="L91" t="e">
        <f t="shared" si="6"/>
        <v>#NUM!</v>
      </c>
      <c r="M91" t="e">
        <f t="shared" si="7"/>
        <v>#NUM!</v>
      </c>
      <c r="N91" t="e">
        <f t="shared" si="8"/>
        <v>#NUM!</v>
      </c>
      <c r="O91" t="e">
        <f t="shared" si="9"/>
        <v>#NUM!</v>
      </c>
      <c r="P91" t="e">
        <f t="shared" si="10"/>
        <v>#NUM!</v>
      </c>
      <c r="Q91" t="e">
        <f t="shared" si="11"/>
        <v>#NUM!</v>
      </c>
      <c r="R91" t="e">
        <f t="shared" si="12"/>
        <v>#NUM!</v>
      </c>
      <c r="S91" t="str">
        <f t="shared" si="31"/>
        <v>Suitability</v>
      </c>
    </row>
    <row r="92" spans="1:19">
      <c r="A92" t="s">
        <v>114</v>
      </c>
      <c r="B92" t="e">
        <f>IF(C92=B70, "No Lay", C92)</f>
        <v>#NUM!</v>
      </c>
      <c r="C92" t="e">
        <f>IF(AND(D77="YES",D92&gt;=2,D83="YES",SMALL(M2:M50,1)&gt;0),H77,IF(E92&gt;=5,H77,"No Lay"))</f>
        <v>#NUM!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e">
        <f>IF(B92&lt;&gt;"No Lay",CONCATENATE(G79&amp;CHAR(10)&amp;G81&amp;CHAR(10)&amp;G83&amp;CHAR(10)&amp;G85&amp;CHAR(10)&amp;G87&amp;CHAR(10)&amp;G89&amp;CHAR(10)&amp;G91),"""")</f>
        <v>#NUM!</v>
      </c>
    </row>
    <row r="94" spans="1:19">
      <c r="A94" t="s">
        <v>122</v>
      </c>
      <c r="B94" t="e">
        <f>INDEX(Sheet1!B:B, MATCH($A$51, Sheet1!$A:$A,0))</f>
        <v>#N/A</v>
      </c>
      <c r="E94" t="s">
        <v>123</v>
      </c>
    </row>
    <row r="95" spans="1:19">
      <c r="A95" t="s">
        <v>124</v>
      </c>
      <c r="B95" t="e">
        <f>INDEX(Sheet1!D:D, MATCH($A$51, Sheet1!$A:$A,0))</f>
        <v>#N/A</v>
      </c>
    </row>
    <row r="96" spans="1:19">
      <c r="A96" t="s">
        <v>70</v>
      </c>
      <c r="B96" t="e">
        <f>INDEX(Sheet1!H:H, MATCH($A$51, Sheet1!$A:$A,0))</f>
        <v>#N/A</v>
      </c>
      <c r="C96" t="e">
        <f>IF(AND($B$94&gt;15,B96&gt;0.25),B55)</f>
        <v>#N/A</v>
      </c>
      <c r="D96" t="e">
        <f t="shared" ref="D96:D101" si="32">RANK(B96, B$96:B$101, 2)</f>
        <v>#N/A</v>
      </c>
      <c r="E96" t="e">
        <f t="shared" ref="E96:E101" si="33">7-D96</f>
        <v>#N/A</v>
      </c>
      <c r="F96" t="e">
        <f t="shared" ref="F96:F101" si="34">IF(AND(OR(E96=1, E96=2), C96&lt;&gt;FALSE), C96, "")</f>
        <v>#N/A</v>
      </c>
      <c r="G96" t="e">
        <f>INDEX(F96:F101,MATCH(1,E96:E101,0))</f>
        <v>#N/A</v>
      </c>
    </row>
    <row r="97" spans="1:6">
      <c r="A97" t="s">
        <v>25</v>
      </c>
      <c r="B97" t="e">
        <f>INDEX(Sheet1!J:J, MATCH($A$51, Sheet1!$A:$A,0))</f>
        <v>#N/A</v>
      </c>
      <c r="C97" t="e">
        <f>IF(AND($B$94&gt;15,B97&gt;0.25),B56)</f>
        <v>#N/A</v>
      </c>
      <c r="D97" t="e">
        <f t="shared" si="32"/>
        <v>#N/A</v>
      </c>
      <c r="E97" t="e">
        <f t="shared" si="33"/>
        <v>#N/A</v>
      </c>
      <c r="F97" t="e">
        <f t="shared" si="34"/>
        <v>#N/A</v>
      </c>
    </row>
    <row r="98" spans="1:6">
      <c r="A98" t="s">
        <v>28</v>
      </c>
      <c r="B98" t="e">
        <f>INDEX(Sheet1!L:L, MATCH($A$51, Sheet1!$A:$A,0))</f>
        <v>#N/A</v>
      </c>
      <c r="C98" t="e">
        <f>IF(AND($B$94&gt;15,B98&gt;0.25),B57)</f>
        <v>#N/A</v>
      </c>
      <c r="D98" t="e">
        <f t="shared" si="32"/>
        <v>#N/A</v>
      </c>
      <c r="E98" t="e">
        <f t="shared" si="33"/>
        <v>#N/A</v>
      </c>
      <c r="F98" t="e">
        <f t="shared" si="34"/>
        <v>#N/A</v>
      </c>
    </row>
    <row r="99" spans="1:6">
      <c r="A99" t="s">
        <v>26</v>
      </c>
      <c r="B99" t="e">
        <f>INDEX(Sheet1!P:P, MATCH($A$51, Sheet1!$A:$A,0))</f>
        <v>#N/A</v>
      </c>
      <c r="C99" t="e">
        <f>IF(AND($B$94&gt;15,B99&gt;0.25),B59)</f>
        <v>#N/A</v>
      </c>
      <c r="D99" t="e">
        <f t="shared" si="32"/>
        <v>#N/A</v>
      </c>
      <c r="E99" t="e">
        <f t="shared" si="33"/>
        <v>#N/A</v>
      </c>
      <c r="F99" t="e">
        <f t="shared" si="34"/>
        <v>#N/A</v>
      </c>
    </row>
    <row r="100" spans="1:6">
      <c r="A100" t="s">
        <v>30</v>
      </c>
      <c r="B100" t="e">
        <f>INDEX(Sheet1!N:N, MATCH($A$51, Sheet1!$A:$A,0))</f>
        <v>#N/A</v>
      </c>
      <c r="C100" t="e">
        <f>IF(AND($B$94&gt;15,B100&gt;0.25),B58)</f>
        <v>#N/A</v>
      </c>
      <c r="D100" t="e">
        <f t="shared" si="32"/>
        <v>#N/A</v>
      </c>
      <c r="E100" t="e">
        <f t="shared" si="33"/>
        <v>#N/A</v>
      </c>
      <c r="F100" t="e">
        <f t="shared" si="34"/>
        <v>#N/A</v>
      </c>
    </row>
    <row r="101" spans="1:6">
      <c r="A101" t="s">
        <v>32</v>
      </c>
      <c r="B101" t="e">
        <f>INDEX(Sheet1!R:R, MATCH($A$51, Sheet1!$A:$A,0))</f>
        <v>#N/A</v>
      </c>
      <c r="C101" t="e">
        <f>IF(AND($B$94&gt;15,B101&gt;0.25),B60)</f>
        <v>#N/A</v>
      </c>
      <c r="D101" t="e">
        <f t="shared" si="32"/>
        <v>#N/A</v>
      </c>
      <c r="E101" t="e">
        <f t="shared" si="33"/>
        <v>#N/A</v>
      </c>
      <c r="F101" t="e">
        <f t="shared" si="34"/>
        <v>#N/A</v>
      </c>
    </row>
  </sheetData>
  <autoFilter ref="A1:AG1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3" width="15.85546875" bestFit="1" customWidth="1"/>
    <col min="4" max="5" width="12" bestFit="1" customWidth="1"/>
    <col min="6" max="6" width="15.85546875" bestFit="1" customWidth="1"/>
    <col min="7" max="7" width="96" bestFit="1" customWidth="1"/>
    <col min="8" max="8" width="16.85546875" bestFit="1" customWidth="1"/>
    <col min="9" max="9" width="13.42578125" bestFit="1" customWidth="1"/>
    <col min="10" max="10" width="16.28515625" bestFit="1" customWidth="1"/>
    <col min="11" max="11" width="63.5703125" bestFit="1" customWidth="1"/>
    <col min="12" max="13" width="11.85546875" bestFit="1" customWidth="1"/>
    <col min="14" max="14" width="13.5703125" bestFit="1" customWidth="1"/>
    <col min="15" max="15" width="15.85546875" bestFit="1" customWidth="1"/>
    <col min="16" max="17" width="16.85546875" bestFit="1" customWidth="1"/>
    <col min="18" max="18" width="13.5703125" bestFit="1" customWidth="1"/>
    <col min="19" max="19" width="16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2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236</v>
      </c>
      <c r="B2" s="1">
        <v>0.54861111111111105</v>
      </c>
      <c r="C2" t="s">
        <v>188</v>
      </c>
      <c r="D2" t="s">
        <v>229</v>
      </c>
      <c r="E2" t="s">
        <v>230</v>
      </c>
      <c r="F2">
        <v>5434</v>
      </c>
      <c r="G2" t="s">
        <v>231</v>
      </c>
      <c r="H2" t="s">
        <v>232</v>
      </c>
      <c r="I2" t="s">
        <v>233</v>
      </c>
      <c r="J2" t="s">
        <v>234</v>
      </c>
      <c r="K2" t="s">
        <v>235</v>
      </c>
      <c r="L2">
        <v>2</v>
      </c>
      <c r="M2">
        <v>69.762799999999999</v>
      </c>
      <c r="N2">
        <v>60.7926</v>
      </c>
      <c r="O2">
        <v>20.1784</v>
      </c>
      <c r="P2">
        <v>9.5663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19.522099999999998</v>
      </c>
      <c r="X2" t="s">
        <v>237</v>
      </c>
      <c r="Y2">
        <v>2.7221000000000002</v>
      </c>
      <c r="Z2" t="s">
        <v>238</v>
      </c>
      <c r="AA2">
        <v>3.3868</v>
      </c>
      <c r="AB2" t="s">
        <v>239</v>
      </c>
      <c r="AC2">
        <v>2.3845999999999998</v>
      </c>
      <c r="AD2">
        <v>4.5</v>
      </c>
      <c r="AE2" s="23">
        <v>212.7039</v>
      </c>
      <c r="AF2">
        <v>5</v>
      </c>
      <c r="AG2">
        <v>81</v>
      </c>
    </row>
    <row r="3" spans="1:33">
      <c r="A3" t="s">
        <v>241</v>
      </c>
      <c r="B3" s="1">
        <v>0.54861111111111105</v>
      </c>
      <c r="C3" t="s">
        <v>188</v>
      </c>
      <c r="D3" t="s">
        <v>229</v>
      </c>
      <c r="E3" t="s">
        <v>230</v>
      </c>
      <c r="F3">
        <v>5434</v>
      </c>
      <c r="G3" t="s">
        <v>231</v>
      </c>
      <c r="H3" t="s">
        <v>232</v>
      </c>
      <c r="I3" t="s">
        <v>233</v>
      </c>
      <c r="J3" t="s">
        <v>234</v>
      </c>
      <c r="K3" t="s">
        <v>235</v>
      </c>
      <c r="L3">
        <v>2</v>
      </c>
      <c r="M3">
        <v>68.218400000000003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17.357099999999999</v>
      </c>
      <c r="X3" t="s">
        <v>242</v>
      </c>
      <c r="Y3">
        <v>2.0451000000000001</v>
      </c>
      <c r="Z3" t="s">
        <v>243</v>
      </c>
      <c r="AA3">
        <v>1.0536000000000001</v>
      </c>
      <c r="AB3" t="s">
        <v>244</v>
      </c>
      <c r="AC3">
        <v>2.0198</v>
      </c>
      <c r="AD3">
        <v>0</v>
      </c>
      <c r="AE3">
        <v>194.45419999999999</v>
      </c>
      <c r="AF3">
        <v>3.5</v>
      </c>
      <c r="AG3">
        <v>0</v>
      </c>
    </row>
    <row r="4" spans="1:33">
      <c r="A4" t="s">
        <v>245</v>
      </c>
      <c r="B4" s="1">
        <v>0.54861111111111105</v>
      </c>
      <c r="C4" t="s">
        <v>188</v>
      </c>
      <c r="D4" t="s">
        <v>229</v>
      </c>
      <c r="E4" t="s">
        <v>230</v>
      </c>
      <c r="F4">
        <v>5434</v>
      </c>
      <c r="G4" t="s">
        <v>231</v>
      </c>
      <c r="H4" t="s">
        <v>232</v>
      </c>
      <c r="I4" t="s">
        <v>233</v>
      </c>
      <c r="J4" t="s">
        <v>234</v>
      </c>
      <c r="K4" t="s">
        <v>235</v>
      </c>
      <c r="L4">
        <v>2</v>
      </c>
      <c r="M4">
        <v>62.620800000000003</v>
      </c>
      <c r="N4">
        <v>36.858400000000003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16.0564</v>
      </c>
      <c r="X4" t="s">
        <v>246</v>
      </c>
      <c r="Y4">
        <v>0.56730000000000003</v>
      </c>
      <c r="Z4" t="s">
        <v>247</v>
      </c>
      <c r="AA4">
        <v>1.3674999999999999</v>
      </c>
      <c r="AB4" t="s">
        <v>248</v>
      </c>
      <c r="AC4">
        <v>1.6818</v>
      </c>
      <c r="AD4">
        <v>0</v>
      </c>
      <c r="AE4">
        <v>162.6842</v>
      </c>
      <c r="AF4">
        <v>33</v>
      </c>
      <c r="AG4">
        <v>0</v>
      </c>
    </row>
    <row r="5" spans="1:33">
      <c r="A5" t="s">
        <v>249</v>
      </c>
      <c r="B5" s="1">
        <v>0.54861111111111105</v>
      </c>
      <c r="C5" t="s">
        <v>188</v>
      </c>
      <c r="D5" t="s">
        <v>229</v>
      </c>
      <c r="E5" t="s">
        <v>230</v>
      </c>
      <c r="F5">
        <v>5434</v>
      </c>
      <c r="G5" t="s">
        <v>231</v>
      </c>
      <c r="H5" t="s">
        <v>232</v>
      </c>
      <c r="I5" t="s">
        <v>233</v>
      </c>
      <c r="J5" t="s">
        <v>234</v>
      </c>
      <c r="K5" t="s">
        <v>235</v>
      </c>
      <c r="L5">
        <v>2</v>
      </c>
      <c r="M5">
        <v>43.526499999999999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14.8171</v>
      </c>
      <c r="X5" t="s">
        <v>250</v>
      </c>
      <c r="Y5">
        <v>1.7724</v>
      </c>
      <c r="Z5" t="s">
        <v>251</v>
      </c>
      <c r="AA5">
        <v>1.4897</v>
      </c>
      <c r="AB5" t="s">
        <v>252</v>
      </c>
      <c r="AC5">
        <v>1.5424</v>
      </c>
      <c r="AD5">
        <v>1.5</v>
      </c>
      <c r="AE5">
        <v>130.852</v>
      </c>
      <c r="AF5">
        <v>25</v>
      </c>
      <c r="AG5">
        <v>0</v>
      </c>
    </row>
    <row r="6" spans="1:33">
      <c r="A6" t="s">
        <v>253</v>
      </c>
      <c r="B6" s="1">
        <v>0.54861111111111105</v>
      </c>
      <c r="C6" t="s">
        <v>188</v>
      </c>
      <c r="D6" t="s">
        <v>229</v>
      </c>
      <c r="E6" t="s">
        <v>230</v>
      </c>
      <c r="F6">
        <v>5434</v>
      </c>
      <c r="G6" t="s">
        <v>231</v>
      </c>
      <c r="H6" t="s">
        <v>232</v>
      </c>
      <c r="I6" t="s">
        <v>233</v>
      </c>
      <c r="J6" t="s">
        <v>234</v>
      </c>
      <c r="K6" t="s">
        <v>235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254</v>
      </c>
      <c r="Y6">
        <v>1.6420999999999999</v>
      </c>
      <c r="Z6" t="s">
        <v>255</v>
      </c>
      <c r="AA6">
        <v>2.3912</v>
      </c>
      <c r="AB6" t="s">
        <v>256</v>
      </c>
      <c r="AC6">
        <v>3.8780999999999999</v>
      </c>
      <c r="AD6">
        <v>0</v>
      </c>
      <c r="AE6">
        <v>7.9114000000000004</v>
      </c>
      <c r="AF6">
        <v>5</v>
      </c>
      <c r="AG6">
        <v>0</v>
      </c>
    </row>
    <row r="7" spans="1:33">
      <c r="A7" t="s">
        <v>257</v>
      </c>
      <c r="B7" s="1">
        <v>0.54861111111111105</v>
      </c>
      <c r="C7" t="s">
        <v>188</v>
      </c>
      <c r="D7" t="s">
        <v>229</v>
      </c>
      <c r="E7" t="s">
        <v>230</v>
      </c>
      <c r="F7">
        <v>5434</v>
      </c>
      <c r="G7" t="s">
        <v>231</v>
      </c>
      <c r="H7" t="s">
        <v>232</v>
      </c>
      <c r="I7" t="s">
        <v>233</v>
      </c>
      <c r="J7" t="s">
        <v>234</v>
      </c>
      <c r="K7" t="s">
        <v>235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258</v>
      </c>
      <c r="Y7">
        <v>1.7788999999999999</v>
      </c>
      <c r="Z7" t="s">
        <v>259</v>
      </c>
      <c r="AA7">
        <v>1.1748000000000001</v>
      </c>
      <c r="AB7" t="s">
        <v>260</v>
      </c>
      <c r="AC7">
        <v>4.5898000000000003</v>
      </c>
      <c r="AD7">
        <v>0</v>
      </c>
      <c r="AE7">
        <v>7.5434999999999999</v>
      </c>
      <c r="AF7">
        <v>14</v>
      </c>
      <c r="AG7">
        <v>0</v>
      </c>
    </row>
    <row r="8" spans="1:33">
      <c r="A8" t="s">
        <v>261</v>
      </c>
      <c r="B8" s="1">
        <v>0.54861111111111105</v>
      </c>
      <c r="C8" t="s">
        <v>188</v>
      </c>
      <c r="D8" t="s">
        <v>229</v>
      </c>
      <c r="E8" t="s">
        <v>230</v>
      </c>
      <c r="F8">
        <v>5434</v>
      </c>
      <c r="G8" t="s">
        <v>231</v>
      </c>
      <c r="H8" t="s">
        <v>232</v>
      </c>
      <c r="I8" t="s">
        <v>233</v>
      </c>
      <c r="J8" t="s">
        <v>234</v>
      </c>
      <c r="K8" t="s">
        <v>235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262</v>
      </c>
      <c r="Y8">
        <v>2.7259000000000002</v>
      </c>
      <c r="Z8" t="s">
        <v>263</v>
      </c>
      <c r="AA8">
        <v>3.0436000000000001</v>
      </c>
      <c r="AB8" t="s">
        <v>264</v>
      </c>
      <c r="AC8">
        <v>0.95630000000000004</v>
      </c>
      <c r="AD8">
        <v>0</v>
      </c>
      <c r="AE8">
        <v>6.7257999999999996</v>
      </c>
      <c r="AF8">
        <v>4</v>
      </c>
      <c r="AG8">
        <v>0</v>
      </c>
    </row>
    <row r="9" spans="1:33">
      <c r="A9" t="s">
        <v>265</v>
      </c>
      <c r="B9" s="1">
        <v>0.54861111111111105</v>
      </c>
      <c r="C9" t="s">
        <v>188</v>
      </c>
      <c r="D9" t="s">
        <v>229</v>
      </c>
      <c r="E9" t="s">
        <v>230</v>
      </c>
      <c r="F9">
        <v>5434</v>
      </c>
      <c r="G9" t="s">
        <v>231</v>
      </c>
      <c r="H9" t="s">
        <v>232</v>
      </c>
      <c r="I9" t="s">
        <v>233</v>
      </c>
      <c r="J9" t="s">
        <v>234</v>
      </c>
      <c r="K9" t="s">
        <v>235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266</v>
      </c>
      <c r="Y9">
        <v>2.1375999999999999</v>
      </c>
      <c r="Z9" t="s">
        <v>263</v>
      </c>
      <c r="AA9">
        <v>3.0436000000000001</v>
      </c>
      <c r="AB9" t="s">
        <v>252</v>
      </c>
      <c r="AC9">
        <v>1.5424</v>
      </c>
      <c r="AD9">
        <v>0</v>
      </c>
      <c r="AE9">
        <v>6.7236000000000002</v>
      </c>
      <c r="AF9">
        <v>8</v>
      </c>
      <c r="AG9">
        <v>0</v>
      </c>
    </row>
    <row r="10" spans="1:33">
      <c r="A10" t="s">
        <v>267</v>
      </c>
      <c r="B10" s="1">
        <v>0.54861111111111105</v>
      </c>
      <c r="C10" t="s">
        <v>188</v>
      </c>
      <c r="D10" t="s">
        <v>229</v>
      </c>
      <c r="E10" t="s">
        <v>230</v>
      </c>
      <c r="F10">
        <v>5434</v>
      </c>
      <c r="G10" t="s">
        <v>231</v>
      </c>
      <c r="H10" t="s">
        <v>232</v>
      </c>
      <c r="I10" t="s">
        <v>233</v>
      </c>
      <c r="J10" t="s">
        <v>234</v>
      </c>
      <c r="K10" t="s">
        <v>235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268</v>
      </c>
      <c r="Y10">
        <v>3.181</v>
      </c>
      <c r="Z10" t="s">
        <v>269</v>
      </c>
      <c r="AA10">
        <v>1.7621</v>
      </c>
      <c r="AB10" t="s">
        <v>270</v>
      </c>
      <c r="AC10">
        <v>1.3959999999999999</v>
      </c>
      <c r="AD10">
        <v>0</v>
      </c>
      <c r="AE10">
        <v>6.3391000000000002</v>
      </c>
      <c r="AF10">
        <v>20</v>
      </c>
      <c r="AG10">
        <v>0</v>
      </c>
    </row>
    <row r="11" spans="1:33">
      <c r="A11" t="s">
        <v>271</v>
      </c>
      <c r="B11" s="1">
        <v>0.54861111111111105</v>
      </c>
      <c r="C11" t="s">
        <v>188</v>
      </c>
      <c r="D11" t="s">
        <v>229</v>
      </c>
      <c r="E11" t="s">
        <v>230</v>
      </c>
      <c r="F11">
        <v>5434</v>
      </c>
      <c r="G11" t="s">
        <v>231</v>
      </c>
      <c r="H11" t="s">
        <v>232</v>
      </c>
      <c r="I11" t="s">
        <v>233</v>
      </c>
      <c r="J11" t="s">
        <v>234</v>
      </c>
      <c r="K11" t="s">
        <v>235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272</v>
      </c>
      <c r="Y11">
        <v>1.3498000000000001</v>
      </c>
      <c r="Z11" t="s">
        <v>251</v>
      </c>
      <c r="AA11">
        <v>1.4897</v>
      </c>
      <c r="AB11" t="s">
        <v>273</v>
      </c>
      <c r="AC11">
        <v>3.0747</v>
      </c>
      <c r="AD11">
        <v>0</v>
      </c>
      <c r="AE11">
        <v>5.9142000000000001</v>
      </c>
      <c r="AF11">
        <v>12</v>
      </c>
      <c r="AG11">
        <v>0</v>
      </c>
    </row>
    <row r="12" spans="1:33">
      <c r="A12" t="s">
        <v>274</v>
      </c>
      <c r="B12" s="1">
        <v>0.54861111111111105</v>
      </c>
      <c r="C12" t="s">
        <v>188</v>
      </c>
      <c r="D12" t="s">
        <v>229</v>
      </c>
      <c r="E12" t="s">
        <v>230</v>
      </c>
      <c r="F12">
        <v>5434</v>
      </c>
      <c r="G12" t="s">
        <v>231</v>
      </c>
      <c r="H12" t="s">
        <v>232</v>
      </c>
      <c r="I12" t="s">
        <v>233</v>
      </c>
      <c r="J12" t="s">
        <v>234</v>
      </c>
      <c r="K12" t="s">
        <v>235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275</v>
      </c>
      <c r="Y12">
        <v>1.5880000000000001</v>
      </c>
      <c r="Z12" t="s">
        <v>276</v>
      </c>
      <c r="AA12">
        <v>0.6673</v>
      </c>
      <c r="AB12" t="s">
        <v>277</v>
      </c>
      <c r="AC12">
        <v>1.6901999999999999</v>
      </c>
      <c r="AD12">
        <v>0</v>
      </c>
      <c r="AE12">
        <v>3.9455</v>
      </c>
      <c r="AF12">
        <v>20</v>
      </c>
      <c r="AG12">
        <v>0</v>
      </c>
    </row>
    <row r="13" spans="1:33">
      <c r="A13" t="s">
        <v>278</v>
      </c>
      <c r="B13" s="1">
        <v>0.54861111111111105</v>
      </c>
      <c r="C13" t="s">
        <v>188</v>
      </c>
      <c r="D13" t="s">
        <v>229</v>
      </c>
      <c r="E13" t="s">
        <v>230</v>
      </c>
      <c r="F13">
        <v>5434</v>
      </c>
      <c r="G13" t="s">
        <v>231</v>
      </c>
      <c r="H13" t="s">
        <v>232</v>
      </c>
      <c r="I13" t="s">
        <v>233</v>
      </c>
      <c r="J13" t="s">
        <v>234</v>
      </c>
      <c r="K13" t="s">
        <v>235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279</v>
      </c>
      <c r="Y13">
        <v>1.3314999999999999</v>
      </c>
      <c r="Z13" t="s">
        <v>280</v>
      </c>
      <c r="AA13">
        <v>0.57369999999999999</v>
      </c>
      <c r="AB13" t="s">
        <v>264</v>
      </c>
      <c r="AC13">
        <v>0.95630000000000004</v>
      </c>
      <c r="AD13">
        <v>0</v>
      </c>
      <c r="AE13">
        <v>2.8614999999999999</v>
      </c>
      <c r="AF13">
        <v>14</v>
      </c>
      <c r="AG13">
        <v>0</v>
      </c>
    </row>
    <row r="51" spans="1:33" hidden="1" outlineLevel="1">
      <c r="A51" t="str">
        <f>C2</f>
        <v>Newbury</v>
      </c>
      <c r="B51">
        <f>B2</f>
        <v>0.54861111111111105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Spanish Aria</v>
      </c>
      <c r="L52" t="str">
        <f t="shared" si="0"/>
        <v>Spanish Aria</v>
      </c>
      <c r="M52" t="str">
        <f t="shared" si="0"/>
        <v>Spanish Aria</v>
      </c>
      <c r="N52" t="str">
        <f t="shared" ref="N52:N91" si="1">INDEX($A$2:$A$20,(MATCH(LARGE(W$2:W$20,$J52),W$2:W$20,0)))</f>
        <v>Spanish Aria</v>
      </c>
      <c r="O52" t="str">
        <f t="shared" ref="O52:O91" si="2">INDEX($A$2:$A$20,(MATCH(LARGE(AA$2:AA$20,$J52),AA$2:AA$20,0)))</f>
        <v>Spanish Aria</v>
      </c>
      <c r="P52" t="str">
        <f t="shared" ref="P52:P91" si="3">INDEX($A$2:$A$20,(MATCH(LARGE(Y$2:Y$20,$J52),Y$2:Y$20,0)))</f>
        <v>Dove Divine (FR)</v>
      </c>
      <c r="Q52" t="str">
        <f t="shared" ref="Q52:Q91" si="4">INDEX($A$2:$A$20,(MATCH(LARGE(Y$2:Y$20,$J52),Y$2:Y$20,0)))</f>
        <v>Dove Divine (FR)</v>
      </c>
      <c r="R52" t="str">
        <f t="shared" ref="R52:R91" si="5">INDEX($A$2:$A$20,(MATCH(LARGE(AD$2:AD$20,$J52),AD$2:AD$20,0)))</f>
        <v>Spanish Aria</v>
      </c>
      <c r="S52" t="str">
        <f t="shared" ref="S52:S80" si="6">A2</f>
        <v>Spanish Aria</v>
      </c>
      <c r="V52">
        <f t="shared" ref="V52:V80" si="7">SUM(Y52:AF52)</f>
        <v>91</v>
      </c>
      <c r="W52">
        <f t="shared" ref="W52:W80" si="8">V52-AG2</f>
        <v>10</v>
      </c>
      <c r="X52">
        <f t="shared" ref="X52:X60" si="9">IF(ISNA(W52),"",W52)</f>
        <v>10</v>
      </c>
      <c r="Y52">
        <f t="shared" ref="Y52:AA80" si="10">(($H$63+1)-(RANK(M2,M$2:M$30)))</f>
        <v>12</v>
      </c>
      <c r="Z52">
        <f t="shared" si="10"/>
        <v>12</v>
      </c>
      <c r="AA52">
        <f t="shared" si="10"/>
        <v>12</v>
      </c>
      <c r="AB52">
        <f t="shared" ref="AB52:AB80" si="11">(($H$63+1)-(RANK(W2,W$2:W$30)))</f>
        <v>12</v>
      </c>
      <c r="AC52">
        <f t="shared" ref="AC52:AC80" si="12">(($H$63+1)-(RANK(Y2,Y$2:Y$30)))</f>
        <v>10</v>
      </c>
      <c r="AD52">
        <f t="shared" ref="AD52:AD80" si="13">(($H$63+1)-(RANK(AA2,AA$2:AA$30)))</f>
        <v>12</v>
      </c>
      <c r="AE52">
        <f t="shared" ref="AE52:AF80" si="14">(($H$63+1)-(RANK(AC2,AC$2:AC$30)))</f>
        <v>9</v>
      </c>
      <c r="AF52">
        <f t="shared" si="14"/>
        <v>12</v>
      </c>
      <c r="AG52" t="str">
        <f>INDEX(S52:S92, MATCH(LARGE(X52:X92, 1),X52:X92, 0))</f>
        <v>Alemagna</v>
      </c>
    </row>
    <row r="53" spans="1:33" hidden="1" outlineLevel="1">
      <c r="A53" t="s">
        <v>43</v>
      </c>
      <c r="B53" t="str">
        <f>A2</f>
        <v>Spanish Aria</v>
      </c>
      <c r="C53">
        <f>AE2</f>
        <v>212.7039</v>
      </c>
      <c r="D53">
        <f>AG2</f>
        <v>81</v>
      </c>
      <c r="E53">
        <f>C53-D53</f>
        <v>131.7039</v>
      </c>
      <c r="F53">
        <f>SUMIF(B53:B61, B53, G53:G61)</f>
        <v>0.98683770199204379</v>
      </c>
      <c r="G53">
        <f>(1/C53)*(C53-C54)</f>
        <v>8.5798614882002716E-2</v>
      </c>
      <c r="H53">
        <f>AF2</f>
        <v>5</v>
      </c>
      <c r="J53">
        <v>2</v>
      </c>
      <c r="K53" t="str">
        <f t="shared" si="0"/>
        <v>Alemagna</v>
      </c>
      <c r="L53" t="str">
        <f t="shared" si="0"/>
        <v>Poets Magic</v>
      </c>
      <c r="M53" t="str">
        <f t="shared" si="0"/>
        <v>Alemagna</v>
      </c>
      <c r="N53" t="str">
        <f t="shared" si="1"/>
        <v>Alemagna</v>
      </c>
      <c r="O53" t="str">
        <f t="shared" si="2"/>
        <v>Shrewdness</v>
      </c>
      <c r="P53" t="str">
        <f t="shared" si="3"/>
        <v>Shrewdness</v>
      </c>
      <c r="Q53" t="str">
        <f t="shared" si="4"/>
        <v>Shrewdness</v>
      </c>
      <c r="R53" t="str">
        <f t="shared" si="5"/>
        <v>Aussie Breeze</v>
      </c>
      <c r="S53" t="str">
        <f t="shared" si="6"/>
        <v>Alemagna</v>
      </c>
      <c r="V53">
        <f t="shared" si="7"/>
        <v>72</v>
      </c>
      <c r="W53">
        <f t="shared" si="8"/>
        <v>72</v>
      </c>
      <c r="X53">
        <f t="shared" si="9"/>
        <v>72</v>
      </c>
      <c r="Y53">
        <f t="shared" si="10"/>
        <v>11</v>
      </c>
      <c r="Z53">
        <f t="shared" si="10"/>
        <v>10</v>
      </c>
      <c r="AA53">
        <f t="shared" si="10"/>
        <v>11</v>
      </c>
      <c r="AB53">
        <f t="shared" si="11"/>
        <v>11</v>
      </c>
      <c r="AC53">
        <f t="shared" si="12"/>
        <v>8</v>
      </c>
      <c r="AD53">
        <f t="shared" si="13"/>
        <v>3</v>
      </c>
      <c r="AE53">
        <f t="shared" si="14"/>
        <v>8</v>
      </c>
      <c r="AF53">
        <f t="shared" si="14"/>
        <v>10</v>
      </c>
    </row>
    <row r="54" spans="1:33" hidden="1" outlineLevel="1">
      <c r="A54" t="s">
        <v>44</v>
      </c>
      <c r="B54" t="str">
        <f>A3</f>
        <v>Alemagna</v>
      </c>
      <c r="C54">
        <f>AE3</f>
        <v>194.45419999999999</v>
      </c>
      <c r="D54">
        <f>AG3</f>
        <v>0</v>
      </c>
      <c r="E54">
        <f t="shared" ref="E54:E55" si="15">C54-D54</f>
        <v>194.45419999999999</v>
      </c>
      <c r="F54">
        <f ca="1">SUMIF(B53:B64, B54, G53:G61)</f>
        <v>0</v>
      </c>
      <c r="H54">
        <f>AF3</f>
        <v>3.5</v>
      </c>
      <c r="J54">
        <v>3</v>
      </c>
      <c r="K54" t="str">
        <f t="shared" si="0"/>
        <v>Poets Magic</v>
      </c>
      <c r="L54" t="str">
        <f t="shared" si="0"/>
        <v>Alemagna</v>
      </c>
      <c r="M54" t="str">
        <f t="shared" si="0"/>
        <v>Alemagna</v>
      </c>
      <c r="N54" t="str">
        <f t="shared" si="1"/>
        <v>Poets Magic</v>
      </c>
      <c r="O54" t="str">
        <f t="shared" si="2"/>
        <v>Shrewdness</v>
      </c>
      <c r="P54" t="str">
        <f t="shared" si="3"/>
        <v>Spanish Aria</v>
      </c>
      <c r="Q54" t="str">
        <f t="shared" si="4"/>
        <v>Spanish Aria</v>
      </c>
      <c r="R54" t="str">
        <f t="shared" si="5"/>
        <v>Alemagna</v>
      </c>
      <c r="S54" t="str">
        <f t="shared" si="6"/>
        <v>Poets Magic</v>
      </c>
      <c r="V54">
        <f t="shared" si="7"/>
        <v>64</v>
      </c>
      <c r="W54">
        <f t="shared" si="8"/>
        <v>64</v>
      </c>
      <c r="X54">
        <f t="shared" si="9"/>
        <v>64</v>
      </c>
      <c r="Y54">
        <f t="shared" si="10"/>
        <v>10</v>
      </c>
      <c r="Z54">
        <f t="shared" si="10"/>
        <v>11</v>
      </c>
      <c r="AA54">
        <f t="shared" si="10"/>
        <v>11</v>
      </c>
      <c r="AB54">
        <f t="shared" si="11"/>
        <v>10</v>
      </c>
      <c r="AC54">
        <f t="shared" si="12"/>
        <v>1</v>
      </c>
      <c r="AD54">
        <f t="shared" si="13"/>
        <v>5</v>
      </c>
      <c r="AE54">
        <f t="shared" si="14"/>
        <v>6</v>
      </c>
      <c r="AF54">
        <f t="shared" si="14"/>
        <v>10</v>
      </c>
    </row>
    <row r="55" spans="1:33" hidden="1" outlineLevel="1">
      <c r="A55" t="s">
        <v>45</v>
      </c>
      <c r="B55" t="str">
        <f>A4</f>
        <v>Poets Magic</v>
      </c>
      <c r="C55">
        <f>AE4</f>
        <v>162.6842</v>
      </c>
      <c r="D55">
        <f>AG4</f>
        <v>0</v>
      </c>
      <c r="E55">
        <f t="shared" si="15"/>
        <v>162.6842</v>
      </c>
      <c r="F55">
        <f ca="1">SUMIF(B53:B64, B55, G53:G61)</f>
        <v>0</v>
      </c>
      <c r="H55">
        <f>AF4</f>
        <v>33</v>
      </c>
      <c r="J55">
        <v>4</v>
      </c>
      <c r="K55" t="str">
        <f t="shared" si="0"/>
        <v>Aussie Breeze</v>
      </c>
      <c r="L55" t="str">
        <f t="shared" si="0"/>
        <v>Alemagna</v>
      </c>
      <c r="M55" t="str">
        <f t="shared" si="0"/>
        <v>Alemagna</v>
      </c>
      <c r="N55" t="str">
        <f t="shared" si="1"/>
        <v>Aussie Breeze</v>
      </c>
      <c r="O55" t="str">
        <f t="shared" si="2"/>
        <v>Nausha</v>
      </c>
      <c r="P55" t="str">
        <f t="shared" si="3"/>
        <v>Wannie Mae (IRE)</v>
      </c>
      <c r="Q55" t="str">
        <f t="shared" si="4"/>
        <v>Wannie Mae (IRE)</v>
      </c>
      <c r="R55" t="str">
        <f t="shared" si="5"/>
        <v>Alemagna</v>
      </c>
      <c r="S55" t="str">
        <f t="shared" si="6"/>
        <v>Aussie Breeze</v>
      </c>
      <c r="V55">
        <f t="shared" si="7"/>
        <v>68</v>
      </c>
      <c r="W55">
        <f t="shared" si="8"/>
        <v>68</v>
      </c>
      <c r="X55">
        <f t="shared" si="9"/>
        <v>68</v>
      </c>
      <c r="Y55">
        <f t="shared" si="10"/>
        <v>9</v>
      </c>
      <c r="Z55">
        <f t="shared" si="10"/>
        <v>10</v>
      </c>
      <c r="AA55">
        <f t="shared" si="10"/>
        <v>11</v>
      </c>
      <c r="AB55">
        <f t="shared" si="11"/>
        <v>9</v>
      </c>
      <c r="AC55">
        <f t="shared" si="12"/>
        <v>6</v>
      </c>
      <c r="AD55">
        <f t="shared" si="13"/>
        <v>7</v>
      </c>
      <c r="AE55">
        <f t="shared" si="14"/>
        <v>5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Spanish Aria</v>
      </c>
      <c r="C56">
        <f>LARGE(M$2:M$20, D56)</f>
        <v>69.762799999999999</v>
      </c>
      <c r="D56">
        <v>1</v>
      </c>
      <c r="E56">
        <f>LARGE(M$2:M$20, F56)</f>
        <v>68.218400000000003</v>
      </c>
      <c r="F56">
        <v>2</v>
      </c>
      <c r="G56">
        <f t="shared" ref="G56:G61" si="16">IF(C56&gt;0, (1/C56)*(C56-E56), 0.1)</f>
        <v>2.213787290647732E-2</v>
      </c>
      <c r="H56">
        <f t="shared" ref="H56:H61" si="17">INDEX(AF$2:AF$20,MATCH(B56,A$2:A$20,0))</f>
        <v>5</v>
      </c>
      <c r="J56">
        <v>5</v>
      </c>
      <c r="K56" t="str">
        <f t="shared" si="0"/>
        <v>Nausha</v>
      </c>
      <c r="L56" t="str">
        <f t="shared" si="0"/>
        <v>Alemagna</v>
      </c>
      <c r="M56" t="str">
        <f t="shared" si="0"/>
        <v>Alemagna</v>
      </c>
      <c r="N56" t="str">
        <f t="shared" si="1"/>
        <v>Nausha</v>
      </c>
      <c r="O56" t="str">
        <f t="shared" si="2"/>
        <v>Dove Divine (FR)</v>
      </c>
      <c r="P56" t="str">
        <f t="shared" si="3"/>
        <v>Alemagna</v>
      </c>
      <c r="Q56" t="str">
        <f t="shared" si="4"/>
        <v>Alemagna</v>
      </c>
      <c r="R56" t="str">
        <f t="shared" si="5"/>
        <v>Alemagna</v>
      </c>
      <c r="S56" t="str">
        <f t="shared" si="6"/>
        <v>Nausha</v>
      </c>
      <c r="V56">
        <f t="shared" si="7"/>
        <v>72</v>
      </c>
      <c r="W56">
        <f t="shared" si="8"/>
        <v>72</v>
      </c>
      <c r="X56">
        <f t="shared" si="9"/>
        <v>72</v>
      </c>
      <c r="Y56">
        <f t="shared" si="10"/>
        <v>8</v>
      </c>
      <c r="Z56">
        <f t="shared" si="10"/>
        <v>10</v>
      </c>
      <c r="AA56">
        <f t="shared" si="10"/>
        <v>11</v>
      </c>
      <c r="AB56">
        <f t="shared" si="11"/>
        <v>8</v>
      </c>
      <c r="AC56">
        <f t="shared" si="12"/>
        <v>5</v>
      </c>
      <c r="AD56">
        <f t="shared" si="13"/>
        <v>9</v>
      </c>
      <c r="AE56">
        <f t="shared" si="14"/>
        <v>11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Spanish Aria</v>
      </c>
      <c r="C57">
        <f>LARGE(W$2:W$20, D57)</f>
        <v>19.522099999999998</v>
      </c>
      <c r="D57">
        <v>1</v>
      </c>
      <c r="E57">
        <f>LARGE(W$2:W$20, F57)</f>
        <v>17.357099999999999</v>
      </c>
      <c r="F57">
        <v>2</v>
      </c>
      <c r="G57">
        <f t="shared" si="16"/>
        <v>0.11089995441064227</v>
      </c>
      <c r="H57">
        <f t="shared" si="17"/>
        <v>5</v>
      </c>
      <c r="J57">
        <v>6</v>
      </c>
      <c r="K57" t="str">
        <f t="shared" si="0"/>
        <v>Nausha</v>
      </c>
      <c r="L57" t="str">
        <f t="shared" si="0"/>
        <v>Alemagna</v>
      </c>
      <c r="M57" t="str">
        <f t="shared" si="0"/>
        <v>Alemagna</v>
      </c>
      <c r="N57" t="str">
        <f t="shared" si="1"/>
        <v>Nausha</v>
      </c>
      <c r="O57" t="str">
        <f t="shared" si="2"/>
        <v>Aussie Breeze</v>
      </c>
      <c r="P57" t="str">
        <f t="shared" si="3"/>
        <v>King Power</v>
      </c>
      <c r="Q57" t="str">
        <f t="shared" si="4"/>
        <v>King Power</v>
      </c>
      <c r="R57" t="str">
        <f t="shared" si="5"/>
        <v>Alemagna</v>
      </c>
      <c r="S57" t="str">
        <f t="shared" si="6"/>
        <v>King Power</v>
      </c>
      <c r="V57">
        <f t="shared" si="7"/>
        <v>70</v>
      </c>
      <c r="W57">
        <f t="shared" si="8"/>
        <v>70</v>
      </c>
      <c r="X57">
        <f t="shared" si="9"/>
        <v>70</v>
      </c>
      <c r="Y57">
        <f t="shared" si="10"/>
        <v>8</v>
      </c>
      <c r="Z57">
        <f t="shared" si="10"/>
        <v>10</v>
      </c>
      <c r="AA57">
        <f t="shared" si="10"/>
        <v>11</v>
      </c>
      <c r="AB57">
        <f t="shared" si="11"/>
        <v>8</v>
      </c>
      <c r="AC57">
        <f t="shared" si="12"/>
        <v>7</v>
      </c>
      <c r="AD57">
        <f t="shared" si="13"/>
        <v>4</v>
      </c>
      <c r="AE57">
        <f t="shared" si="14"/>
        <v>12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Spanish Aria</v>
      </c>
      <c r="C58">
        <f>LARGE(AA$2:AA$20, D58)</f>
        <v>3.3868</v>
      </c>
      <c r="D58">
        <v>1</v>
      </c>
      <c r="E58">
        <f>LARGE(AA$2:AA$20, F58)</f>
        <v>3.0436000000000001</v>
      </c>
      <c r="F58">
        <v>2</v>
      </c>
      <c r="G58">
        <f t="shared" si="16"/>
        <v>0.10133459312625485</v>
      </c>
      <c r="H58">
        <f t="shared" si="17"/>
        <v>5</v>
      </c>
      <c r="J58">
        <v>7</v>
      </c>
      <c r="K58" t="str">
        <f t="shared" si="0"/>
        <v>Nausha</v>
      </c>
      <c r="L58" t="str">
        <f t="shared" si="0"/>
        <v>Alemagna</v>
      </c>
      <c r="M58" t="str">
        <f t="shared" si="0"/>
        <v>Alemagna</v>
      </c>
      <c r="N58" t="str">
        <f t="shared" si="1"/>
        <v>Nausha</v>
      </c>
      <c r="O58" t="str">
        <f t="shared" si="2"/>
        <v>Aussie Breeze</v>
      </c>
      <c r="P58" t="str">
        <f t="shared" si="3"/>
        <v>Aussie Breeze</v>
      </c>
      <c r="Q58" t="str">
        <f t="shared" si="4"/>
        <v>Aussie Breeze</v>
      </c>
      <c r="R58" t="str">
        <f t="shared" si="5"/>
        <v>Alemagna</v>
      </c>
      <c r="S58" t="str">
        <f t="shared" si="6"/>
        <v>Shrewdness</v>
      </c>
      <c r="V58">
        <f t="shared" si="7"/>
        <v>71</v>
      </c>
      <c r="W58">
        <f t="shared" si="8"/>
        <v>71</v>
      </c>
      <c r="X58">
        <f t="shared" si="9"/>
        <v>71</v>
      </c>
      <c r="Y58">
        <f t="shared" si="10"/>
        <v>8</v>
      </c>
      <c r="Z58">
        <f t="shared" si="10"/>
        <v>10</v>
      </c>
      <c r="AA58">
        <f t="shared" si="10"/>
        <v>11</v>
      </c>
      <c r="AB58">
        <f t="shared" si="11"/>
        <v>8</v>
      </c>
      <c r="AC58">
        <f t="shared" si="12"/>
        <v>11</v>
      </c>
      <c r="AD58">
        <f t="shared" si="13"/>
        <v>11</v>
      </c>
      <c r="AE58">
        <f t="shared" si="14"/>
        <v>2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King Power</v>
      </c>
      <c r="C59">
        <f>LARGE(AC$2:AC$20, D59)</f>
        <v>4.5898000000000003</v>
      </c>
      <c r="D59">
        <v>1</v>
      </c>
      <c r="E59">
        <f>LARGE(AC$2:AC$20, F59)</f>
        <v>3.8780999999999999</v>
      </c>
      <c r="F59">
        <v>2</v>
      </c>
      <c r="G59">
        <f t="shared" si="16"/>
        <v>0.15506122271122932</v>
      </c>
      <c r="H59">
        <f t="shared" si="17"/>
        <v>14</v>
      </c>
      <c r="J59">
        <v>8</v>
      </c>
      <c r="K59" t="str">
        <f t="shared" si="0"/>
        <v>Nausha</v>
      </c>
      <c r="L59" t="str">
        <f t="shared" si="0"/>
        <v>Alemagna</v>
      </c>
      <c r="M59" t="str">
        <f t="shared" si="0"/>
        <v>Alemagna</v>
      </c>
      <c r="N59" t="str">
        <f t="shared" si="1"/>
        <v>Nausha</v>
      </c>
      <c r="O59" t="str">
        <f t="shared" si="2"/>
        <v>Poets Magic</v>
      </c>
      <c r="P59" t="str">
        <f t="shared" si="3"/>
        <v>Nausha</v>
      </c>
      <c r="Q59" t="str">
        <f t="shared" si="4"/>
        <v>Nausha</v>
      </c>
      <c r="R59" t="str">
        <f t="shared" si="5"/>
        <v>Alemagna</v>
      </c>
      <c r="S59" t="str">
        <f t="shared" si="6"/>
        <v>Wannie Mae (IRE)</v>
      </c>
      <c r="V59">
        <f t="shared" si="7"/>
        <v>72</v>
      </c>
      <c r="W59">
        <f t="shared" si="8"/>
        <v>72</v>
      </c>
      <c r="X59">
        <f t="shared" si="9"/>
        <v>72</v>
      </c>
      <c r="Y59">
        <f t="shared" si="10"/>
        <v>8</v>
      </c>
      <c r="Z59">
        <f t="shared" si="10"/>
        <v>10</v>
      </c>
      <c r="AA59">
        <f t="shared" si="10"/>
        <v>11</v>
      </c>
      <c r="AB59">
        <f t="shared" si="11"/>
        <v>8</v>
      </c>
      <c r="AC59">
        <f t="shared" si="12"/>
        <v>9</v>
      </c>
      <c r="AD59">
        <f t="shared" si="13"/>
        <v>11</v>
      </c>
      <c r="AE59">
        <f t="shared" si="14"/>
        <v>5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Dove Divine (FR)</v>
      </c>
      <c r="C60">
        <f>LARGE(Y$2:Y$20, D60)</f>
        <v>3.181</v>
      </c>
      <c r="D60">
        <v>1</v>
      </c>
      <c r="E60">
        <f>LARGE(Y$2:Y$20, F60)</f>
        <v>2.7259000000000002</v>
      </c>
      <c r="F60">
        <v>2</v>
      </c>
      <c r="G60">
        <f t="shared" si="16"/>
        <v>0.14306821754165353</v>
      </c>
      <c r="H60">
        <f t="shared" si="17"/>
        <v>20</v>
      </c>
      <c r="J60">
        <v>9</v>
      </c>
      <c r="K60" t="str">
        <f t="shared" si="0"/>
        <v>Nausha</v>
      </c>
      <c r="L60" t="str">
        <f t="shared" si="0"/>
        <v>Alemagna</v>
      </c>
      <c r="M60" t="str">
        <f t="shared" si="0"/>
        <v>Alemagna</v>
      </c>
      <c r="N60" t="str">
        <f t="shared" si="1"/>
        <v>Nausha</v>
      </c>
      <c r="O60" t="str">
        <f t="shared" si="2"/>
        <v>King Power</v>
      </c>
      <c r="P60" t="str">
        <f t="shared" si="3"/>
        <v>Madame Tantzy</v>
      </c>
      <c r="Q60" t="str">
        <f t="shared" si="4"/>
        <v>Madame Tantzy</v>
      </c>
      <c r="R60" t="str">
        <f t="shared" si="5"/>
        <v>Alemagna</v>
      </c>
      <c r="S60" t="str">
        <f t="shared" si="6"/>
        <v>Dove Divine (FR)</v>
      </c>
      <c r="V60">
        <f t="shared" si="7"/>
        <v>70</v>
      </c>
      <c r="W60">
        <f t="shared" si="8"/>
        <v>70</v>
      </c>
      <c r="X60">
        <f t="shared" si="9"/>
        <v>70</v>
      </c>
      <c r="Y60">
        <f t="shared" si="10"/>
        <v>8</v>
      </c>
      <c r="Z60">
        <f t="shared" si="10"/>
        <v>10</v>
      </c>
      <c r="AA60">
        <f t="shared" si="10"/>
        <v>11</v>
      </c>
      <c r="AB60">
        <f t="shared" si="11"/>
        <v>8</v>
      </c>
      <c r="AC60">
        <f t="shared" si="12"/>
        <v>12</v>
      </c>
      <c r="AD60">
        <f t="shared" si="13"/>
        <v>8</v>
      </c>
      <c r="AE60">
        <f t="shared" si="14"/>
        <v>3</v>
      </c>
      <c r="AF60">
        <f t="shared" si="14"/>
        <v>10</v>
      </c>
    </row>
    <row r="61" spans="1:33" hidden="1" outlineLevel="1">
      <c r="A61" t="s">
        <v>47</v>
      </c>
      <c r="B61" t="str">
        <f>INDEX(A$2:A$20,MATCH(C61,AD$2:AD$20,0))</f>
        <v>Spanish Aria</v>
      </c>
      <c r="C61">
        <f>LARGE(AD$2:AD$20, D61)</f>
        <v>4.5</v>
      </c>
      <c r="D61">
        <v>1</v>
      </c>
      <c r="E61">
        <f>LARGE(AD$2:AD$20, F61)</f>
        <v>1.5</v>
      </c>
      <c r="F61">
        <v>2</v>
      </c>
      <c r="G61">
        <f t="shared" si="16"/>
        <v>0.66666666666666663</v>
      </c>
      <c r="H61">
        <f t="shared" si="17"/>
        <v>5</v>
      </c>
      <c r="J61">
        <v>10</v>
      </c>
      <c r="K61" t="str">
        <f t="shared" si="0"/>
        <v>Nausha</v>
      </c>
      <c r="L61" t="str">
        <f t="shared" si="0"/>
        <v>Alemagna</v>
      </c>
      <c r="M61" t="str">
        <f t="shared" si="0"/>
        <v>Alemagna</v>
      </c>
      <c r="N61" t="str">
        <f t="shared" si="1"/>
        <v>Nausha</v>
      </c>
      <c r="O61" t="str">
        <f t="shared" si="2"/>
        <v>Alemagna</v>
      </c>
      <c r="P61" t="str">
        <f t="shared" si="3"/>
        <v>Royal Star</v>
      </c>
      <c r="Q61" t="str">
        <f t="shared" si="4"/>
        <v>Royal Star</v>
      </c>
      <c r="R61" t="str">
        <f t="shared" si="5"/>
        <v>Alemagna</v>
      </c>
      <c r="S61" t="str">
        <f t="shared" si="6"/>
        <v>Royal Star</v>
      </c>
      <c r="V61">
        <f t="shared" si="7"/>
        <v>67</v>
      </c>
      <c r="W61">
        <f t="shared" si="8"/>
        <v>67</v>
      </c>
      <c r="X61">
        <f>IF(ISNA(W61),"",W61)</f>
        <v>67</v>
      </c>
      <c r="Y61">
        <f t="shared" si="10"/>
        <v>8</v>
      </c>
      <c r="Z61">
        <f t="shared" si="10"/>
        <v>10</v>
      </c>
      <c r="AA61">
        <f t="shared" si="10"/>
        <v>11</v>
      </c>
      <c r="AB61">
        <f t="shared" si="11"/>
        <v>8</v>
      </c>
      <c r="AC61">
        <f t="shared" si="12"/>
        <v>3</v>
      </c>
      <c r="AD61">
        <f t="shared" si="13"/>
        <v>7</v>
      </c>
      <c r="AE61">
        <f t="shared" si="14"/>
        <v>10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Spanish Aria</v>
      </c>
      <c r="J62">
        <v>11</v>
      </c>
      <c r="K62" t="str">
        <f t="shared" si="0"/>
        <v>Nausha</v>
      </c>
      <c r="L62" t="str">
        <f t="shared" si="0"/>
        <v>Alemagna</v>
      </c>
      <c r="M62" t="str">
        <f t="shared" si="0"/>
        <v>Alemagna</v>
      </c>
      <c r="N62" t="str">
        <f t="shared" si="1"/>
        <v>Nausha</v>
      </c>
      <c r="O62" t="str">
        <f t="shared" si="2"/>
        <v>Madame Tantzy</v>
      </c>
      <c r="P62" t="str">
        <f t="shared" si="3"/>
        <v>Thermal (IRE)</v>
      </c>
      <c r="Q62" t="str">
        <f t="shared" si="4"/>
        <v>Thermal (IRE)</v>
      </c>
      <c r="R62" t="str">
        <f t="shared" si="5"/>
        <v>Alemagna</v>
      </c>
      <c r="S62" t="str">
        <f t="shared" si="6"/>
        <v>Madame Tantzy</v>
      </c>
      <c r="V62">
        <f t="shared" si="7"/>
        <v>60</v>
      </c>
      <c r="W62">
        <f t="shared" si="8"/>
        <v>60</v>
      </c>
      <c r="X62">
        <f t="shared" ref="X62:X80" si="18">IF(ISNA(W62),"",W62)</f>
        <v>60</v>
      </c>
      <c r="Y62">
        <f t="shared" si="10"/>
        <v>8</v>
      </c>
      <c r="Z62">
        <f t="shared" si="10"/>
        <v>10</v>
      </c>
      <c r="AA62">
        <f t="shared" si="10"/>
        <v>11</v>
      </c>
      <c r="AB62">
        <f t="shared" si="11"/>
        <v>8</v>
      </c>
      <c r="AC62">
        <f t="shared" si="12"/>
        <v>4</v>
      </c>
      <c r="AD62">
        <f t="shared" si="13"/>
        <v>2</v>
      </c>
      <c r="AE62">
        <f t="shared" si="14"/>
        <v>7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Spanish Aria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12</v>
      </c>
      <c r="J63">
        <v>12</v>
      </c>
      <c r="K63" t="str">
        <f t="shared" si="0"/>
        <v>Nausha</v>
      </c>
      <c r="L63" t="str">
        <f t="shared" si="0"/>
        <v>Alemagna</v>
      </c>
      <c r="M63" t="str">
        <f t="shared" si="0"/>
        <v>Alemagna</v>
      </c>
      <c r="N63" t="str">
        <f t="shared" si="1"/>
        <v>Nausha</v>
      </c>
      <c r="O63" t="str">
        <f t="shared" si="2"/>
        <v>Thermal (IRE)</v>
      </c>
      <c r="P63" t="str">
        <f t="shared" si="3"/>
        <v>Poets Magic</v>
      </c>
      <c r="Q63" t="str">
        <f t="shared" si="4"/>
        <v>Poets Magic</v>
      </c>
      <c r="R63" t="str">
        <f t="shared" si="5"/>
        <v>Alemagna</v>
      </c>
      <c r="S63" t="str">
        <f t="shared" si="6"/>
        <v>Thermal (IRE)</v>
      </c>
      <c r="V63">
        <f t="shared" si="7"/>
        <v>52</v>
      </c>
      <c r="W63">
        <f t="shared" si="8"/>
        <v>52</v>
      </c>
      <c r="X63">
        <f t="shared" si="18"/>
        <v>52</v>
      </c>
      <c r="Y63">
        <f t="shared" si="10"/>
        <v>8</v>
      </c>
      <c r="Z63">
        <f t="shared" si="10"/>
        <v>10</v>
      </c>
      <c r="AA63">
        <f t="shared" si="10"/>
        <v>11</v>
      </c>
      <c r="AB63">
        <f t="shared" si="11"/>
        <v>8</v>
      </c>
      <c r="AC63">
        <f t="shared" si="12"/>
        <v>2</v>
      </c>
      <c r="AD63">
        <f t="shared" si="13"/>
        <v>1</v>
      </c>
      <c r="AE63">
        <f t="shared" si="14"/>
        <v>2</v>
      </c>
      <c r="AF63">
        <f t="shared" si="14"/>
        <v>10</v>
      </c>
    </row>
    <row r="64" spans="1:33" hidden="1" outlineLevel="1">
      <c r="A64" t="s">
        <v>48</v>
      </c>
      <c r="B64" t="str">
        <f>INDEX(B53:B63,MODE(MATCH(B53:B63,B53:B63,0)))</f>
        <v>Spanish Aria</v>
      </c>
      <c r="C64">
        <f>INDEX(AF$2:AF$20,MATCH(B64,A$2:A$20,0))</f>
        <v>5</v>
      </c>
      <c r="D64">
        <v>1</v>
      </c>
      <c r="E64">
        <f>SUMIF(B53:B61, B64, G53:G61)</f>
        <v>0.98683770199204379</v>
      </c>
      <c r="F64">
        <v>0</v>
      </c>
      <c r="G64" t="str">
        <f>K2</f>
        <v>Conundrum Consulting EBF Fillies Novice Stakes (Plus 10) (Str) (Div 1)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8</v>
      </c>
      <c r="Z64">
        <f t="shared" si="10"/>
        <v>10</v>
      </c>
      <c r="AA64">
        <f t="shared" si="10"/>
        <v>11</v>
      </c>
      <c r="AB64">
        <f t="shared" si="11"/>
        <v>8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10</v>
      </c>
    </row>
    <row r="65" spans="1:32" hidden="1" outlineLevel="1">
      <c r="A65" t="s">
        <v>121</v>
      </c>
      <c r="B65" t="str">
        <f>IF(ISNA(G96), "no selection", G96)</f>
        <v>Dove Divine (FR)</v>
      </c>
      <c r="C65">
        <f>INDEX(AF$2:AF$20,MATCH(B65,A$2:A$20,0))</f>
        <v>20</v>
      </c>
      <c r="D65">
        <v>1</v>
      </c>
      <c r="F65">
        <f>IF(G68="Non Handicap", F64+1, F64)</f>
        <v>1</v>
      </c>
      <c r="G65" t="str">
        <f>D2</f>
        <v xml:space="preserve">1m </v>
      </c>
      <c r="H65">
        <f>LARGE(G58:G60, 1)</f>
        <v>0.15506122271122932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8</v>
      </c>
      <c r="Z65">
        <f t="shared" si="10"/>
        <v>10</v>
      </c>
      <c r="AA65">
        <f t="shared" si="10"/>
        <v>11</v>
      </c>
      <c r="AB65">
        <f t="shared" si="11"/>
        <v>8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Spanish Aria</v>
      </c>
      <c r="C66">
        <f>INDEX(AF$2:AF$20,MATCH(B66,A$2:A$20,0))</f>
        <v>5</v>
      </c>
      <c r="D66">
        <v>1</v>
      </c>
      <c r="F66">
        <f>IF(B65=B66, F65+1, F65)</f>
        <v>1</v>
      </c>
      <c r="G66">
        <f>F2</f>
        <v>5434</v>
      </c>
      <c r="H66">
        <f ca="1">LARGE(F53:F55, 1)</f>
        <v>0.98683770199204379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8</v>
      </c>
      <c r="Z66">
        <f t="shared" si="10"/>
        <v>10</v>
      </c>
      <c r="AA66">
        <f t="shared" si="10"/>
        <v>11</v>
      </c>
      <c r="AB66">
        <f t="shared" si="11"/>
        <v>8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10</v>
      </c>
    </row>
    <row r="67" spans="1:32" hidden="1" outlineLevel="1">
      <c r="A67" t="s">
        <v>67</v>
      </c>
      <c r="B67" t="str">
        <f ca="1">H67</f>
        <v>Spanish Aria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Spanish Aria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8</v>
      </c>
      <c r="Z67">
        <f t="shared" si="10"/>
        <v>10</v>
      </c>
      <c r="AA67">
        <f t="shared" si="10"/>
        <v>11</v>
      </c>
      <c r="AB67">
        <f t="shared" si="11"/>
        <v>8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10</v>
      </c>
    </row>
    <row r="68" spans="1:32" hidden="1" outlineLevel="1">
      <c r="A68" t="str">
        <f ca="1">INDEX(B62:B67,MODE(MATCH(B62:B67,B62:B67,0)))</f>
        <v>Spanish Aria</v>
      </c>
      <c r="B68" t="str">
        <f ca="1">IF(ISNA(A68), B56, A68)</f>
        <v>Spanish Aria</v>
      </c>
      <c r="C68">
        <f ca="1">INDEX(AF$2:AF$20,MATCH(B68,A$2:A$20,0))</f>
        <v>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8</v>
      </c>
      <c r="Z68">
        <f t="shared" si="10"/>
        <v>10</v>
      </c>
      <c r="AA68">
        <f t="shared" si="10"/>
        <v>11</v>
      </c>
      <c r="AB68">
        <f t="shared" si="11"/>
        <v>8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10</v>
      </c>
    </row>
    <row r="69" spans="1:32" hidden="1" outlineLevel="1">
      <c r="A69" t="s">
        <v>51</v>
      </c>
      <c r="B69" t="str">
        <f ca="1">IF(OR(ISNA(B68), B68="no selection"), B64, B68)</f>
        <v>Spanish Aria</v>
      </c>
      <c r="C69">
        <f ca="1">INDEX(AF$2:AF$20,MATCH(B69,A$2:A$20,0))</f>
        <v>5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8</v>
      </c>
      <c r="Z69">
        <f t="shared" si="10"/>
        <v>10</v>
      </c>
      <c r="AA69">
        <f t="shared" si="10"/>
        <v>11</v>
      </c>
      <c r="AB69">
        <f t="shared" si="11"/>
        <v>8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10</v>
      </c>
    </row>
    <row r="70" spans="1:32" hidden="1" outlineLevel="1">
      <c r="A70" t="s">
        <v>62</v>
      </c>
      <c r="B70" t="str">
        <f ca="1">IF(B69=FALSE, B53, B69)</f>
        <v>Spanish Aria</v>
      </c>
      <c r="C70">
        <f ca="1">INDEX(AF$2:AF$20,MATCH(B70,A$2:A$20,0))</f>
        <v>5</v>
      </c>
      <c r="D70">
        <v>1</v>
      </c>
      <c r="E70">
        <f ca="1">SUMIF(B53:B61, B70, G53:G61)</f>
        <v>0.98683770199204379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8</v>
      </c>
      <c r="Z70">
        <f t="shared" si="10"/>
        <v>10</v>
      </c>
      <c r="AA70">
        <f t="shared" si="10"/>
        <v>11</v>
      </c>
      <c r="AB70">
        <f t="shared" si="11"/>
        <v>8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10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8</v>
      </c>
      <c r="Z71">
        <f t="shared" si="10"/>
        <v>10</v>
      </c>
      <c r="AA71">
        <f t="shared" si="10"/>
        <v>11</v>
      </c>
      <c r="AB71">
        <f t="shared" si="11"/>
        <v>8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10</v>
      </c>
    </row>
    <row r="72" spans="1:32" hidden="1" outlineLevel="1">
      <c r="A72" t="s">
        <v>98</v>
      </c>
      <c r="B72" t="str">
        <f>B53</f>
        <v>Spanish Aria</v>
      </c>
      <c r="C72">
        <f>C53</f>
        <v>212.7039</v>
      </c>
      <c r="D72">
        <f>(1/C72)*(C72-C73)</f>
        <v>8.5798614882002716E-2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8</v>
      </c>
      <c r="Z72">
        <f t="shared" si="10"/>
        <v>10</v>
      </c>
      <c r="AA72">
        <f t="shared" si="10"/>
        <v>11</v>
      </c>
      <c r="AB72">
        <f t="shared" si="11"/>
        <v>8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10</v>
      </c>
    </row>
    <row r="73" spans="1:32" hidden="1" outlineLevel="1">
      <c r="A73" t="s">
        <v>99</v>
      </c>
      <c r="B73" t="str">
        <f t="shared" ref="B73:C74" si="19">B54</f>
        <v>Alemagna</v>
      </c>
      <c r="C73">
        <f t="shared" si="19"/>
        <v>194.45419999999999</v>
      </c>
      <c r="D73">
        <f>(1/C73)*(C73-C74)</f>
        <v>0.16338037440178707</v>
      </c>
      <c r="E73">
        <f t="shared" ref="E73:E74" si="20">H54</f>
        <v>3.5</v>
      </c>
      <c r="F73">
        <f>(E73*10)-10</f>
        <v>25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8</v>
      </c>
      <c r="Z73">
        <f t="shared" si="10"/>
        <v>10</v>
      </c>
      <c r="AA73">
        <f t="shared" si="10"/>
        <v>11</v>
      </c>
      <c r="AB73">
        <f t="shared" si="11"/>
        <v>8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10</v>
      </c>
    </row>
    <row r="74" spans="1:32" hidden="1" outlineLevel="1">
      <c r="A74" t="s">
        <v>100</v>
      </c>
      <c r="B74" t="str">
        <f t="shared" si="19"/>
        <v>Poets Magic</v>
      </c>
      <c r="C74">
        <f t="shared" si="19"/>
        <v>162.6842</v>
      </c>
      <c r="E74">
        <f t="shared" si="20"/>
        <v>33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8</v>
      </c>
      <c r="Z74">
        <f t="shared" si="10"/>
        <v>10</v>
      </c>
      <c r="AA74">
        <f t="shared" si="10"/>
        <v>11</v>
      </c>
      <c r="AB74">
        <f t="shared" si="11"/>
        <v>8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10</v>
      </c>
    </row>
    <row r="75" spans="1:32" hidden="1" outlineLevel="1">
      <c r="A75" t="s">
        <v>101</v>
      </c>
      <c r="B75" t="str">
        <f>IF(AND(G68="Non Handicap",H63&gt;=7,H63&lt;=12,D73&gt;0.1,F72&gt;5,F73&gt;5),B72,"")</f>
        <v>Spanish Aria</v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8</v>
      </c>
      <c r="Z75">
        <f t="shared" si="10"/>
        <v>10</v>
      </c>
      <c r="AA75">
        <f t="shared" si="10"/>
        <v>11</v>
      </c>
      <c r="AB75">
        <f t="shared" si="11"/>
        <v>8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10</v>
      </c>
    </row>
    <row r="76" spans="1:32" hidden="1" outlineLevel="1">
      <c r="A76" t="s">
        <v>102</v>
      </c>
      <c r="B76" t="str">
        <f>IF(AND(G68="Non Handicap",H63&gt;=7,H63&lt;=12,D73&gt;0.1,F72&gt;5,F73&gt;5),B73,"")</f>
        <v>Alemagna</v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8</v>
      </c>
      <c r="Z76">
        <f t="shared" si="10"/>
        <v>10</v>
      </c>
      <c r="AA76">
        <f t="shared" si="10"/>
        <v>11</v>
      </c>
      <c r="AB76">
        <f t="shared" si="11"/>
        <v>8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10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Alemagna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8</v>
      </c>
      <c r="Z77">
        <f t="shared" si="10"/>
        <v>10</v>
      </c>
      <c r="AA77">
        <f t="shared" si="10"/>
        <v>11</v>
      </c>
      <c r="AB77">
        <f t="shared" si="11"/>
        <v>8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10</v>
      </c>
    </row>
    <row r="78" spans="1:32" hidden="1" outlineLevel="1">
      <c r="A78" t="s">
        <v>106</v>
      </c>
      <c r="B78">
        <f>INDEX(AE2:AE50, MATCH(H77, A2:A50, 0))</f>
        <v>194.45419999999999</v>
      </c>
      <c r="C78">
        <f>(B79-B78)+0.01</f>
        <v>18.25970000000002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8</v>
      </c>
      <c r="Z78">
        <f t="shared" si="10"/>
        <v>10</v>
      </c>
      <c r="AA78">
        <f t="shared" si="10"/>
        <v>11</v>
      </c>
      <c r="AB78">
        <f t="shared" si="11"/>
        <v>8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10</v>
      </c>
    </row>
    <row r="79" spans="1:32" hidden="1" outlineLevel="1">
      <c r="A79" t="s">
        <v>107</v>
      </c>
      <c r="B79">
        <f>LARGE(AE2:AE50, 1)</f>
        <v>212.7039</v>
      </c>
      <c r="C79">
        <f>C78/B79</f>
        <v>8.5845628594492254E-2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Alemagna is highly rated.</v>
      </c>
      <c r="H79" t="str">
        <f>INDEX(A2:A50, MATCH(B79, AE2:AE50, 0))</f>
        <v>Spanish Aria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8</v>
      </c>
      <c r="Z79">
        <f t="shared" si="10"/>
        <v>10</v>
      </c>
      <c r="AA79">
        <f t="shared" si="10"/>
        <v>11</v>
      </c>
      <c r="AB79">
        <f t="shared" si="11"/>
        <v>8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10</v>
      </c>
    </row>
    <row r="80" spans="1:32" hidden="1" outlineLevel="1">
      <c r="A80" t="s">
        <v>108</v>
      </c>
      <c r="B80">
        <f>INDEX(W2:W50,MATCH(H77,A2:A50,0))</f>
        <v>17.357099999999999</v>
      </c>
      <c r="C80">
        <f>(B81-B80)+0.01</f>
        <v>2.1749999999999989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8</v>
      </c>
      <c r="Z80">
        <f t="shared" si="10"/>
        <v>10</v>
      </c>
      <c r="AA80">
        <f t="shared" si="10"/>
        <v>11</v>
      </c>
      <c r="AB80">
        <f t="shared" si="11"/>
        <v>8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10</v>
      </c>
    </row>
    <row r="81" spans="1:19" hidden="1" outlineLevel="1">
      <c r="A81" t="s">
        <v>109</v>
      </c>
      <c r="B81">
        <f>LARGE(W2:W49, 1)</f>
        <v>19.522099999999998</v>
      </c>
      <c r="C81">
        <f>C80/B81</f>
        <v>0.11141219438482536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Thermal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68.218400000000003</v>
      </c>
      <c r="C82">
        <f>(B83-B82)+0.01</f>
        <v>1.554399999999996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69.762799999999999</v>
      </c>
      <c r="C83">
        <f>C82/B83</f>
        <v>2.2281215776889633E-2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Alemagnais the form horse.</v>
      </c>
      <c r="H83" t="str">
        <f>INDEX(A2:A50,MATCH(B83,INDEX(M2:M50,0)))</f>
        <v>Thermal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2.0198</v>
      </c>
      <c r="C84">
        <f>(B85-B84)+0.01</f>
        <v>2.58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4.5898000000000003</v>
      </c>
      <c r="C85">
        <f>C84/B85</f>
        <v>0.56211599633970977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Alemagna is 56.21% worse than best-rated stallion King Power. </v>
      </c>
      <c r="H85" t="str">
        <f>INDEX(A2:A50, MATCH(B85, AC2:AC50, 0))</f>
        <v>King Power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0</v>
      </c>
      <c r="C86">
        <f>(B87-B86)+0.01</f>
        <v>4.51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4.5</v>
      </c>
      <c r="C87">
        <f>C86/B87</f>
        <v>1.0022222222222221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Spanish Aria is 100.22% ahead of Alemagna. </v>
      </c>
      <c r="H87" t="str">
        <f>INDEX(A2:A50, MATCH(B87, AD2:AD50, 0))</f>
        <v>Spanish Aria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2.0451000000000001</v>
      </c>
      <c r="C88">
        <f>B89-B88</f>
        <v>1.1358999999999999</v>
      </c>
      <c r="H88" t="str">
        <f>INDEX(X2:X50, MATCH(B88, Y2:Y50, 0))</f>
        <v>Shepherd, Callum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3.181</v>
      </c>
      <c r="C89">
        <f>C88/B89</f>
        <v>0.35708896573404586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Watson, Jason is 35.71% ahead of Shepherd, Callum.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60.802599999999998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60.7926</v>
      </c>
      <c r="C91">
        <f>(C90+0.01)/(B91+0.01)</f>
        <v>1.0001644666510972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Spanish Aria outperformed Alemagna significantly.</v>
      </c>
      <c r="H91" t="str">
        <f>INDEX(A2:A50, MATCH(B91, N2:N50, 0))</f>
        <v>Spanish Aria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Dove Divine (FR)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Dove Divine (FR)</v>
      </c>
      <c r="D101">
        <f t="shared" si="22"/>
        <v>6</v>
      </c>
      <c r="E101">
        <f t="shared" si="23"/>
        <v>1</v>
      </c>
      <c r="F101" t="str">
        <f t="shared" si="24"/>
        <v>Dove Divine (FR)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1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1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1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1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1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2:W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">
    <cfRule type="colorScale" priority="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2:AG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85546875" bestFit="1" customWidth="1"/>
    <col min="2" max="2" width="17.28515625" bestFit="1" customWidth="1"/>
    <col min="3" max="3" width="13.7109375" bestFit="1" customWidth="1"/>
    <col min="4" max="5" width="12" bestFit="1" customWidth="1"/>
    <col min="6" max="6" width="13.28515625" bestFit="1" customWidth="1"/>
    <col min="7" max="7" width="255.7109375" bestFit="1" customWidth="1"/>
    <col min="8" max="8" width="15.85546875" bestFit="1" customWidth="1"/>
    <col min="9" max="9" width="13.42578125" bestFit="1" customWidth="1"/>
    <col min="10" max="10" width="16.28515625" bestFit="1" customWidth="1"/>
    <col min="11" max="11" width="26.28515625" bestFit="1" customWidth="1"/>
    <col min="12" max="12" width="20.85546875" bestFit="1" customWidth="1"/>
    <col min="13" max="13" width="13.42578125" bestFit="1" customWidth="1"/>
    <col min="14" max="17" width="20.85546875" bestFit="1" customWidth="1"/>
    <col min="18" max="18" width="17.28515625" bestFit="1" customWidth="1"/>
    <col min="19" max="19" width="20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85546875" bestFit="1" customWidth="1"/>
    <col min="25" max="25" width="14.42578125" bestFit="1" customWidth="1"/>
    <col min="26" max="26" width="24.2851562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284</v>
      </c>
      <c r="B2" s="1">
        <v>0.55902777777777779</v>
      </c>
      <c r="C2" t="s">
        <v>167</v>
      </c>
      <c r="D2" t="s">
        <v>281</v>
      </c>
      <c r="F2">
        <v>9540</v>
      </c>
      <c r="G2" t="s">
        <v>282</v>
      </c>
      <c r="H2" t="s">
        <v>232</v>
      </c>
      <c r="I2" t="s">
        <v>233</v>
      </c>
      <c r="J2" t="s">
        <v>234</v>
      </c>
      <c r="K2" t="s">
        <v>283</v>
      </c>
      <c r="L2">
        <v>2</v>
      </c>
      <c r="M2">
        <v>89.3476</v>
      </c>
      <c r="N2">
        <v>52.407600000000002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18.0764</v>
      </c>
      <c r="X2" t="s">
        <v>285</v>
      </c>
      <c r="Y2">
        <v>1.8412999999999999</v>
      </c>
      <c r="Z2" t="s">
        <v>286</v>
      </c>
      <c r="AA2">
        <v>2.8153000000000001</v>
      </c>
      <c r="AB2" t="s">
        <v>287</v>
      </c>
      <c r="AC2">
        <v>2.1086999999999998</v>
      </c>
      <c r="AD2">
        <v>3.5</v>
      </c>
      <c r="AE2" s="23">
        <v>232.1173</v>
      </c>
      <c r="AF2">
        <v>4.5</v>
      </c>
      <c r="AG2">
        <v>0</v>
      </c>
    </row>
    <row r="3" spans="1:33">
      <c r="A3" t="s">
        <v>289</v>
      </c>
      <c r="B3" s="1">
        <v>0.55902777777777779</v>
      </c>
      <c r="C3" t="s">
        <v>167</v>
      </c>
      <c r="D3" t="s">
        <v>281</v>
      </c>
      <c r="F3">
        <v>9540</v>
      </c>
      <c r="G3" t="s">
        <v>282</v>
      </c>
      <c r="H3" t="s">
        <v>232</v>
      </c>
      <c r="I3" t="s">
        <v>233</v>
      </c>
      <c r="J3" t="s">
        <v>234</v>
      </c>
      <c r="K3" t="s">
        <v>283</v>
      </c>
      <c r="L3">
        <v>2</v>
      </c>
      <c r="M3">
        <v>61.738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17.0943</v>
      </c>
      <c r="X3" t="s">
        <v>290</v>
      </c>
      <c r="Y3">
        <v>1.6241000000000001</v>
      </c>
      <c r="Z3" t="s">
        <v>291</v>
      </c>
      <c r="AA3">
        <v>1.0960000000000001</v>
      </c>
      <c r="AB3" t="s">
        <v>252</v>
      </c>
      <c r="AC3">
        <v>0.97199999999999998</v>
      </c>
      <c r="AD3">
        <v>1.5</v>
      </c>
      <c r="AE3">
        <v>177.92789999999999</v>
      </c>
      <c r="AF3">
        <v>10</v>
      </c>
      <c r="AG3">
        <v>0</v>
      </c>
    </row>
    <row r="4" spans="1:33">
      <c r="A4" t="s">
        <v>292</v>
      </c>
      <c r="B4" s="1">
        <v>0.55902777777777779</v>
      </c>
      <c r="C4" t="s">
        <v>167</v>
      </c>
      <c r="D4" t="s">
        <v>281</v>
      </c>
      <c r="F4">
        <v>9540</v>
      </c>
      <c r="G4" t="s">
        <v>282</v>
      </c>
      <c r="H4" t="s">
        <v>232</v>
      </c>
      <c r="I4" t="s">
        <v>233</v>
      </c>
      <c r="J4" t="s">
        <v>234</v>
      </c>
      <c r="K4" t="s">
        <v>283</v>
      </c>
      <c r="L4">
        <v>2</v>
      </c>
      <c r="M4">
        <v>62.001199999999997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16.542899999999999</v>
      </c>
      <c r="X4" t="s">
        <v>293</v>
      </c>
      <c r="Y4">
        <v>1.5717000000000001</v>
      </c>
      <c r="Z4" t="s">
        <v>291</v>
      </c>
      <c r="AA4">
        <v>1.0960000000000001</v>
      </c>
      <c r="AB4" t="s">
        <v>294</v>
      </c>
      <c r="AC4">
        <v>1.5477000000000001</v>
      </c>
      <c r="AD4">
        <v>0</v>
      </c>
      <c r="AE4">
        <v>177.0633</v>
      </c>
      <c r="AF4">
        <v>7</v>
      </c>
      <c r="AG4">
        <v>0</v>
      </c>
    </row>
    <row r="5" spans="1:33">
      <c r="A5" t="s">
        <v>295</v>
      </c>
      <c r="B5" s="1">
        <v>0.55902777777777779</v>
      </c>
      <c r="C5" t="s">
        <v>167</v>
      </c>
      <c r="D5" t="s">
        <v>281</v>
      </c>
      <c r="F5">
        <v>9540</v>
      </c>
      <c r="G5" t="s">
        <v>282</v>
      </c>
      <c r="H5" t="s">
        <v>232</v>
      </c>
      <c r="I5" t="s">
        <v>233</v>
      </c>
      <c r="J5" t="s">
        <v>234</v>
      </c>
      <c r="K5" t="s">
        <v>283</v>
      </c>
      <c r="L5">
        <v>2</v>
      </c>
      <c r="M5">
        <v>63.923000000000002</v>
      </c>
      <c r="N5">
        <v>37.718400000000003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17.8371</v>
      </c>
      <c r="X5" t="s">
        <v>296</v>
      </c>
      <c r="Y5">
        <v>0.89410000000000001</v>
      </c>
      <c r="Z5" t="s">
        <v>286</v>
      </c>
      <c r="AA5">
        <v>2.8153000000000001</v>
      </c>
      <c r="AB5" t="s">
        <v>297</v>
      </c>
      <c r="AC5">
        <v>2.5282</v>
      </c>
      <c r="AD5">
        <v>0</v>
      </c>
      <c r="AE5">
        <v>170.20009999999999</v>
      </c>
      <c r="AF5">
        <v>12</v>
      </c>
      <c r="AG5">
        <v>0</v>
      </c>
    </row>
    <row r="6" spans="1:33">
      <c r="A6" t="s">
        <v>298</v>
      </c>
      <c r="B6" s="1">
        <v>0.55902777777777779</v>
      </c>
      <c r="C6" t="s">
        <v>167</v>
      </c>
      <c r="D6" t="s">
        <v>281</v>
      </c>
      <c r="F6">
        <v>9540</v>
      </c>
      <c r="G6" t="s">
        <v>282</v>
      </c>
      <c r="H6" t="s">
        <v>232</v>
      </c>
      <c r="I6" t="s">
        <v>233</v>
      </c>
      <c r="J6" t="s">
        <v>234</v>
      </c>
      <c r="K6" t="s">
        <v>283</v>
      </c>
      <c r="L6">
        <v>2</v>
      </c>
      <c r="M6">
        <v>48.235599999999998</v>
      </c>
      <c r="N6">
        <v>58.2729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11.6607</v>
      </c>
      <c r="X6" t="s">
        <v>299</v>
      </c>
      <c r="Y6">
        <v>0.69099999999999995</v>
      </c>
      <c r="Z6" t="s">
        <v>300</v>
      </c>
      <c r="AA6">
        <v>0.3347</v>
      </c>
      <c r="AB6" t="s">
        <v>301</v>
      </c>
      <c r="AC6">
        <v>0.63719999999999999</v>
      </c>
      <c r="AD6">
        <v>0</v>
      </c>
      <c r="AE6">
        <v>168.32339999999999</v>
      </c>
      <c r="AF6">
        <v>25</v>
      </c>
      <c r="AG6">
        <v>0</v>
      </c>
    </row>
    <row r="7" spans="1:33">
      <c r="A7" t="s">
        <v>302</v>
      </c>
      <c r="B7" s="1">
        <v>0.55902777777777779</v>
      </c>
      <c r="C7" t="s">
        <v>167</v>
      </c>
      <c r="D7" t="s">
        <v>281</v>
      </c>
      <c r="F7">
        <v>9540</v>
      </c>
      <c r="G7" t="s">
        <v>282</v>
      </c>
      <c r="H7" t="s">
        <v>232</v>
      </c>
      <c r="I7" t="s">
        <v>233</v>
      </c>
      <c r="J7" t="s">
        <v>234</v>
      </c>
      <c r="K7" t="s">
        <v>283</v>
      </c>
      <c r="L7">
        <v>2</v>
      </c>
      <c r="M7">
        <v>48.802999999999997</v>
      </c>
      <c r="N7">
        <v>46.872799999999998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15.6729</v>
      </c>
      <c r="X7" t="s">
        <v>303</v>
      </c>
      <c r="Y7">
        <v>1.2713000000000001</v>
      </c>
      <c r="Z7" t="s">
        <v>304</v>
      </c>
      <c r="AA7">
        <v>0.89870000000000005</v>
      </c>
      <c r="AB7" t="s">
        <v>305</v>
      </c>
      <c r="AC7">
        <v>2.4283999999999999</v>
      </c>
      <c r="AD7">
        <v>0</v>
      </c>
      <c r="AE7">
        <v>158.95830000000001</v>
      </c>
      <c r="AF7">
        <v>14</v>
      </c>
      <c r="AG7">
        <v>0</v>
      </c>
    </row>
    <row r="8" spans="1:33">
      <c r="A8" t="s">
        <v>306</v>
      </c>
      <c r="B8" s="1">
        <v>0.55902777777777779</v>
      </c>
      <c r="C8" t="s">
        <v>167</v>
      </c>
      <c r="D8" t="s">
        <v>281</v>
      </c>
      <c r="F8">
        <v>9540</v>
      </c>
      <c r="G8" t="s">
        <v>282</v>
      </c>
      <c r="H8" t="s">
        <v>232</v>
      </c>
      <c r="I8" t="s">
        <v>233</v>
      </c>
      <c r="J8" t="s">
        <v>234</v>
      </c>
      <c r="K8" t="s">
        <v>283</v>
      </c>
      <c r="L8">
        <v>2</v>
      </c>
      <c r="M8">
        <v>50.844000000000001</v>
      </c>
      <c r="N8">
        <v>36.3157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15.4321</v>
      </c>
      <c r="X8" t="s">
        <v>307</v>
      </c>
      <c r="Y8">
        <v>0.379</v>
      </c>
      <c r="Z8" t="s">
        <v>308</v>
      </c>
      <c r="AA8">
        <v>1.6085</v>
      </c>
      <c r="AB8" t="s">
        <v>309</v>
      </c>
      <c r="AC8">
        <v>1.0894999999999999</v>
      </c>
      <c r="AD8">
        <v>2.5</v>
      </c>
      <c r="AE8">
        <v>146.71250000000001</v>
      </c>
      <c r="AF8">
        <v>50</v>
      </c>
      <c r="AG8">
        <v>0</v>
      </c>
    </row>
    <row r="9" spans="1:33">
      <c r="A9" t="s">
        <v>310</v>
      </c>
      <c r="B9" s="1">
        <v>0.55902777777777779</v>
      </c>
      <c r="C9" t="s">
        <v>167</v>
      </c>
      <c r="D9" t="s">
        <v>281</v>
      </c>
      <c r="F9">
        <v>9540</v>
      </c>
      <c r="G9" t="s">
        <v>282</v>
      </c>
      <c r="H9" t="s">
        <v>232</v>
      </c>
      <c r="I9" t="s">
        <v>233</v>
      </c>
      <c r="J9" t="s">
        <v>234</v>
      </c>
      <c r="K9" t="s">
        <v>283</v>
      </c>
      <c r="L9">
        <v>2</v>
      </c>
      <c r="M9">
        <v>46.524000000000001</v>
      </c>
      <c r="N9">
        <v>39.606699999999996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15.6043</v>
      </c>
      <c r="X9" t="s">
        <v>311</v>
      </c>
      <c r="Y9">
        <v>0.59709999999999996</v>
      </c>
      <c r="Z9" t="s">
        <v>304</v>
      </c>
      <c r="AA9">
        <v>0.89870000000000005</v>
      </c>
      <c r="AB9" t="s">
        <v>312</v>
      </c>
      <c r="AC9">
        <v>0.82410000000000005</v>
      </c>
      <c r="AD9">
        <v>0</v>
      </c>
      <c r="AE9">
        <v>142.51589999999999</v>
      </c>
      <c r="AF9">
        <v>25</v>
      </c>
      <c r="AG9">
        <v>0</v>
      </c>
    </row>
    <row r="10" spans="1:33">
      <c r="A10" t="s">
        <v>313</v>
      </c>
      <c r="B10" s="1">
        <v>0.55902777777777779</v>
      </c>
      <c r="C10" t="s">
        <v>167</v>
      </c>
      <c r="D10" t="s">
        <v>281</v>
      </c>
      <c r="F10">
        <v>9540</v>
      </c>
      <c r="G10" t="s">
        <v>282</v>
      </c>
      <c r="H10" t="s">
        <v>232</v>
      </c>
      <c r="I10" t="s">
        <v>233</v>
      </c>
      <c r="J10" t="s">
        <v>234</v>
      </c>
      <c r="K10" t="s">
        <v>283</v>
      </c>
      <c r="L10">
        <v>2</v>
      </c>
      <c r="M10">
        <v>48.490400000000001</v>
      </c>
      <c r="N10">
        <v>38.647199999999998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11.3843</v>
      </c>
      <c r="X10" t="s">
        <v>314</v>
      </c>
      <c r="Y10">
        <v>1.073</v>
      </c>
      <c r="Z10" t="s">
        <v>315</v>
      </c>
      <c r="AA10">
        <v>0.56179999999999997</v>
      </c>
      <c r="AB10" t="s">
        <v>316</v>
      </c>
      <c r="AC10">
        <v>1.8126</v>
      </c>
      <c r="AD10">
        <v>1.5</v>
      </c>
      <c r="AE10">
        <v>142.23740000000001</v>
      </c>
      <c r="AF10">
        <v>50</v>
      </c>
      <c r="AG10">
        <v>0</v>
      </c>
    </row>
    <row r="11" spans="1:33">
      <c r="A11" t="s">
        <v>317</v>
      </c>
      <c r="B11" s="1">
        <v>0.55902777777777779</v>
      </c>
      <c r="C11" t="s">
        <v>167</v>
      </c>
      <c r="D11" t="s">
        <v>281</v>
      </c>
      <c r="F11">
        <v>9540</v>
      </c>
      <c r="G11" t="s">
        <v>282</v>
      </c>
      <c r="H11" t="s">
        <v>232</v>
      </c>
      <c r="I11" t="s">
        <v>233</v>
      </c>
      <c r="J11" t="s">
        <v>234</v>
      </c>
      <c r="K11" t="s">
        <v>283</v>
      </c>
      <c r="L11">
        <v>2</v>
      </c>
      <c r="M11">
        <v>46.007100000000001</v>
      </c>
      <c r="N11">
        <v>37.967500000000001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14.8179</v>
      </c>
      <c r="X11" t="s">
        <v>318</v>
      </c>
      <c r="Y11">
        <v>0.59550000000000003</v>
      </c>
      <c r="Z11" t="s">
        <v>319</v>
      </c>
      <c r="AA11">
        <v>1.3283</v>
      </c>
      <c r="AB11" t="s">
        <v>320</v>
      </c>
      <c r="AC11">
        <v>1.052</v>
      </c>
      <c r="AD11">
        <v>0</v>
      </c>
      <c r="AE11">
        <v>139.20160000000001</v>
      </c>
      <c r="AF11">
        <v>50</v>
      </c>
      <c r="AG11">
        <v>0</v>
      </c>
    </row>
    <row r="12" spans="1:33">
      <c r="A12" t="s">
        <v>321</v>
      </c>
      <c r="B12" s="1">
        <v>0.55902777777777779</v>
      </c>
      <c r="C12" t="s">
        <v>167</v>
      </c>
      <c r="D12" t="s">
        <v>281</v>
      </c>
      <c r="F12">
        <v>9540</v>
      </c>
      <c r="G12" t="s">
        <v>282</v>
      </c>
      <c r="H12" t="s">
        <v>232</v>
      </c>
      <c r="I12" t="s">
        <v>233</v>
      </c>
      <c r="J12" t="s">
        <v>234</v>
      </c>
      <c r="K12" t="s">
        <v>283</v>
      </c>
      <c r="L12">
        <v>2</v>
      </c>
      <c r="M12">
        <v>45.525399999999998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7.1429</v>
      </c>
      <c r="X12" t="s">
        <v>322</v>
      </c>
      <c r="Y12">
        <v>0.54079999999999995</v>
      </c>
      <c r="Z12" t="s">
        <v>323</v>
      </c>
      <c r="AA12">
        <v>4.4400000000000002E-2</v>
      </c>
      <c r="AB12" t="s">
        <v>324</v>
      </c>
      <c r="AC12">
        <v>1.3512999999999999</v>
      </c>
      <c r="AD12">
        <v>1.5</v>
      </c>
      <c r="AE12">
        <v>125.3488</v>
      </c>
      <c r="AF12">
        <v>100</v>
      </c>
      <c r="AG12">
        <v>0</v>
      </c>
    </row>
    <row r="13" spans="1:33">
      <c r="A13" t="s">
        <v>325</v>
      </c>
      <c r="B13" s="1">
        <v>0.55902777777777779</v>
      </c>
      <c r="C13" t="s">
        <v>167</v>
      </c>
      <c r="D13" t="s">
        <v>281</v>
      </c>
      <c r="F13">
        <v>9540</v>
      </c>
      <c r="G13" t="s">
        <v>282</v>
      </c>
      <c r="H13" t="s">
        <v>232</v>
      </c>
      <c r="I13" t="s">
        <v>233</v>
      </c>
      <c r="J13" t="s">
        <v>234</v>
      </c>
      <c r="K13" t="s">
        <v>283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326</v>
      </c>
      <c r="Y13">
        <v>2.145</v>
      </c>
      <c r="Z13" t="s">
        <v>327</v>
      </c>
      <c r="AA13">
        <v>2.0533999999999999</v>
      </c>
      <c r="AB13" t="s">
        <v>256</v>
      </c>
      <c r="AC13">
        <v>3.2134999999999998</v>
      </c>
      <c r="AD13">
        <v>0</v>
      </c>
      <c r="AE13">
        <v>7.4119000000000002</v>
      </c>
      <c r="AF13">
        <v>2.75</v>
      </c>
      <c r="AG13">
        <v>0</v>
      </c>
    </row>
    <row r="14" spans="1:33">
      <c r="A14" t="s">
        <v>328</v>
      </c>
      <c r="B14" s="1">
        <v>0.55902777777777779</v>
      </c>
      <c r="C14" t="s">
        <v>167</v>
      </c>
      <c r="D14" t="s">
        <v>281</v>
      </c>
      <c r="F14">
        <v>9540</v>
      </c>
      <c r="G14" t="s">
        <v>282</v>
      </c>
      <c r="H14" t="s">
        <v>232</v>
      </c>
      <c r="I14" t="s">
        <v>233</v>
      </c>
      <c r="J14" t="s">
        <v>234</v>
      </c>
      <c r="K14" t="s">
        <v>283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329</v>
      </c>
      <c r="Y14">
        <v>2.1657000000000002</v>
      </c>
      <c r="Z14" t="s">
        <v>330</v>
      </c>
      <c r="AA14">
        <v>1.4014</v>
      </c>
      <c r="AB14" t="s">
        <v>331</v>
      </c>
      <c r="AC14">
        <v>1.7632000000000001</v>
      </c>
      <c r="AD14">
        <v>0</v>
      </c>
      <c r="AE14">
        <v>5.3303000000000003</v>
      </c>
      <c r="AF14">
        <v>6</v>
      </c>
      <c r="AG14">
        <v>0</v>
      </c>
    </row>
    <row r="15" spans="1:33">
      <c r="A15" t="s">
        <v>332</v>
      </c>
      <c r="B15" s="1">
        <v>0.55902777777777779</v>
      </c>
      <c r="C15" t="s">
        <v>167</v>
      </c>
      <c r="D15" t="s">
        <v>281</v>
      </c>
      <c r="F15">
        <v>9540</v>
      </c>
      <c r="G15" t="s">
        <v>282</v>
      </c>
      <c r="H15" t="s">
        <v>232</v>
      </c>
      <c r="I15" t="s">
        <v>233</v>
      </c>
      <c r="J15" t="s">
        <v>234</v>
      </c>
      <c r="K15" t="s">
        <v>283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333</v>
      </c>
      <c r="Y15">
        <v>1.4607000000000001</v>
      </c>
      <c r="Z15" t="s">
        <v>334</v>
      </c>
      <c r="AA15">
        <v>0.4516</v>
      </c>
      <c r="AB15" t="s">
        <v>335</v>
      </c>
      <c r="AC15">
        <v>1.9036</v>
      </c>
      <c r="AD15">
        <v>0</v>
      </c>
      <c r="AE15">
        <v>3.8159000000000001</v>
      </c>
      <c r="AF15">
        <v>10</v>
      </c>
      <c r="AG15">
        <v>0</v>
      </c>
    </row>
    <row r="16" spans="1:33">
      <c r="A16" t="s">
        <v>336</v>
      </c>
      <c r="B16" s="1">
        <v>0.55902777777777779</v>
      </c>
      <c r="C16" t="s">
        <v>167</v>
      </c>
      <c r="D16" t="s">
        <v>281</v>
      </c>
      <c r="F16">
        <v>9540</v>
      </c>
      <c r="G16" t="s">
        <v>282</v>
      </c>
      <c r="H16" t="s">
        <v>232</v>
      </c>
      <c r="I16" t="s">
        <v>233</v>
      </c>
      <c r="J16" t="s">
        <v>234</v>
      </c>
      <c r="K16" t="s">
        <v>283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337</v>
      </c>
      <c r="Y16">
        <v>0.66469999999999996</v>
      </c>
      <c r="Z16" t="s">
        <v>338</v>
      </c>
      <c r="AA16">
        <v>0.3891</v>
      </c>
      <c r="AB16" t="s">
        <v>339</v>
      </c>
      <c r="AC16">
        <v>1.5564</v>
      </c>
      <c r="AD16">
        <v>0</v>
      </c>
      <c r="AE16">
        <v>2.6101999999999999</v>
      </c>
      <c r="AF16">
        <v>16</v>
      </c>
      <c r="AG16">
        <v>0</v>
      </c>
    </row>
    <row r="17" spans="1:33">
      <c r="A17" t="s">
        <v>340</v>
      </c>
      <c r="B17" s="1">
        <v>0.55902777777777779</v>
      </c>
      <c r="C17" t="s">
        <v>167</v>
      </c>
      <c r="D17" t="s">
        <v>281</v>
      </c>
      <c r="F17">
        <v>9540</v>
      </c>
      <c r="G17" t="s">
        <v>282</v>
      </c>
      <c r="H17" t="s">
        <v>232</v>
      </c>
      <c r="I17" t="s">
        <v>233</v>
      </c>
      <c r="J17" t="s">
        <v>234</v>
      </c>
      <c r="K17" t="s">
        <v>283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341</v>
      </c>
      <c r="Y17">
        <v>0.84670000000000001</v>
      </c>
      <c r="Z17" t="s">
        <v>342</v>
      </c>
      <c r="AA17">
        <v>0.40949999999999998</v>
      </c>
      <c r="AB17" t="s">
        <v>343</v>
      </c>
      <c r="AC17">
        <v>1.3494999999999999</v>
      </c>
      <c r="AD17">
        <v>0</v>
      </c>
      <c r="AE17">
        <v>2.6057000000000001</v>
      </c>
      <c r="AF17">
        <v>8</v>
      </c>
      <c r="AG17">
        <v>0</v>
      </c>
    </row>
    <row r="51" spans="1:33" hidden="1" outlineLevel="1">
      <c r="A51" t="str">
        <f>C2</f>
        <v>Leopardstown</v>
      </c>
      <c r="B51">
        <f>B2</f>
        <v>0.55902777777777779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Happen (USA)</v>
      </c>
      <c r="L52" t="str">
        <f t="shared" si="0"/>
        <v>Cosmic Jazz (IRE)</v>
      </c>
      <c r="M52" t="str">
        <f t="shared" si="0"/>
        <v>Happen (USA)</v>
      </c>
      <c r="N52" t="str">
        <f t="shared" ref="N52:N91" si="1">INDEX($A$2:$A$20,(MATCH(LARGE(W$2:W$20,$J52),W$2:W$20,0)))</f>
        <v>Happen (USA)</v>
      </c>
      <c r="O52" t="str">
        <f t="shared" ref="O52:O91" si="2">INDEX($A$2:$A$20,(MATCH(LARGE(AA$2:AA$20,$J52),AA$2:AA$20,0)))</f>
        <v>Happen (USA)</v>
      </c>
      <c r="P52" t="str">
        <f t="shared" ref="P52:P91" si="3">INDEX($A$2:$A$20,(MATCH(LARGE(Y$2:Y$20,$J52),Y$2:Y$20,0)))</f>
        <v>Kaftan</v>
      </c>
      <c r="Q52" t="str">
        <f t="shared" ref="Q52:Q91" si="4">INDEX($A$2:$A$20,(MATCH(LARGE(Y$2:Y$20,$J52),Y$2:Y$20,0)))</f>
        <v>Kaftan</v>
      </c>
      <c r="R52" t="str">
        <f t="shared" ref="R52:R91" si="5">INDEX($A$2:$A$20,(MATCH(LARGE(AD$2:AD$20,$J52),AD$2:AD$20,0)))</f>
        <v>Happen (USA)</v>
      </c>
      <c r="S52" t="str">
        <f t="shared" ref="S52:S80" si="6">A2</f>
        <v>Happen (USA)</v>
      </c>
      <c r="V52">
        <f t="shared" ref="V52:V80" si="7">SUM(Y52:AF52)</f>
        <v>122</v>
      </c>
      <c r="W52">
        <f t="shared" ref="W52:W80" si="8">V52-AG2</f>
        <v>122</v>
      </c>
      <c r="X52">
        <f t="shared" ref="X52:X60" si="9">IF(ISNA(W52),"",W52)</f>
        <v>122</v>
      </c>
      <c r="Y52">
        <f t="shared" ref="Y52:AA80" si="10">(($H$63+1)-(RANK(M2,M$2:M$30)))</f>
        <v>16</v>
      </c>
      <c r="Z52">
        <f t="shared" si="10"/>
        <v>15</v>
      </c>
      <c r="AA52">
        <f t="shared" si="10"/>
        <v>16</v>
      </c>
      <c r="AB52">
        <f t="shared" ref="AB52:AB80" si="11">(($H$63+1)-(RANK(W2,W$2:W$30)))</f>
        <v>16</v>
      </c>
      <c r="AC52">
        <f t="shared" ref="AC52:AC80" si="12">(($H$63+1)-(RANK(Y2,Y$2:Y$30)))</f>
        <v>14</v>
      </c>
      <c r="AD52">
        <f t="shared" ref="AD52:AD80" si="13">(($H$63+1)-(RANK(AA2,AA$2:AA$30)))</f>
        <v>16</v>
      </c>
      <c r="AE52">
        <f t="shared" ref="AE52:AF80" si="14">(($H$63+1)-(RANK(AC2,AC$2:AC$30)))</f>
        <v>13</v>
      </c>
      <c r="AF52">
        <f t="shared" si="14"/>
        <v>16</v>
      </c>
      <c r="AG52" t="str">
        <f>INDEX(S52:S92, MATCH(LARGE(X52:X92, 1),X52:X92, 0))</f>
        <v>Happen (USA)</v>
      </c>
    </row>
    <row r="53" spans="1:33" hidden="1" outlineLevel="1">
      <c r="A53" t="s">
        <v>43</v>
      </c>
      <c r="B53" t="str">
        <f>A2</f>
        <v>Happen (USA)</v>
      </c>
      <c r="C53">
        <f>AE2</f>
        <v>232.1173</v>
      </c>
      <c r="D53">
        <f>AG2</f>
        <v>0</v>
      </c>
      <c r="E53">
        <f>C53-D53</f>
        <v>232.1173</v>
      </c>
      <c r="F53">
        <f>SUMIF(B53:B61, B53, G53:G61)</f>
        <v>0.81696779143356923</v>
      </c>
      <c r="G53">
        <f>(1/C53)*(C53-C54)</f>
        <v>0.23345696335430408</v>
      </c>
      <c r="H53">
        <f>AF2</f>
        <v>4.5</v>
      </c>
      <c r="J53">
        <v>2</v>
      </c>
      <c r="K53" t="str">
        <f t="shared" si="0"/>
        <v>Tracing (IRE)</v>
      </c>
      <c r="L53" t="str">
        <f t="shared" si="0"/>
        <v>Happen (USA)</v>
      </c>
      <c r="M53" t="str">
        <f t="shared" si="0"/>
        <v>Happen (USA)</v>
      </c>
      <c r="N53" t="str">
        <f t="shared" si="1"/>
        <v>Tracing (IRE)</v>
      </c>
      <c r="O53" t="str">
        <f t="shared" si="2"/>
        <v>Happen (USA)</v>
      </c>
      <c r="P53" t="str">
        <f t="shared" si="3"/>
        <v>Racine</v>
      </c>
      <c r="Q53" t="str">
        <f t="shared" si="4"/>
        <v>Racine</v>
      </c>
      <c r="R53" t="str">
        <f t="shared" si="5"/>
        <v>Seafield (IRE)</v>
      </c>
      <c r="S53" t="str">
        <f t="shared" si="6"/>
        <v>Mallacoota (IRE)</v>
      </c>
      <c r="V53">
        <f t="shared" si="7"/>
        <v>91</v>
      </c>
      <c r="W53">
        <f t="shared" si="8"/>
        <v>91</v>
      </c>
      <c r="X53">
        <f t="shared" si="9"/>
        <v>91</v>
      </c>
      <c r="Y53">
        <f t="shared" si="10"/>
        <v>13</v>
      </c>
      <c r="Z53">
        <f t="shared" si="10"/>
        <v>8</v>
      </c>
      <c r="AA53">
        <f t="shared" si="10"/>
        <v>16</v>
      </c>
      <c r="AB53">
        <f t="shared" si="11"/>
        <v>14</v>
      </c>
      <c r="AC53">
        <f t="shared" si="12"/>
        <v>13</v>
      </c>
      <c r="AD53">
        <f t="shared" si="13"/>
        <v>10</v>
      </c>
      <c r="AE53">
        <f t="shared" si="14"/>
        <v>3</v>
      </c>
      <c r="AF53">
        <f t="shared" si="14"/>
        <v>14</v>
      </c>
    </row>
    <row r="54" spans="1:33" hidden="1" outlineLevel="1">
      <c r="A54" t="s">
        <v>44</v>
      </c>
      <c r="B54" t="str">
        <f>A3</f>
        <v>Mallacoota (IRE)</v>
      </c>
      <c r="C54">
        <f>AE3</f>
        <v>177.92789999999999</v>
      </c>
      <c r="D54">
        <f>AG3</f>
        <v>0</v>
      </c>
      <c r="E54">
        <f t="shared" ref="E54:E55" si="15">C54-D54</f>
        <v>177.92789999999999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Morpho Blue (IRE)</v>
      </c>
      <c r="L54" t="str">
        <f t="shared" si="0"/>
        <v>National Identity (IRE)</v>
      </c>
      <c r="M54" t="str">
        <f t="shared" si="0"/>
        <v>Happen (USA)</v>
      </c>
      <c r="N54" t="str">
        <f t="shared" si="1"/>
        <v>Mallacoota (IRE)</v>
      </c>
      <c r="O54" t="str">
        <f t="shared" si="2"/>
        <v>Racine</v>
      </c>
      <c r="P54" t="str">
        <f t="shared" si="3"/>
        <v>Happen (USA)</v>
      </c>
      <c r="Q54" t="str">
        <f t="shared" si="4"/>
        <v>Happen (USA)</v>
      </c>
      <c r="R54" t="str">
        <f t="shared" si="5"/>
        <v>Mallacoota (IRE)</v>
      </c>
      <c r="S54" t="str">
        <f t="shared" si="6"/>
        <v>Morpho Blue (IRE)</v>
      </c>
      <c r="V54">
        <f t="shared" si="7"/>
        <v>92</v>
      </c>
      <c r="W54">
        <f t="shared" si="8"/>
        <v>92</v>
      </c>
      <c r="X54">
        <f t="shared" si="9"/>
        <v>92</v>
      </c>
      <c r="Y54">
        <f t="shared" si="10"/>
        <v>14</v>
      </c>
      <c r="Z54">
        <f t="shared" si="10"/>
        <v>8</v>
      </c>
      <c r="AA54">
        <f t="shared" si="10"/>
        <v>16</v>
      </c>
      <c r="AB54">
        <f t="shared" si="11"/>
        <v>13</v>
      </c>
      <c r="AC54">
        <f t="shared" si="12"/>
        <v>12</v>
      </c>
      <c r="AD54">
        <f t="shared" si="13"/>
        <v>10</v>
      </c>
      <c r="AE54">
        <f t="shared" si="14"/>
        <v>8</v>
      </c>
      <c r="AF54">
        <f t="shared" si="14"/>
        <v>11</v>
      </c>
    </row>
    <row r="55" spans="1:33" hidden="1" outlineLevel="1">
      <c r="A55" t="s">
        <v>45</v>
      </c>
      <c r="B55" t="str">
        <f>A4</f>
        <v>Morpho Blue (IRE)</v>
      </c>
      <c r="C55">
        <f>AE4</f>
        <v>177.0633</v>
      </c>
      <c r="D55">
        <f>AG4</f>
        <v>0</v>
      </c>
      <c r="E55">
        <f t="shared" si="15"/>
        <v>177.0633</v>
      </c>
      <c r="F55">
        <f ca="1">SUMIF(B53:B64, B55, G53:G61)</f>
        <v>0</v>
      </c>
      <c r="H55">
        <f>AF4</f>
        <v>7</v>
      </c>
      <c r="J55">
        <v>4</v>
      </c>
      <c r="K55" t="str">
        <f t="shared" si="0"/>
        <v>Mallacoota (IRE)</v>
      </c>
      <c r="L55" t="str">
        <f t="shared" si="0"/>
        <v>Kitchen Duty (IRE)</v>
      </c>
      <c r="M55" t="str">
        <f t="shared" si="0"/>
        <v>Happen (USA)</v>
      </c>
      <c r="N55" t="str">
        <f t="shared" si="1"/>
        <v>Morpho Blue (IRE)</v>
      </c>
      <c r="O55" t="str">
        <f t="shared" si="2"/>
        <v>Seafield (IRE)</v>
      </c>
      <c r="P55" t="str">
        <f t="shared" si="3"/>
        <v>Mallacoota (IRE)</v>
      </c>
      <c r="Q55" t="str">
        <f t="shared" si="4"/>
        <v>Mallacoota (IRE)</v>
      </c>
      <c r="R55" t="str">
        <f t="shared" si="5"/>
        <v>Mallacoota (IRE)</v>
      </c>
      <c r="S55" t="str">
        <f t="shared" si="6"/>
        <v>Tracing (IRE)</v>
      </c>
      <c r="V55">
        <f t="shared" si="7"/>
        <v>106</v>
      </c>
      <c r="W55">
        <f t="shared" si="8"/>
        <v>106</v>
      </c>
      <c r="X55">
        <f t="shared" si="9"/>
        <v>106</v>
      </c>
      <c r="Y55">
        <f t="shared" si="10"/>
        <v>15</v>
      </c>
      <c r="Z55">
        <f t="shared" si="10"/>
        <v>10</v>
      </c>
      <c r="AA55">
        <f t="shared" si="10"/>
        <v>16</v>
      </c>
      <c r="AB55">
        <f t="shared" si="11"/>
        <v>15</v>
      </c>
      <c r="AC55">
        <f t="shared" si="12"/>
        <v>8</v>
      </c>
      <c r="AD55">
        <f t="shared" si="13"/>
        <v>16</v>
      </c>
      <c r="AE55">
        <f t="shared" si="14"/>
        <v>15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Happen (USA)</v>
      </c>
      <c r="C56">
        <f>LARGE(M$2:M$20, D56)</f>
        <v>89.3476</v>
      </c>
      <c r="D56">
        <v>1</v>
      </c>
      <c r="E56">
        <f>LARGE(M$2:M$20, F56)</f>
        <v>63.923000000000002</v>
      </c>
      <c r="F56">
        <v>2</v>
      </c>
      <c r="G56">
        <f t="shared" ref="G56:G61" si="16">IF(C56&gt;0, (1/C56)*(C56-E56), 0.1)</f>
        <v>0.28455828696014218</v>
      </c>
      <c r="H56">
        <f t="shared" ref="H56:H61" si="17">INDEX(AF$2:AF$20,MATCH(B56,A$2:A$20,0))</f>
        <v>4.5</v>
      </c>
      <c r="J56">
        <v>5</v>
      </c>
      <c r="K56" t="str">
        <f t="shared" si="0"/>
        <v>Seafield (IRE)</v>
      </c>
      <c r="L56" t="str">
        <f t="shared" si="0"/>
        <v>Aneczka (IRE)</v>
      </c>
      <c r="M56" t="str">
        <f t="shared" si="0"/>
        <v>Happen (USA)</v>
      </c>
      <c r="N56" t="str">
        <f t="shared" si="1"/>
        <v>National Identity (IRE)</v>
      </c>
      <c r="O56" t="str">
        <f t="shared" si="2"/>
        <v>Kaftan</v>
      </c>
      <c r="P56" t="str">
        <f t="shared" si="3"/>
        <v>Morpho Blue (IRE)</v>
      </c>
      <c r="Q56" t="str">
        <f t="shared" si="4"/>
        <v>Morpho Blue (IRE)</v>
      </c>
      <c r="R56" t="str">
        <f t="shared" si="5"/>
        <v>Mallacoota (IRE)</v>
      </c>
      <c r="S56" t="str">
        <f t="shared" si="6"/>
        <v>Cosmic Jazz (IRE)</v>
      </c>
      <c r="V56">
        <f t="shared" si="7"/>
        <v>69</v>
      </c>
      <c r="W56">
        <f t="shared" si="8"/>
        <v>69</v>
      </c>
      <c r="X56">
        <f t="shared" si="9"/>
        <v>69</v>
      </c>
      <c r="Y56">
        <f t="shared" si="10"/>
        <v>9</v>
      </c>
      <c r="Z56">
        <f t="shared" si="10"/>
        <v>16</v>
      </c>
      <c r="AA56">
        <f t="shared" si="10"/>
        <v>16</v>
      </c>
      <c r="AB56">
        <f t="shared" si="11"/>
        <v>8</v>
      </c>
      <c r="AC56">
        <f t="shared" si="12"/>
        <v>6</v>
      </c>
      <c r="AD56">
        <f t="shared" si="13"/>
        <v>2</v>
      </c>
      <c r="AE56">
        <f t="shared" si="14"/>
        <v>1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Happen (USA)</v>
      </c>
      <c r="C57">
        <f>LARGE(W$2:W$20, D57)</f>
        <v>18.0764</v>
      </c>
      <c r="D57">
        <v>1</v>
      </c>
      <c r="E57">
        <f>LARGE(W$2:W$20, F57)</f>
        <v>17.8371</v>
      </c>
      <c r="F57">
        <v>2</v>
      </c>
      <c r="G57">
        <f t="shared" si="16"/>
        <v>1.3238255404837251E-2</v>
      </c>
      <c r="H57">
        <f t="shared" si="17"/>
        <v>4.5</v>
      </c>
      <c r="J57">
        <v>6</v>
      </c>
      <c r="K57" t="str">
        <f t="shared" si="0"/>
        <v>National Identity (IRE)</v>
      </c>
      <c r="L57" t="str">
        <f t="shared" si="0"/>
        <v>Guiding (IRE)</v>
      </c>
      <c r="M57" t="str">
        <f t="shared" si="0"/>
        <v>Happen (USA)</v>
      </c>
      <c r="N57" t="str">
        <f t="shared" si="1"/>
        <v>Kitchen Duty (IRE)</v>
      </c>
      <c r="O57" t="str">
        <f t="shared" si="2"/>
        <v>Guiding (IRE)</v>
      </c>
      <c r="P57" t="str">
        <f t="shared" si="3"/>
        <v>Lady Wannabe (IRE)</v>
      </c>
      <c r="Q57" t="str">
        <f t="shared" si="4"/>
        <v>Lady Wannabe (IRE)</v>
      </c>
      <c r="R57" t="str">
        <f t="shared" si="5"/>
        <v>Morpho Blue (IRE)</v>
      </c>
      <c r="S57" t="str">
        <f t="shared" si="6"/>
        <v>National Identity (IRE)</v>
      </c>
      <c r="V57">
        <f t="shared" si="7"/>
        <v>96</v>
      </c>
      <c r="W57">
        <f t="shared" si="8"/>
        <v>96</v>
      </c>
      <c r="X57">
        <f t="shared" si="9"/>
        <v>96</v>
      </c>
      <c r="Y57">
        <f t="shared" si="10"/>
        <v>11</v>
      </c>
      <c r="Z57">
        <f t="shared" si="10"/>
        <v>14</v>
      </c>
      <c r="AA57">
        <f t="shared" si="10"/>
        <v>16</v>
      </c>
      <c r="AB57">
        <f t="shared" si="11"/>
        <v>12</v>
      </c>
      <c r="AC57">
        <f t="shared" si="12"/>
        <v>10</v>
      </c>
      <c r="AD57">
        <f t="shared" si="13"/>
        <v>8</v>
      </c>
      <c r="AE57">
        <f t="shared" si="14"/>
        <v>14</v>
      </c>
      <c r="AF57">
        <f t="shared" si="14"/>
        <v>11</v>
      </c>
    </row>
    <row r="58" spans="1:33" hidden="1" outlineLevel="1">
      <c r="A58" t="s">
        <v>28</v>
      </c>
      <c r="B58" t="str">
        <f>INDEX(A$2:A$20,MATCH(C58,AA$2:AA$20,0))</f>
        <v>Happen (USA)</v>
      </c>
      <c r="C58">
        <f>LARGE(AA$2:AA$20, D58)</f>
        <v>2.8153000000000001</v>
      </c>
      <c r="D58">
        <v>1</v>
      </c>
      <c r="E58">
        <f>LARGE(AA$2:AA$20, F58)</f>
        <v>2.8153000000000001</v>
      </c>
      <c r="F58">
        <v>2</v>
      </c>
      <c r="G58">
        <f t="shared" si="16"/>
        <v>0</v>
      </c>
      <c r="H58">
        <f t="shared" si="17"/>
        <v>4.5</v>
      </c>
      <c r="J58">
        <v>7</v>
      </c>
      <c r="K58" t="str">
        <f t="shared" si="0"/>
        <v>Aneczka (IRE)</v>
      </c>
      <c r="L58" t="str">
        <f t="shared" si="0"/>
        <v>Tracing (IRE)</v>
      </c>
      <c r="M58" t="str">
        <f t="shared" si="0"/>
        <v>Happen (USA)</v>
      </c>
      <c r="N58" t="str">
        <f t="shared" si="1"/>
        <v>Seafield (IRE)</v>
      </c>
      <c r="O58" t="str">
        <f t="shared" si="2"/>
        <v>Mallacoota (IRE)</v>
      </c>
      <c r="P58" t="str">
        <f t="shared" si="3"/>
        <v>National Identity (IRE)</v>
      </c>
      <c r="Q58" t="str">
        <f t="shared" si="4"/>
        <v>National Identity (IRE)</v>
      </c>
      <c r="R58" t="str">
        <f t="shared" si="5"/>
        <v>Morpho Blue (IRE)</v>
      </c>
      <c r="S58" t="str">
        <f t="shared" si="6"/>
        <v>Seafield (IRE)</v>
      </c>
      <c r="V58">
        <f t="shared" si="7"/>
        <v>81</v>
      </c>
      <c r="W58">
        <f t="shared" si="8"/>
        <v>81</v>
      </c>
      <c r="X58">
        <f t="shared" si="9"/>
        <v>81</v>
      </c>
      <c r="Y58">
        <f t="shared" si="10"/>
        <v>12</v>
      </c>
      <c r="Z58">
        <f t="shared" si="10"/>
        <v>9</v>
      </c>
      <c r="AA58">
        <f t="shared" si="10"/>
        <v>16</v>
      </c>
      <c r="AB58">
        <f t="shared" si="11"/>
        <v>10</v>
      </c>
      <c r="AC58">
        <f t="shared" si="12"/>
        <v>1</v>
      </c>
      <c r="AD58">
        <f t="shared" si="13"/>
        <v>13</v>
      </c>
      <c r="AE58">
        <f t="shared" si="14"/>
        <v>5</v>
      </c>
      <c r="AF58">
        <f t="shared" si="14"/>
        <v>15</v>
      </c>
    </row>
    <row r="59" spans="1:33" hidden="1" outlineLevel="1">
      <c r="A59" t="s">
        <v>30</v>
      </c>
      <c r="B59" t="str">
        <f>INDEX(A$2:A$20,MATCH(C59,AC$2:AC$20,0))</f>
        <v>Racine</v>
      </c>
      <c r="C59">
        <f>LARGE(AC$2:AC$20, D59)</f>
        <v>3.2134999999999998</v>
      </c>
      <c r="D59">
        <v>1</v>
      </c>
      <c r="E59">
        <f>LARGE(AC$2:AC$20, F59)</f>
        <v>2.5282</v>
      </c>
      <c r="F59">
        <v>2</v>
      </c>
      <c r="G59">
        <f t="shared" si="16"/>
        <v>0.21325657382915819</v>
      </c>
      <c r="H59">
        <f t="shared" si="17"/>
        <v>2.75</v>
      </c>
      <c r="J59">
        <v>8</v>
      </c>
      <c r="K59" t="str">
        <f t="shared" si="0"/>
        <v>Cosmic Jazz (IRE)</v>
      </c>
      <c r="L59" t="str">
        <f t="shared" si="0"/>
        <v>Seafield (IRE)</v>
      </c>
      <c r="M59" t="str">
        <f t="shared" si="0"/>
        <v>Happen (USA)</v>
      </c>
      <c r="N59" t="str">
        <f t="shared" si="1"/>
        <v>Guiding (IRE)</v>
      </c>
      <c r="O59" t="str">
        <f t="shared" si="2"/>
        <v>Mallacoota (IRE)</v>
      </c>
      <c r="P59" t="str">
        <f t="shared" si="3"/>
        <v>Aneczka (IRE)</v>
      </c>
      <c r="Q59" t="str">
        <f t="shared" si="4"/>
        <v>Aneczka (IRE)</v>
      </c>
      <c r="R59" t="str">
        <f t="shared" si="5"/>
        <v>Morpho Blue (IRE)</v>
      </c>
      <c r="S59" t="str">
        <f t="shared" si="6"/>
        <v>Kitchen Duty (IRE)</v>
      </c>
      <c r="V59">
        <f t="shared" si="7"/>
        <v>73</v>
      </c>
      <c r="W59">
        <f t="shared" si="8"/>
        <v>73</v>
      </c>
      <c r="X59">
        <f t="shared" si="9"/>
        <v>73</v>
      </c>
      <c r="Y59">
        <f t="shared" si="10"/>
        <v>8</v>
      </c>
      <c r="Z59">
        <f t="shared" si="10"/>
        <v>13</v>
      </c>
      <c r="AA59">
        <f t="shared" si="10"/>
        <v>16</v>
      </c>
      <c r="AB59">
        <f t="shared" si="11"/>
        <v>11</v>
      </c>
      <c r="AC59">
        <f t="shared" si="12"/>
        <v>4</v>
      </c>
      <c r="AD59">
        <f t="shared" si="13"/>
        <v>8</v>
      </c>
      <c r="AE59">
        <f t="shared" si="14"/>
        <v>2</v>
      </c>
      <c r="AF59">
        <f t="shared" si="14"/>
        <v>11</v>
      </c>
    </row>
    <row r="60" spans="1:33" hidden="1" outlineLevel="1">
      <c r="A60" t="s">
        <v>26</v>
      </c>
      <c r="B60" t="str">
        <f>INDEX(A$2:A$20,MATCH(C60,Y$2:Y$20,0))</f>
        <v>Kaftan</v>
      </c>
      <c r="C60">
        <f>LARGE(Y$2:Y$20, D60)</f>
        <v>2.1657000000000002</v>
      </c>
      <c r="D60">
        <v>1</v>
      </c>
      <c r="E60">
        <f>LARGE(Y$2:Y$20, F60)</f>
        <v>2.145</v>
      </c>
      <c r="F60">
        <v>2</v>
      </c>
      <c r="G60">
        <f t="shared" si="16"/>
        <v>9.5581105416263391E-3</v>
      </c>
      <c r="H60">
        <f t="shared" si="17"/>
        <v>6</v>
      </c>
      <c r="J60">
        <v>9</v>
      </c>
      <c r="K60" t="str">
        <f t="shared" si="0"/>
        <v>Kitchen Duty (IRE)</v>
      </c>
      <c r="L60" t="str">
        <f t="shared" si="0"/>
        <v>Mallacoota (IRE)</v>
      </c>
      <c r="M60" t="str">
        <f t="shared" si="0"/>
        <v>Happen (USA)</v>
      </c>
      <c r="N60" t="str">
        <f t="shared" si="1"/>
        <v>Cosmic Jazz (IRE)</v>
      </c>
      <c r="O60" t="str">
        <f t="shared" si="2"/>
        <v>National Identity (IRE)</v>
      </c>
      <c r="P60" t="str">
        <f t="shared" si="3"/>
        <v>Tracing (IRE)</v>
      </c>
      <c r="Q60" t="str">
        <f t="shared" si="4"/>
        <v>Tracing (IRE)</v>
      </c>
      <c r="R60" t="str">
        <f t="shared" si="5"/>
        <v>Morpho Blue (IRE)</v>
      </c>
      <c r="S60" t="str">
        <f t="shared" si="6"/>
        <v>Aneczka (IRE)</v>
      </c>
      <c r="V60">
        <f t="shared" si="7"/>
        <v>85</v>
      </c>
      <c r="W60">
        <f t="shared" si="8"/>
        <v>85</v>
      </c>
      <c r="X60">
        <f t="shared" si="9"/>
        <v>85</v>
      </c>
      <c r="Y60">
        <f t="shared" si="10"/>
        <v>10</v>
      </c>
      <c r="Z60">
        <f t="shared" si="10"/>
        <v>12</v>
      </c>
      <c r="AA60">
        <f t="shared" si="10"/>
        <v>16</v>
      </c>
      <c r="AB60">
        <f t="shared" si="11"/>
        <v>7</v>
      </c>
      <c r="AC60">
        <f t="shared" si="12"/>
        <v>9</v>
      </c>
      <c r="AD60">
        <f t="shared" si="13"/>
        <v>6</v>
      </c>
      <c r="AE60">
        <f t="shared" si="14"/>
        <v>11</v>
      </c>
      <c r="AF60">
        <f t="shared" si="14"/>
        <v>14</v>
      </c>
    </row>
    <row r="61" spans="1:33" hidden="1" outlineLevel="1">
      <c r="A61" t="s">
        <v>47</v>
      </c>
      <c r="B61" t="str">
        <f>INDEX(A$2:A$20,MATCH(C61,AD$2:AD$20,0))</f>
        <v>Happen (USA)</v>
      </c>
      <c r="C61">
        <f>LARGE(AD$2:AD$20, D61)</f>
        <v>3.5</v>
      </c>
      <c r="D61">
        <v>1</v>
      </c>
      <c r="E61">
        <f>LARGE(AD$2:AD$20, F61)</f>
        <v>2.5</v>
      </c>
      <c r="F61">
        <v>2</v>
      </c>
      <c r="G61">
        <f t="shared" si="16"/>
        <v>0.2857142857142857</v>
      </c>
      <c r="H61">
        <f t="shared" si="17"/>
        <v>4.5</v>
      </c>
      <c r="J61">
        <v>10</v>
      </c>
      <c r="K61" t="str">
        <f t="shared" si="0"/>
        <v>Guiding (IRE)</v>
      </c>
      <c r="L61" t="str">
        <f t="shared" si="0"/>
        <v>Mallacoota (IRE)</v>
      </c>
      <c r="M61" t="str">
        <f t="shared" si="0"/>
        <v>Happen (USA)</v>
      </c>
      <c r="N61" t="str">
        <f t="shared" si="1"/>
        <v>Aneczka (IRE)</v>
      </c>
      <c r="O61" t="str">
        <f t="shared" si="2"/>
        <v>National Identity (IRE)</v>
      </c>
      <c r="P61" t="str">
        <f t="shared" si="3"/>
        <v>Lady Cedar (IRE)</v>
      </c>
      <c r="Q61" t="str">
        <f t="shared" si="4"/>
        <v>Lady Cedar (IRE)</v>
      </c>
      <c r="R61" t="str">
        <f t="shared" si="5"/>
        <v>Morpho Blue (IRE)</v>
      </c>
      <c r="S61" t="str">
        <f t="shared" si="6"/>
        <v>Guiding (IRE)</v>
      </c>
      <c r="V61">
        <f t="shared" si="7"/>
        <v>72</v>
      </c>
      <c r="W61">
        <f t="shared" si="8"/>
        <v>72</v>
      </c>
      <c r="X61">
        <f>IF(ISNA(W61),"",W61)</f>
        <v>72</v>
      </c>
      <c r="Y61">
        <f t="shared" si="10"/>
        <v>7</v>
      </c>
      <c r="Z61">
        <f t="shared" si="10"/>
        <v>11</v>
      </c>
      <c r="AA61">
        <f t="shared" si="10"/>
        <v>16</v>
      </c>
      <c r="AB61">
        <f t="shared" si="11"/>
        <v>9</v>
      </c>
      <c r="AC61">
        <f t="shared" si="12"/>
        <v>3</v>
      </c>
      <c r="AD61">
        <f t="shared" si="13"/>
        <v>11</v>
      </c>
      <c r="AE61">
        <f t="shared" si="14"/>
        <v>4</v>
      </c>
      <c r="AF61">
        <f t="shared" si="14"/>
        <v>11</v>
      </c>
    </row>
    <row r="62" spans="1:33" hidden="1" outlineLevel="1">
      <c r="A62" t="s">
        <v>116</v>
      </c>
      <c r="B62" t="str">
        <f>IF(OR(D2="5f ", D2="6f ", D2="7f ", D2="1m "), B57, IF(J2="2yo", B59, B53))</f>
        <v>Happen (USA)</v>
      </c>
      <c r="J62">
        <v>11</v>
      </c>
      <c r="K62" t="str">
        <f t="shared" si="0"/>
        <v>Rubys Joy (IRE)</v>
      </c>
      <c r="L62" t="str">
        <f t="shared" si="0"/>
        <v>Mallacoota (IRE)</v>
      </c>
      <c r="M62" t="str">
        <f t="shared" si="0"/>
        <v>Happen (USA)</v>
      </c>
      <c r="N62" t="str">
        <f t="shared" si="1"/>
        <v>Rubys Joy (IRE)</v>
      </c>
      <c r="O62" t="str">
        <f t="shared" si="2"/>
        <v>Aneczka (IRE)</v>
      </c>
      <c r="P62" t="str">
        <f t="shared" si="3"/>
        <v>Cosmic Jazz (IRE)</v>
      </c>
      <c r="Q62" t="str">
        <f t="shared" si="4"/>
        <v>Cosmic Jazz (IRE)</v>
      </c>
      <c r="R62" t="str">
        <f t="shared" si="5"/>
        <v>Morpho Blue (IRE)</v>
      </c>
      <c r="S62" t="str">
        <f t="shared" si="6"/>
        <v>Rubys Joy (IRE)</v>
      </c>
      <c r="V62">
        <f t="shared" si="7"/>
        <v>60</v>
      </c>
      <c r="W62">
        <f t="shared" si="8"/>
        <v>60</v>
      </c>
      <c r="X62">
        <f t="shared" ref="X62:X80" si="18">IF(ISNA(W62),"",W62)</f>
        <v>60</v>
      </c>
      <c r="Y62">
        <f t="shared" si="10"/>
        <v>6</v>
      </c>
      <c r="Z62">
        <f t="shared" si="10"/>
        <v>8</v>
      </c>
      <c r="AA62">
        <f t="shared" si="10"/>
        <v>16</v>
      </c>
      <c r="AB62">
        <f t="shared" si="11"/>
        <v>6</v>
      </c>
      <c r="AC62">
        <f t="shared" si="12"/>
        <v>2</v>
      </c>
      <c r="AD62">
        <f t="shared" si="13"/>
        <v>1</v>
      </c>
      <c r="AE62">
        <f t="shared" si="14"/>
        <v>7</v>
      </c>
      <c r="AF62">
        <f t="shared" si="14"/>
        <v>14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Happen (USA)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16</v>
      </c>
      <c r="J63">
        <v>12</v>
      </c>
      <c r="K63" t="str">
        <f t="shared" si="0"/>
        <v>Racine</v>
      </c>
      <c r="L63" t="str">
        <f t="shared" si="0"/>
        <v>Mallacoota (IRE)</v>
      </c>
      <c r="M63" t="str">
        <f t="shared" si="0"/>
        <v>Happen (USA)</v>
      </c>
      <c r="N63" t="str">
        <f t="shared" si="1"/>
        <v>Racine</v>
      </c>
      <c r="O63" t="str">
        <f t="shared" si="2"/>
        <v>Lady Wannabe (IRE)</v>
      </c>
      <c r="P63" t="str">
        <f t="shared" si="3"/>
        <v>Lyrical Attraction (IRE)</v>
      </c>
      <c r="Q63" t="str">
        <f t="shared" si="4"/>
        <v>Lyrical Attraction (IRE)</v>
      </c>
      <c r="R63" t="str">
        <f t="shared" si="5"/>
        <v>Morpho Blue (IRE)</v>
      </c>
      <c r="S63" t="str">
        <f t="shared" si="6"/>
        <v>Racine</v>
      </c>
      <c r="V63">
        <f t="shared" si="7"/>
        <v>90</v>
      </c>
      <c r="W63">
        <f t="shared" si="8"/>
        <v>90</v>
      </c>
      <c r="X63">
        <f t="shared" si="18"/>
        <v>90</v>
      </c>
      <c r="Y63">
        <f t="shared" si="10"/>
        <v>5</v>
      </c>
      <c r="Z63">
        <f t="shared" si="10"/>
        <v>8</v>
      </c>
      <c r="AA63">
        <f t="shared" si="10"/>
        <v>16</v>
      </c>
      <c r="AB63">
        <f t="shared" si="11"/>
        <v>5</v>
      </c>
      <c r="AC63">
        <f t="shared" si="12"/>
        <v>15</v>
      </c>
      <c r="AD63">
        <f t="shared" si="13"/>
        <v>14</v>
      </c>
      <c r="AE63">
        <f t="shared" si="14"/>
        <v>16</v>
      </c>
      <c r="AF63">
        <f t="shared" si="14"/>
        <v>11</v>
      </c>
    </row>
    <row r="64" spans="1:33" hidden="1" outlineLevel="1">
      <c r="A64" t="s">
        <v>48</v>
      </c>
      <c r="B64" t="str">
        <f>INDEX(B53:B63,MODE(MATCH(B53:B63,B53:B63,0)))</f>
        <v>Happen (USA)</v>
      </c>
      <c r="C64">
        <f>INDEX(AF$2:AF$20,MATCH(B64,A$2:A$20,0))</f>
        <v>4.5</v>
      </c>
      <c r="D64">
        <v>1</v>
      </c>
      <c r="E64">
        <f>SUMIF(B53:B61, B64, G53:G61)</f>
        <v>0.81696779143356923</v>
      </c>
      <c r="F64">
        <v>0</v>
      </c>
      <c r="G64" t="str">
        <f>K2</f>
        <v>Tote Irish EBF Fillies Maiden</v>
      </c>
      <c r="J64">
        <v>13</v>
      </c>
      <c r="K64" t="str">
        <f t="shared" si="0"/>
        <v>Racine</v>
      </c>
      <c r="L64" t="str">
        <f t="shared" si="0"/>
        <v>Mallacoota (IRE)</v>
      </c>
      <c r="M64" t="str">
        <f t="shared" si="0"/>
        <v>Happen (USA)</v>
      </c>
      <c r="N64" t="str">
        <f t="shared" si="1"/>
        <v>Racine</v>
      </c>
      <c r="O64" t="str">
        <f t="shared" si="2"/>
        <v>Lady Cedar (IRE)</v>
      </c>
      <c r="P64" t="str">
        <f t="shared" si="3"/>
        <v>Kitchen Duty (IRE)</v>
      </c>
      <c r="Q64" t="str">
        <f t="shared" si="4"/>
        <v>Kitchen Duty (IRE)</v>
      </c>
      <c r="R64" t="str">
        <f t="shared" si="5"/>
        <v>Morpho Blue (IRE)</v>
      </c>
      <c r="S64" t="str">
        <f t="shared" si="6"/>
        <v>Kaftan</v>
      </c>
      <c r="V64">
        <f t="shared" si="7"/>
        <v>83</v>
      </c>
      <c r="W64">
        <f t="shared" si="8"/>
        <v>83</v>
      </c>
      <c r="X64">
        <f t="shared" si="18"/>
        <v>83</v>
      </c>
      <c r="Y64">
        <f t="shared" si="10"/>
        <v>5</v>
      </c>
      <c r="Z64">
        <f t="shared" si="10"/>
        <v>8</v>
      </c>
      <c r="AA64">
        <f t="shared" si="10"/>
        <v>16</v>
      </c>
      <c r="AB64">
        <f t="shared" si="11"/>
        <v>5</v>
      </c>
      <c r="AC64">
        <f t="shared" si="12"/>
        <v>16</v>
      </c>
      <c r="AD64">
        <f t="shared" si="13"/>
        <v>12</v>
      </c>
      <c r="AE64">
        <f t="shared" si="14"/>
        <v>10</v>
      </c>
      <c r="AF64">
        <f t="shared" si="14"/>
        <v>11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0.21325657382915819</v>
      </c>
      <c r="J65">
        <v>14</v>
      </c>
      <c r="K65" t="str">
        <f t="shared" si="0"/>
        <v>Racine</v>
      </c>
      <c r="L65" t="str">
        <f t="shared" si="0"/>
        <v>Mallacoota (IRE)</v>
      </c>
      <c r="M65" t="str">
        <f t="shared" si="0"/>
        <v>Happen (USA)</v>
      </c>
      <c r="N65" t="str">
        <f t="shared" si="1"/>
        <v>Racine</v>
      </c>
      <c r="O65" t="str">
        <f t="shared" si="2"/>
        <v>Lyrical Attraction (IRE)</v>
      </c>
      <c r="P65" t="str">
        <f t="shared" si="3"/>
        <v>Guiding (IRE)</v>
      </c>
      <c r="Q65" t="str">
        <f t="shared" si="4"/>
        <v>Guiding (IRE)</v>
      </c>
      <c r="R65" t="str">
        <f t="shared" si="5"/>
        <v>Morpho Blue (IRE)</v>
      </c>
      <c r="S65" t="str">
        <f t="shared" si="6"/>
        <v>Lady Wannabe (IRE)</v>
      </c>
      <c r="V65">
        <f t="shared" si="7"/>
        <v>73</v>
      </c>
      <c r="W65">
        <f t="shared" si="8"/>
        <v>73</v>
      </c>
      <c r="X65">
        <f t="shared" si="18"/>
        <v>73</v>
      </c>
      <c r="Y65">
        <f t="shared" si="10"/>
        <v>5</v>
      </c>
      <c r="Z65">
        <f t="shared" si="10"/>
        <v>8</v>
      </c>
      <c r="AA65">
        <f t="shared" si="10"/>
        <v>16</v>
      </c>
      <c r="AB65">
        <f t="shared" si="11"/>
        <v>5</v>
      </c>
      <c r="AC65">
        <f t="shared" si="12"/>
        <v>11</v>
      </c>
      <c r="AD65">
        <f t="shared" si="13"/>
        <v>5</v>
      </c>
      <c r="AE65">
        <f t="shared" si="14"/>
        <v>12</v>
      </c>
      <c r="AF65">
        <f t="shared" si="14"/>
        <v>11</v>
      </c>
    </row>
    <row r="66" spans="1:32" hidden="1" outlineLevel="1">
      <c r="A66" t="s">
        <v>50</v>
      </c>
      <c r="B66" t="str">
        <f>IF(AND(B53=B56,B56=B61),B53,"no selection")</f>
        <v>Happen (USA)</v>
      </c>
      <c r="C66">
        <f>INDEX(AF$2:AF$20,MATCH(B66,A$2:A$20,0))</f>
        <v>4.5</v>
      </c>
      <c r="D66">
        <v>1</v>
      </c>
      <c r="F66">
        <f>IF(B65=B66, F65+1, F65)</f>
        <v>1</v>
      </c>
      <c r="G66">
        <f>F2</f>
        <v>9540</v>
      </c>
      <c r="H66">
        <f ca="1">LARGE(F53:F55, 1)</f>
        <v>0.81696779143356923</v>
      </c>
      <c r="J66">
        <v>15</v>
      </c>
      <c r="K66" t="str">
        <f t="shared" si="0"/>
        <v>Racine</v>
      </c>
      <c r="L66" t="str">
        <f t="shared" si="0"/>
        <v>Mallacoota (IRE)</v>
      </c>
      <c r="M66" t="str">
        <f t="shared" si="0"/>
        <v>Happen (USA)</v>
      </c>
      <c r="N66" t="str">
        <f t="shared" si="1"/>
        <v>Racine</v>
      </c>
      <c r="O66" t="str">
        <f t="shared" si="2"/>
        <v>Cosmic Jazz (IRE)</v>
      </c>
      <c r="P66" t="str">
        <f t="shared" si="3"/>
        <v>Rubys Joy (IRE)</v>
      </c>
      <c r="Q66" t="str">
        <f t="shared" si="4"/>
        <v>Rubys Joy (IRE)</v>
      </c>
      <c r="R66" t="str">
        <f t="shared" si="5"/>
        <v>Morpho Blue (IRE)</v>
      </c>
      <c r="S66" t="str">
        <f t="shared" si="6"/>
        <v>Lyrical Attraction (IRE)</v>
      </c>
      <c r="V66">
        <f t="shared" si="7"/>
        <v>62</v>
      </c>
      <c r="W66">
        <f t="shared" si="8"/>
        <v>62</v>
      </c>
      <c r="X66">
        <f t="shared" si="18"/>
        <v>62</v>
      </c>
      <c r="Y66">
        <f t="shared" si="10"/>
        <v>5</v>
      </c>
      <c r="Z66">
        <f t="shared" si="10"/>
        <v>8</v>
      </c>
      <c r="AA66">
        <f t="shared" si="10"/>
        <v>16</v>
      </c>
      <c r="AB66">
        <f t="shared" si="11"/>
        <v>5</v>
      </c>
      <c r="AC66">
        <f t="shared" si="12"/>
        <v>5</v>
      </c>
      <c r="AD66">
        <f t="shared" si="13"/>
        <v>3</v>
      </c>
      <c r="AE66">
        <f t="shared" si="14"/>
        <v>9</v>
      </c>
      <c r="AF66">
        <f t="shared" si="14"/>
        <v>11</v>
      </c>
    </row>
    <row r="67" spans="1:32" hidden="1" outlineLevel="1">
      <c r="A67" t="s">
        <v>67</v>
      </c>
      <c r="B67" t="str">
        <f ca="1">H67</f>
        <v>Happen (USA)</v>
      </c>
      <c r="F67">
        <f>IF(H63&lt;11, F66+1, F66)</f>
        <v>1</v>
      </c>
      <c r="G67" t="str">
        <f>G2</f>
        <v>Good</v>
      </c>
      <c r="H67" t="str">
        <f ca="1">INDEX(B53:B55,MATCH(H66,F53:F55,0))</f>
        <v>Happen (USA)</v>
      </c>
      <c r="J67">
        <v>16</v>
      </c>
      <c r="K67" t="str">
        <f t="shared" si="0"/>
        <v>Racine</v>
      </c>
      <c r="L67" t="str">
        <f t="shared" si="0"/>
        <v>Mallacoota (IRE)</v>
      </c>
      <c r="M67" t="str">
        <f t="shared" si="0"/>
        <v>Happen (USA)</v>
      </c>
      <c r="N67" t="str">
        <f t="shared" si="1"/>
        <v>Racine</v>
      </c>
      <c r="O67" t="str">
        <f t="shared" si="2"/>
        <v>Rubys Joy (IRE)</v>
      </c>
      <c r="P67" t="str">
        <f t="shared" si="3"/>
        <v>Seafield (IRE)</v>
      </c>
      <c r="Q67" t="str">
        <f t="shared" si="4"/>
        <v>Seafield (IRE)</v>
      </c>
      <c r="R67" t="str">
        <f t="shared" si="5"/>
        <v>Morpho Blue (IRE)</v>
      </c>
      <c r="S67" t="str">
        <f t="shared" si="6"/>
        <v>Lady Cedar (IRE)</v>
      </c>
      <c r="V67">
        <f t="shared" si="7"/>
        <v>62</v>
      </c>
      <c r="W67">
        <f t="shared" si="8"/>
        <v>62</v>
      </c>
      <c r="X67">
        <f t="shared" si="18"/>
        <v>62</v>
      </c>
      <c r="Y67">
        <f t="shared" si="10"/>
        <v>5</v>
      </c>
      <c r="Z67">
        <f t="shared" si="10"/>
        <v>8</v>
      </c>
      <c r="AA67">
        <f t="shared" si="10"/>
        <v>16</v>
      </c>
      <c r="AB67">
        <f t="shared" si="11"/>
        <v>5</v>
      </c>
      <c r="AC67">
        <f t="shared" si="12"/>
        <v>7</v>
      </c>
      <c r="AD67">
        <f t="shared" si="13"/>
        <v>4</v>
      </c>
      <c r="AE67">
        <f t="shared" si="14"/>
        <v>6</v>
      </c>
      <c r="AF67">
        <f t="shared" si="14"/>
        <v>11</v>
      </c>
    </row>
    <row r="68" spans="1:32" hidden="1" outlineLevel="1">
      <c r="A68" t="str">
        <f ca="1">INDEX(B62:B67,MODE(MATCH(B62:B67,B62:B67,0)))</f>
        <v>Happen (USA)</v>
      </c>
      <c r="B68" t="str">
        <f ca="1">IF(ISNA(A68), B56, A68)</f>
        <v>Happen (USA)</v>
      </c>
      <c r="C68">
        <f ca="1">INDEX(AF$2:AF$20,MATCH(B68,A$2:A$20,0))</f>
        <v>4.5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5</v>
      </c>
      <c r="Z68">
        <f t="shared" si="10"/>
        <v>8</v>
      </c>
      <c r="AA68">
        <f t="shared" si="10"/>
        <v>16</v>
      </c>
      <c r="AB68">
        <f t="shared" si="11"/>
        <v>5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11</v>
      </c>
    </row>
    <row r="69" spans="1:32" hidden="1" outlineLevel="1">
      <c r="A69" t="s">
        <v>51</v>
      </c>
      <c r="B69" t="str">
        <f ca="1">IF(OR(ISNA(B68), B68="no selection"), B64, B68)</f>
        <v>Happen (USA)</v>
      </c>
      <c r="C69">
        <f ca="1">INDEX(AF$2:AF$20,MATCH(B69,A$2:A$20,0))</f>
        <v>4.5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5</v>
      </c>
      <c r="Z69">
        <f t="shared" si="10"/>
        <v>8</v>
      </c>
      <c r="AA69">
        <f t="shared" si="10"/>
        <v>16</v>
      </c>
      <c r="AB69">
        <f t="shared" si="11"/>
        <v>5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11</v>
      </c>
    </row>
    <row r="70" spans="1:32" hidden="1" outlineLevel="1">
      <c r="A70" t="s">
        <v>62</v>
      </c>
      <c r="B70" t="str">
        <f ca="1">IF(B69=FALSE, B53, B69)</f>
        <v>Happen (USA)</v>
      </c>
      <c r="C70">
        <f ca="1">INDEX(AF$2:AF$20,MATCH(B70,A$2:A$20,0))</f>
        <v>4.5</v>
      </c>
      <c r="D70">
        <v>1</v>
      </c>
      <c r="E70">
        <f ca="1">SUMIF(B53:B61, B70, G53:G61)</f>
        <v>0.81696779143356923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5</v>
      </c>
      <c r="Z70">
        <f t="shared" si="10"/>
        <v>8</v>
      </c>
      <c r="AA70">
        <f t="shared" si="10"/>
        <v>16</v>
      </c>
      <c r="AB70">
        <f t="shared" si="11"/>
        <v>5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5</v>
      </c>
      <c r="Z71">
        <f t="shared" si="10"/>
        <v>8</v>
      </c>
      <c r="AA71">
        <f t="shared" si="10"/>
        <v>16</v>
      </c>
      <c r="AB71">
        <f t="shared" si="11"/>
        <v>5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11</v>
      </c>
    </row>
    <row r="72" spans="1:32" hidden="1" outlineLevel="1">
      <c r="A72" t="s">
        <v>98</v>
      </c>
      <c r="B72" t="str">
        <f>B53</f>
        <v>Happen (USA)</v>
      </c>
      <c r="C72">
        <f>C53</f>
        <v>232.1173</v>
      </c>
      <c r="D72">
        <f>(1/C72)*(C72-C73)</f>
        <v>0.23345696335430408</v>
      </c>
      <c r="E72">
        <f>H53</f>
        <v>4.5</v>
      </c>
      <c r="F72">
        <f>(E72*10)-10</f>
        <v>35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5</v>
      </c>
      <c r="Z72">
        <f t="shared" si="10"/>
        <v>8</v>
      </c>
      <c r="AA72">
        <f t="shared" si="10"/>
        <v>16</v>
      </c>
      <c r="AB72">
        <f t="shared" si="11"/>
        <v>5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11</v>
      </c>
    </row>
    <row r="73" spans="1:32" hidden="1" outlineLevel="1">
      <c r="A73" t="s">
        <v>99</v>
      </c>
      <c r="B73" t="str">
        <f t="shared" ref="B73:C74" si="19">B54</f>
        <v>Mallacoota (IRE)</v>
      </c>
      <c r="C73">
        <f t="shared" si="19"/>
        <v>177.92789999999999</v>
      </c>
      <c r="D73">
        <f>(1/C73)*(C73-C74)</f>
        <v>4.8592716487970457E-3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5</v>
      </c>
      <c r="Z73">
        <f t="shared" si="10"/>
        <v>8</v>
      </c>
      <c r="AA73">
        <f t="shared" si="10"/>
        <v>16</v>
      </c>
      <c r="AB73">
        <f t="shared" si="11"/>
        <v>5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11</v>
      </c>
    </row>
    <row r="74" spans="1:32" hidden="1" outlineLevel="1">
      <c r="A74" t="s">
        <v>100</v>
      </c>
      <c r="B74" t="str">
        <f t="shared" si="19"/>
        <v>Morpho Blue (IRE)</v>
      </c>
      <c r="C74">
        <f t="shared" si="19"/>
        <v>177.0633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5</v>
      </c>
      <c r="Z74">
        <f t="shared" si="10"/>
        <v>8</v>
      </c>
      <c r="AA74">
        <f t="shared" si="10"/>
        <v>16</v>
      </c>
      <c r="AB74">
        <f t="shared" si="11"/>
        <v>5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5</v>
      </c>
      <c r="Z75">
        <f t="shared" si="10"/>
        <v>8</v>
      </c>
      <c r="AA75">
        <f t="shared" si="10"/>
        <v>16</v>
      </c>
      <c r="AB75">
        <f t="shared" si="11"/>
        <v>5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5</v>
      </c>
      <c r="Z76">
        <f t="shared" si="10"/>
        <v>8</v>
      </c>
      <c r="AA76">
        <f t="shared" si="10"/>
        <v>16</v>
      </c>
      <c r="AB76">
        <f t="shared" si="11"/>
        <v>5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11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Racine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5</v>
      </c>
      <c r="Z77">
        <f t="shared" si="10"/>
        <v>8</v>
      </c>
      <c r="AA77">
        <f t="shared" si="10"/>
        <v>16</v>
      </c>
      <c r="AB77">
        <f t="shared" si="11"/>
        <v>5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11</v>
      </c>
    </row>
    <row r="78" spans="1:32" hidden="1" outlineLevel="1">
      <c r="A78" t="s">
        <v>106</v>
      </c>
      <c r="B78">
        <f>INDEX(AE2:AE50, MATCH(H77, A2:A50, 0))</f>
        <v>7.4119000000000002</v>
      </c>
      <c r="C78">
        <f>(B79-B78)+0.01</f>
        <v>224.71539999999999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5</v>
      </c>
      <c r="Z78">
        <f t="shared" si="10"/>
        <v>8</v>
      </c>
      <c r="AA78">
        <f t="shared" si="10"/>
        <v>16</v>
      </c>
      <c r="AB78">
        <f t="shared" si="11"/>
        <v>5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11</v>
      </c>
    </row>
    <row r="79" spans="1:32" hidden="1" outlineLevel="1">
      <c r="A79" t="s">
        <v>107</v>
      </c>
      <c r="B79">
        <f>LARGE(AE2:AE50, 1)</f>
        <v>232.1173</v>
      </c>
      <c r="C79">
        <f>C78/B79</f>
        <v>0.96811138161610522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Racine is 96.81% behind top-rated Happen (USA). </v>
      </c>
      <c r="H79" t="str">
        <f>INDEX(A2:A50, MATCH(B79, AE2:AE50, 0))</f>
        <v>Happen (USA)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5</v>
      </c>
      <c r="Z79">
        <f t="shared" si="10"/>
        <v>8</v>
      </c>
      <c r="AA79">
        <f t="shared" si="10"/>
        <v>16</v>
      </c>
      <c r="AB79">
        <f t="shared" si="11"/>
        <v>5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11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18.086400000000001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5</v>
      </c>
      <c r="Z80">
        <f t="shared" si="10"/>
        <v>8</v>
      </c>
      <c r="AA80">
        <f t="shared" si="10"/>
        <v>16</v>
      </c>
      <c r="AB80">
        <f t="shared" si="11"/>
        <v>5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11</v>
      </c>
    </row>
    <row r="81" spans="1:19" hidden="1" outlineLevel="1">
      <c r="A81" t="s">
        <v>109</v>
      </c>
      <c r="B81">
        <f>LARGE(W2:W49, 1)</f>
        <v>18.0764</v>
      </c>
      <c r="C81">
        <f>C80/B81</f>
        <v>1.000553207497068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100.06% ahead of the lay selection Racine. </v>
      </c>
      <c r="H81" t="str">
        <f>INDEX(A2:A50,MATCH(B81,INDEX(W2:W50,0)))</f>
        <v>Lady Cedar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Leopardstown</v>
      </c>
    </row>
    <row r="82" spans="1:19" hidden="1" outlineLevel="1">
      <c r="A82" t="s">
        <v>110</v>
      </c>
      <c r="B82">
        <f>INDEX(M2:M49, MATCH(H77, A2:A49, 0))</f>
        <v>0</v>
      </c>
      <c r="C82">
        <f>(B83-B82)+0.01</f>
        <v>89.357600000000005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89.3476</v>
      </c>
      <c r="C83">
        <f>C82/B83</f>
        <v>1.0001119224243293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Lady Cedar (IRE) is 100.01% ahead of the lay selection Racine. </v>
      </c>
      <c r="H83" t="str">
        <f>INDEX(A2:A50,MATCH(B83,INDEX(M2:M50,0)))</f>
        <v>Lady Cedar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3.2134999999999998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3.2134999999999998</v>
      </c>
      <c r="C85">
        <f>C84/B85</f>
        <v>3.111871790882216E-3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Racine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0</v>
      </c>
      <c r="C86">
        <f>(B87-B86)+0.01</f>
        <v>3.51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3.5</v>
      </c>
      <c r="C87">
        <f>C86/B87</f>
        <v>1.0028571428571429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Happen (USA) is 100.29% ahead of Racine. </v>
      </c>
      <c r="H87" t="str">
        <f>INDEX(A2:A50, MATCH(B87, AD2:AD50, 0))</f>
        <v>Happen (USA)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2.145</v>
      </c>
      <c r="C88">
        <f>B89-B88</f>
        <v>2.0700000000000163E-2</v>
      </c>
      <c r="H88" t="str">
        <f>INDEX(X2:X50, MATCH(B88, Y2:Y50, 0))</f>
        <v>McDonogh, D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2.1657000000000002</v>
      </c>
      <c r="C89">
        <f>C88/B89</f>
        <v>9.5581105416263391E-3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Keane, C T. </v>
      </c>
      <c r="H89" t="str">
        <f>INDEX(X2:X50, MATCH(B89, Y2:Y50, 0))</f>
        <v>Keane, C T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58.282899999999998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58.2729</v>
      </c>
      <c r="C91">
        <f>(C90+0.01)/(B91+0.01)</f>
        <v>1.0001715769119244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Cosmic Jazz (IRE) outperformed Racine significantly.</v>
      </c>
      <c r="H91" t="str">
        <f>INDEX(A2:A50, MATCH(B91, N2:N50, 0))</f>
        <v>Cosmic Jazz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Racine</v>
      </c>
      <c r="C92" t="str">
        <f>IF(AND(D77="YES",D92&gt;=2,D83="YES",SMALL(M2:M50,1)&gt;0),H77,IF(E92&gt;=5,H77,"No Lay"))</f>
        <v>Racine</v>
      </c>
      <c r="D92">
        <f>COUNTIF(D79:D87, "YES")</f>
        <v>4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Racine is 96.81% behind top-rated Happen (USA). 
PLUS: The fastest horse  is 100.06% ahead of the lay selection Racine. 
PLUS: Form horse Lady Cedar (IRE) is 100.01% ahead of the lay selection Racine. 
NEUTRAL: Stallion ratings are not a factor.
PLUS: The most suited horse, Happen (USA) is 100.29% ahead of Racine. 
NEGATIVE: The lay selection is on a highly rated jockey in Keane, C T. 
PLUS: In the second-last race, Cosmic Jazz (IRE) outperformed Racine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0.1628</v>
      </c>
    </row>
    <row r="96" spans="1:19" hidden="1" outlineLevel="1">
      <c r="A96" t="s">
        <v>70</v>
      </c>
      <c r="B96">
        <f>INDEX(Sheet1!H:H, MATCH($A$51, Sheet1!$A:$A,0))</f>
        <v>0.1628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0.2326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0.20930000000000001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0.186</v>
      </c>
      <c r="C99" t="b">
        <f>IF(AND($B$94&gt;15,B99&gt;0.25),B59)</f>
        <v>0</v>
      </c>
      <c r="D99">
        <f t="shared" si="22"/>
        <v>3</v>
      </c>
      <c r="E99">
        <f t="shared" si="23"/>
        <v>4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9.2999999999999999E-2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0.186</v>
      </c>
      <c r="C101" t="b">
        <f>IF(AND($B$94&gt;15,B101&gt;0.25),B60)</f>
        <v>0</v>
      </c>
      <c r="D101">
        <f t="shared" si="22"/>
        <v>3</v>
      </c>
      <c r="E101">
        <f t="shared" si="23"/>
        <v>4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3.28515625" bestFit="1" customWidth="1"/>
    <col min="3" max="5" width="12" bestFit="1" customWidth="1"/>
    <col min="6" max="6" width="13.28515625" bestFit="1" customWidth="1"/>
    <col min="7" max="7" width="97" bestFit="1" customWidth="1"/>
    <col min="8" max="8" width="21.42578125" bestFit="1" customWidth="1"/>
    <col min="9" max="9" width="13.42578125" bestFit="1" customWidth="1"/>
    <col min="10" max="10" width="16.28515625" bestFit="1" customWidth="1"/>
    <col min="11" max="11" width="49" bestFit="1" customWidth="1"/>
    <col min="12" max="19" width="23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1" bestFit="1" customWidth="1"/>
    <col min="27" max="27" width="15" bestFit="1" customWidth="1"/>
    <col min="28" max="28" width="23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349</v>
      </c>
      <c r="B2" s="1">
        <v>0.56597222222222221</v>
      </c>
      <c r="C2" t="s">
        <v>224</v>
      </c>
      <c r="D2" t="s">
        <v>344</v>
      </c>
      <c r="F2">
        <v>10903</v>
      </c>
      <c r="G2" t="s">
        <v>345</v>
      </c>
      <c r="H2" t="s">
        <v>346</v>
      </c>
      <c r="I2" t="s">
        <v>233</v>
      </c>
      <c r="J2" t="s">
        <v>347</v>
      </c>
      <c r="K2" t="s">
        <v>348</v>
      </c>
      <c r="L2">
        <v>5</v>
      </c>
      <c r="M2">
        <v>102.968</v>
      </c>
      <c r="N2">
        <v>123.3359</v>
      </c>
      <c r="O2">
        <v>27.012699999999999</v>
      </c>
      <c r="P2">
        <v>8.0807000000000002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22.55</v>
      </c>
      <c r="X2" t="s">
        <v>350</v>
      </c>
      <c r="Y2">
        <v>2.5213999999999999</v>
      </c>
      <c r="Z2" t="s">
        <v>351</v>
      </c>
      <c r="AA2">
        <v>2.6246</v>
      </c>
      <c r="AB2" t="s">
        <v>352</v>
      </c>
      <c r="AC2">
        <v>0.37269999999999998</v>
      </c>
      <c r="AD2">
        <v>15.100300000000001</v>
      </c>
      <c r="AE2" s="23">
        <v>333.5247</v>
      </c>
      <c r="AF2">
        <v>0.5</v>
      </c>
      <c r="AG2">
        <v>0</v>
      </c>
    </row>
    <row r="3" spans="1:33">
      <c r="A3" t="s">
        <v>354</v>
      </c>
      <c r="B3" s="1">
        <v>0.56597222222222221</v>
      </c>
      <c r="C3" t="s">
        <v>224</v>
      </c>
      <c r="D3" t="s">
        <v>344</v>
      </c>
      <c r="F3">
        <v>10903</v>
      </c>
      <c r="G3" t="s">
        <v>345</v>
      </c>
      <c r="H3" t="s">
        <v>346</v>
      </c>
      <c r="I3" t="s">
        <v>233</v>
      </c>
      <c r="J3" t="s">
        <v>347</v>
      </c>
      <c r="K3" t="s">
        <v>348</v>
      </c>
      <c r="L3">
        <v>7</v>
      </c>
      <c r="M3">
        <v>85.747799999999998</v>
      </c>
      <c r="N3">
        <v>70.726600000000005</v>
      </c>
      <c r="O3">
        <v>28.511800000000001</v>
      </c>
      <c r="P3">
        <v>6.3121999999999998</v>
      </c>
      <c r="Q3">
        <v>4.2148000000000003</v>
      </c>
      <c r="R3">
        <v>7.2769000000000004</v>
      </c>
      <c r="S3">
        <v>2.4131999999999998</v>
      </c>
      <c r="T3">
        <v>2.3416000000000001</v>
      </c>
      <c r="U3">
        <v>0.9093</v>
      </c>
      <c r="V3">
        <v>1.3567</v>
      </c>
      <c r="W3">
        <v>11.7121</v>
      </c>
      <c r="X3" t="s">
        <v>355</v>
      </c>
      <c r="Y3">
        <v>0.46800000000000003</v>
      </c>
      <c r="Z3" t="s">
        <v>356</v>
      </c>
      <c r="AA3">
        <v>0.86429999999999996</v>
      </c>
      <c r="AB3" t="s">
        <v>357</v>
      </c>
      <c r="AC3">
        <v>2.0577999999999999</v>
      </c>
      <c r="AD3">
        <v>12.4495</v>
      </c>
      <c r="AE3">
        <v>237.36259999999999</v>
      </c>
      <c r="AF3">
        <v>5</v>
      </c>
      <c r="AG3">
        <v>111</v>
      </c>
    </row>
    <row r="4" spans="1:33">
      <c r="A4" t="s">
        <v>358</v>
      </c>
      <c r="B4" s="1">
        <v>0.56597222222222221</v>
      </c>
      <c r="C4" t="s">
        <v>224</v>
      </c>
      <c r="D4" t="s">
        <v>344</v>
      </c>
      <c r="F4">
        <v>10903</v>
      </c>
      <c r="G4" t="s">
        <v>345</v>
      </c>
      <c r="H4" t="s">
        <v>346</v>
      </c>
      <c r="I4" t="s">
        <v>233</v>
      </c>
      <c r="J4" t="s">
        <v>347</v>
      </c>
      <c r="K4" t="s">
        <v>348</v>
      </c>
      <c r="L4">
        <v>7</v>
      </c>
      <c r="M4">
        <v>62.557099999999998</v>
      </c>
      <c r="N4">
        <v>53.122100000000003</v>
      </c>
      <c r="O4">
        <v>34.106499999999997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359</v>
      </c>
      <c r="Y4">
        <v>0.99660000000000004</v>
      </c>
      <c r="Z4" t="s">
        <v>360</v>
      </c>
      <c r="AA4">
        <v>0.55840000000000001</v>
      </c>
      <c r="AB4" t="s">
        <v>361</v>
      </c>
      <c r="AC4">
        <v>0.71289999999999998</v>
      </c>
      <c r="AD4">
        <v>11.5997</v>
      </c>
      <c r="AE4">
        <v>195.14449999999999</v>
      </c>
      <c r="AF4">
        <v>10</v>
      </c>
      <c r="AG4">
        <v>0</v>
      </c>
    </row>
    <row r="5" spans="1:33">
      <c r="A5" t="s">
        <v>362</v>
      </c>
      <c r="B5" s="1">
        <v>0.56597222222222221</v>
      </c>
      <c r="C5" t="s">
        <v>224</v>
      </c>
      <c r="D5" t="s">
        <v>344</v>
      </c>
      <c r="F5">
        <v>10903</v>
      </c>
      <c r="G5" t="s">
        <v>345</v>
      </c>
      <c r="H5" t="s">
        <v>346</v>
      </c>
      <c r="I5" t="s">
        <v>233</v>
      </c>
      <c r="J5" t="s">
        <v>347</v>
      </c>
      <c r="K5" t="s">
        <v>348</v>
      </c>
      <c r="L5">
        <v>5</v>
      </c>
      <c r="M5">
        <v>72.285700000000006</v>
      </c>
      <c r="N5">
        <v>41.573500000000003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18.921399999999998</v>
      </c>
      <c r="X5" t="s">
        <v>363</v>
      </c>
      <c r="Y5">
        <v>0.87060000000000004</v>
      </c>
      <c r="Z5" t="s">
        <v>364</v>
      </c>
      <c r="AA5">
        <v>1.6064000000000001</v>
      </c>
      <c r="AB5" t="s">
        <v>365</v>
      </c>
      <c r="AC5">
        <v>2.2090999999999998</v>
      </c>
      <c r="AD5">
        <v>2.1</v>
      </c>
      <c r="AE5">
        <v>189.32990000000001</v>
      </c>
      <c r="AF5">
        <v>25</v>
      </c>
      <c r="AG5">
        <v>0</v>
      </c>
    </row>
    <row r="6" spans="1:33">
      <c r="A6" t="s">
        <v>366</v>
      </c>
      <c r="B6" s="1">
        <v>0.56597222222222221</v>
      </c>
      <c r="C6" t="s">
        <v>224</v>
      </c>
      <c r="D6" t="s">
        <v>344</v>
      </c>
      <c r="F6">
        <v>10903</v>
      </c>
      <c r="G6" t="s">
        <v>345</v>
      </c>
      <c r="H6" t="s">
        <v>346</v>
      </c>
      <c r="I6" t="s">
        <v>233</v>
      </c>
      <c r="J6" t="s">
        <v>347</v>
      </c>
      <c r="K6" t="s">
        <v>348</v>
      </c>
      <c r="L6">
        <v>4</v>
      </c>
      <c r="M6">
        <v>57.594799999999999</v>
      </c>
      <c r="N6">
        <v>66.182199999999995</v>
      </c>
      <c r="O6">
        <v>14.5032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16.002099999999999</v>
      </c>
      <c r="X6" t="s">
        <v>367</v>
      </c>
      <c r="Y6">
        <v>0.86280000000000001</v>
      </c>
      <c r="Z6" t="s">
        <v>368</v>
      </c>
      <c r="AA6">
        <v>1.9977</v>
      </c>
      <c r="AB6" t="s">
        <v>369</v>
      </c>
      <c r="AC6">
        <v>1.2776000000000001</v>
      </c>
      <c r="AD6">
        <v>1.8</v>
      </c>
      <c r="AE6">
        <v>186.17779999999999</v>
      </c>
      <c r="AF6">
        <v>14</v>
      </c>
      <c r="AG6">
        <v>0</v>
      </c>
    </row>
    <row r="7" spans="1:33">
      <c r="A7" t="s">
        <v>370</v>
      </c>
      <c r="B7" s="1">
        <v>0.56597222222222221</v>
      </c>
      <c r="C7" t="s">
        <v>224</v>
      </c>
      <c r="D7" t="s">
        <v>344</v>
      </c>
      <c r="F7">
        <v>10903</v>
      </c>
      <c r="G7" t="s">
        <v>345</v>
      </c>
      <c r="H7" t="s">
        <v>346</v>
      </c>
      <c r="I7" t="s">
        <v>233</v>
      </c>
      <c r="J7" t="s">
        <v>347</v>
      </c>
      <c r="K7" t="s">
        <v>348</v>
      </c>
      <c r="L7">
        <v>5</v>
      </c>
      <c r="M7">
        <v>46.968000000000004</v>
      </c>
      <c r="N7">
        <v>40.191400000000002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17.775700000000001</v>
      </c>
      <c r="X7" t="s">
        <v>371</v>
      </c>
      <c r="Y7">
        <v>0.25719999999999998</v>
      </c>
      <c r="Z7" t="s">
        <v>364</v>
      </c>
      <c r="AA7">
        <v>1.6064000000000001</v>
      </c>
      <c r="AB7" t="s">
        <v>372</v>
      </c>
      <c r="AC7">
        <v>0.78610000000000002</v>
      </c>
      <c r="AD7">
        <v>3.5</v>
      </c>
      <c r="AE7">
        <v>150.0163</v>
      </c>
      <c r="AF7">
        <v>50</v>
      </c>
      <c r="AG7">
        <v>0</v>
      </c>
    </row>
    <row r="8" spans="1:33">
      <c r="A8" t="s">
        <v>373</v>
      </c>
      <c r="B8" s="1">
        <v>0.56597222222222221</v>
      </c>
      <c r="C8" t="s">
        <v>224</v>
      </c>
      <c r="D8" t="s">
        <v>344</v>
      </c>
      <c r="F8">
        <v>10903</v>
      </c>
      <c r="G8" t="s">
        <v>345</v>
      </c>
      <c r="H8" t="s">
        <v>346</v>
      </c>
      <c r="I8" t="s">
        <v>233</v>
      </c>
      <c r="J8" t="s">
        <v>347</v>
      </c>
      <c r="K8" t="s">
        <v>348</v>
      </c>
      <c r="L8">
        <v>4</v>
      </c>
      <c r="M8">
        <v>50.949100000000001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14.14</v>
      </c>
      <c r="X8" t="s">
        <v>374</v>
      </c>
      <c r="Y8">
        <v>0.68269999999999997</v>
      </c>
      <c r="Z8" t="s">
        <v>375</v>
      </c>
      <c r="AA8">
        <v>6.9800000000000001E-2</v>
      </c>
      <c r="AB8" t="s">
        <v>376</v>
      </c>
      <c r="AC8">
        <v>0.61680000000000001</v>
      </c>
      <c r="AD8">
        <v>3.9</v>
      </c>
      <c r="AE8">
        <v>147.85210000000001</v>
      </c>
      <c r="AF8">
        <v>50</v>
      </c>
      <c r="AG8">
        <v>0</v>
      </c>
    </row>
    <row r="9" spans="1:33">
      <c r="A9" t="s">
        <v>377</v>
      </c>
      <c r="B9" s="1">
        <v>0.56597222222222221</v>
      </c>
      <c r="C9" t="s">
        <v>224</v>
      </c>
      <c r="D9" t="s">
        <v>344</v>
      </c>
      <c r="F9">
        <v>10903</v>
      </c>
      <c r="G9" t="s">
        <v>345</v>
      </c>
      <c r="H9" t="s">
        <v>346</v>
      </c>
      <c r="I9" t="s">
        <v>233</v>
      </c>
      <c r="J9" t="s">
        <v>347</v>
      </c>
      <c r="K9" t="s">
        <v>348</v>
      </c>
      <c r="L9">
        <v>5</v>
      </c>
      <c r="M9">
        <v>40.5456</v>
      </c>
      <c r="N9">
        <v>33.4724</v>
      </c>
      <c r="O9">
        <v>27.242999999999999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16.637899999999998</v>
      </c>
      <c r="X9" t="s">
        <v>378</v>
      </c>
      <c r="Y9">
        <v>2.3389000000000002</v>
      </c>
      <c r="Z9" t="s">
        <v>379</v>
      </c>
      <c r="AA9">
        <v>1.4214</v>
      </c>
      <c r="AB9" t="s">
        <v>380</v>
      </c>
      <c r="AC9">
        <v>2.0623999999999998</v>
      </c>
      <c r="AD9">
        <v>0.6</v>
      </c>
      <c r="AE9">
        <v>146.44409999999999</v>
      </c>
      <c r="AF9">
        <v>25</v>
      </c>
      <c r="AG9">
        <v>0</v>
      </c>
    </row>
    <row r="10" spans="1:33">
      <c r="A10" t="s">
        <v>381</v>
      </c>
      <c r="B10" s="1">
        <v>0.56597222222222221</v>
      </c>
      <c r="C10" t="s">
        <v>224</v>
      </c>
      <c r="D10" t="s">
        <v>344</v>
      </c>
      <c r="F10">
        <v>10903</v>
      </c>
      <c r="G10" t="s">
        <v>345</v>
      </c>
      <c r="H10" t="s">
        <v>346</v>
      </c>
      <c r="I10" t="s">
        <v>233</v>
      </c>
      <c r="J10" t="s">
        <v>347</v>
      </c>
      <c r="K10" t="s">
        <v>348</v>
      </c>
      <c r="L10">
        <v>5</v>
      </c>
      <c r="M10">
        <v>37.986699999999999</v>
      </c>
      <c r="N10">
        <v>42.916200000000003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15.82</v>
      </c>
      <c r="X10" t="s">
        <v>382</v>
      </c>
      <c r="Y10">
        <v>2.6076999999999999</v>
      </c>
      <c r="Z10" t="s">
        <v>368</v>
      </c>
      <c r="AA10">
        <v>1.9977</v>
      </c>
      <c r="AB10" t="s">
        <v>383</v>
      </c>
      <c r="AC10">
        <v>1.6514</v>
      </c>
      <c r="AD10">
        <v>0</v>
      </c>
      <c r="AE10">
        <v>139.6782</v>
      </c>
      <c r="AF10">
        <v>12</v>
      </c>
      <c r="AG10">
        <v>0</v>
      </c>
    </row>
    <row r="11" spans="1:33">
      <c r="A11" t="s">
        <v>384</v>
      </c>
      <c r="B11" s="1">
        <v>0.56597222222222221</v>
      </c>
      <c r="C11" t="s">
        <v>224</v>
      </c>
      <c r="D11" t="s">
        <v>344</v>
      </c>
      <c r="F11">
        <v>10903</v>
      </c>
      <c r="G11" t="s">
        <v>345</v>
      </c>
      <c r="H11" t="s">
        <v>346</v>
      </c>
      <c r="I11" t="s">
        <v>233</v>
      </c>
      <c r="J11" t="s">
        <v>347</v>
      </c>
      <c r="K11" t="s">
        <v>348</v>
      </c>
      <c r="L11">
        <v>4</v>
      </c>
      <c r="M11">
        <v>47.366900000000001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12.731400000000001</v>
      </c>
      <c r="X11" t="s">
        <v>385</v>
      </c>
      <c r="Y11">
        <v>0.79</v>
      </c>
      <c r="Z11" t="s">
        <v>386</v>
      </c>
      <c r="AA11">
        <v>0.16500000000000001</v>
      </c>
      <c r="AB11" t="s">
        <v>387</v>
      </c>
      <c r="AC11">
        <v>1.1094999999999999</v>
      </c>
      <c r="AD11">
        <v>3.3</v>
      </c>
      <c r="AE11">
        <v>137.5078</v>
      </c>
      <c r="AF11">
        <v>25</v>
      </c>
      <c r="AG11">
        <v>0</v>
      </c>
    </row>
    <row r="12" spans="1:33">
      <c r="A12" t="s">
        <v>388</v>
      </c>
      <c r="B12" s="1">
        <v>0.56597222222222221</v>
      </c>
      <c r="C12" t="s">
        <v>224</v>
      </c>
      <c r="D12" t="s">
        <v>344</v>
      </c>
      <c r="F12">
        <v>10903</v>
      </c>
      <c r="G12" t="s">
        <v>345</v>
      </c>
      <c r="H12" t="s">
        <v>346</v>
      </c>
      <c r="I12" t="s">
        <v>233</v>
      </c>
      <c r="J12" t="s">
        <v>347</v>
      </c>
      <c r="K12" t="s">
        <v>348</v>
      </c>
      <c r="L12">
        <v>4</v>
      </c>
      <c r="M12">
        <v>40.328200000000002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17.985700000000001</v>
      </c>
      <c r="X12" t="s">
        <v>389</v>
      </c>
      <c r="Y12">
        <v>2.64E-2</v>
      </c>
      <c r="Z12" t="s">
        <v>390</v>
      </c>
      <c r="AA12">
        <v>0.10920000000000001</v>
      </c>
      <c r="AB12" t="s">
        <v>305</v>
      </c>
      <c r="AC12">
        <v>0.9718</v>
      </c>
      <c r="AD12">
        <v>5.9</v>
      </c>
      <c r="AE12">
        <v>126.6606</v>
      </c>
      <c r="AF12">
        <v>50</v>
      </c>
      <c r="AG12">
        <v>0</v>
      </c>
    </row>
    <row r="13" spans="1:33">
      <c r="A13" t="s">
        <v>391</v>
      </c>
      <c r="B13" s="1">
        <v>0.56597222222222221</v>
      </c>
      <c r="C13" t="s">
        <v>224</v>
      </c>
      <c r="D13" t="s">
        <v>344</v>
      </c>
      <c r="F13">
        <v>10903</v>
      </c>
      <c r="G13" t="s">
        <v>345</v>
      </c>
      <c r="H13" t="s">
        <v>346</v>
      </c>
      <c r="I13" t="s">
        <v>233</v>
      </c>
      <c r="J13" t="s">
        <v>347</v>
      </c>
      <c r="K13" t="s">
        <v>348</v>
      </c>
      <c r="L13">
        <v>5</v>
      </c>
      <c r="M13">
        <v>30.4587</v>
      </c>
      <c r="N13">
        <v>30.821200000000001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17.2</v>
      </c>
      <c r="X13" t="s">
        <v>392</v>
      </c>
      <c r="Y13">
        <v>1.7593000000000001</v>
      </c>
      <c r="Z13" t="s">
        <v>393</v>
      </c>
      <c r="AA13">
        <v>0.5282</v>
      </c>
      <c r="AB13" t="s">
        <v>394</v>
      </c>
      <c r="AC13">
        <v>0.92230000000000001</v>
      </c>
      <c r="AD13">
        <v>1.2</v>
      </c>
      <c r="AE13">
        <v>110.5183</v>
      </c>
      <c r="AF13">
        <v>33</v>
      </c>
      <c r="AG13">
        <v>0</v>
      </c>
    </row>
    <row r="14" spans="1:33">
      <c r="A14" t="s">
        <v>395</v>
      </c>
      <c r="B14" s="1">
        <v>0.56597222222222221</v>
      </c>
      <c r="C14" t="s">
        <v>224</v>
      </c>
      <c r="D14" t="s">
        <v>344</v>
      </c>
      <c r="F14">
        <v>10903</v>
      </c>
      <c r="G14" t="s">
        <v>345</v>
      </c>
      <c r="H14" t="s">
        <v>346</v>
      </c>
      <c r="I14" t="s">
        <v>233</v>
      </c>
      <c r="J14" t="s">
        <v>347</v>
      </c>
      <c r="K14" t="s">
        <v>348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396</v>
      </c>
      <c r="Y14">
        <v>2.7801999999999998</v>
      </c>
      <c r="Z14" t="s">
        <v>397</v>
      </c>
      <c r="AA14">
        <v>0.11940000000000001</v>
      </c>
      <c r="AB14" t="s">
        <v>361</v>
      </c>
      <c r="AC14">
        <v>0.68979999999999997</v>
      </c>
      <c r="AD14">
        <v>1.8</v>
      </c>
      <c r="AE14">
        <v>5.3894000000000002</v>
      </c>
      <c r="AF14">
        <v>16</v>
      </c>
      <c r="AG14">
        <v>0</v>
      </c>
    </row>
    <row r="15" spans="1:33">
      <c r="A15" t="s">
        <v>398</v>
      </c>
      <c r="B15" s="1">
        <v>0.56597222222222221</v>
      </c>
      <c r="C15" t="s">
        <v>224</v>
      </c>
      <c r="D15" t="s">
        <v>344</v>
      </c>
      <c r="F15">
        <v>10903</v>
      </c>
      <c r="G15" t="s">
        <v>345</v>
      </c>
      <c r="H15" t="s">
        <v>346</v>
      </c>
      <c r="I15" t="s">
        <v>233</v>
      </c>
      <c r="J15" t="s">
        <v>347</v>
      </c>
      <c r="K15" t="s">
        <v>348</v>
      </c>
      <c r="L15">
        <v>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399</v>
      </c>
      <c r="Y15">
        <v>1.4668000000000001</v>
      </c>
      <c r="Z15" t="s">
        <v>400</v>
      </c>
      <c r="AA15">
        <v>0.5655</v>
      </c>
      <c r="AB15" t="s">
        <v>401</v>
      </c>
      <c r="AC15">
        <v>1.4166000000000001</v>
      </c>
      <c r="AD15">
        <v>0</v>
      </c>
      <c r="AE15">
        <v>3.4489000000000001</v>
      </c>
      <c r="AF15">
        <v>16</v>
      </c>
      <c r="AG15">
        <v>0</v>
      </c>
    </row>
    <row r="51" spans="1:33" hidden="1" outlineLevel="1">
      <c r="A51" t="str">
        <f>C2</f>
        <v>Galway</v>
      </c>
      <c r="B51">
        <f>B2</f>
        <v>0.56597222222222221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Felix Desjy (FR)</v>
      </c>
      <c r="L52" t="str">
        <f t="shared" si="0"/>
        <v>Felix Desjy (FR)</v>
      </c>
      <c r="M52" t="str">
        <f t="shared" si="0"/>
        <v>Gigiplan Two Seven (IRE)</v>
      </c>
      <c r="N52" t="str">
        <f t="shared" ref="N52:N91" si="1">INDEX($A$2:$A$20,(MATCH(LARGE(W$2:W$20,$J52),W$2:W$20,0)))</f>
        <v>Felix Desjy (FR)</v>
      </c>
      <c r="O52" t="str">
        <f t="shared" ref="O52:O91" si="2">INDEX($A$2:$A$20,(MATCH(LARGE(AA$2:AA$20,$J52),AA$2:AA$20,0)))</f>
        <v>Felix Desjy (FR)</v>
      </c>
      <c r="P52" t="str">
        <f t="shared" ref="P52:P91" si="3">INDEX($A$2:$A$20,(MATCH(LARGE(Y$2:Y$20,$J52),Y$2:Y$20,0)))</f>
        <v>Good Luck Hope (IRE)</v>
      </c>
      <c r="Q52" t="str">
        <f t="shared" ref="Q52:Q91" si="4">INDEX($A$2:$A$20,(MATCH(LARGE(Y$2:Y$20,$J52),Y$2:Y$20,0)))</f>
        <v>Good Luck Hope (IRE)</v>
      </c>
      <c r="R52" t="str">
        <f t="shared" ref="R52:R91" si="5">INDEX($A$2:$A$20,(MATCH(LARGE(AD$2:AD$20,$J52),AD$2:AD$20,0)))</f>
        <v>Felix Desjy (FR)</v>
      </c>
      <c r="S52" t="str">
        <f t="shared" ref="S52:S80" si="6">A2</f>
        <v>Felix Desjy (FR)</v>
      </c>
      <c r="V52">
        <f t="shared" ref="V52:V80" si="7">SUM(Y52:AF52)</f>
        <v>94</v>
      </c>
      <c r="W52">
        <f t="shared" ref="W52:W80" si="8">V52-AG2</f>
        <v>94</v>
      </c>
      <c r="X52">
        <f t="shared" ref="X52:X60" si="9">IF(ISNA(W52),"",W52)</f>
        <v>94</v>
      </c>
      <c r="Y52">
        <f t="shared" ref="Y52:AA80" si="10">(($H$63+1)-(RANK(M2,M$2:M$30)))</f>
        <v>14</v>
      </c>
      <c r="Z52">
        <f t="shared" si="10"/>
        <v>14</v>
      </c>
      <c r="AA52">
        <f t="shared" si="10"/>
        <v>11</v>
      </c>
      <c r="AB52">
        <f t="shared" ref="AB52:AB80" si="11">(($H$63+1)-(RANK(W2,W$2:W$30)))</f>
        <v>14</v>
      </c>
      <c r="AC52">
        <f t="shared" ref="AC52:AC80" si="12">(($H$63+1)-(RANK(Y2,Y$2:Y$30)))</f>
        <v>12</v>
      </c>
      <c r="AD52">
        <f t="shared" ref="AD52:AD80" si="13">(($H$63+1)-(RANK(AA2,AA$2:AA$30)))</f>
        <v>14</v>
      </c>
      <c r="AE52">
        <f t="shared" ref="AE52:AF80" si="14">(($H$63+1)-(RANK(AC2,AC$2:AC$30)))</f>
        <v>1</v>
      </c>
      <c r="AF52">
        <f t="shared" si="14"/>
        <v>14</v>
      </c>
      <c r="AG52" t="str">
        <f>INDEX(S52:S92, MATCH(LARGE(X52:X92, 1),X52:X92, 0))</f>
        <v>Felix Desjy (FR)</v>
      </c>
    </row>
    <row r="53" spans="1:33" hidden="1" outlineLevel="1">
      <c r="A53" t="s">
        <v>43</v>
      </c>
      <c r="B53" t="str">
        <f>A2</f>
        <v>Felix Desjy (FR)</v>
      </c>
      <c r="C53">
        <f>AE2</f>
        <v>333.5247</v>
      </c>
      <c r="D53">
        <f>AG2</f>
        <v>0</v>
      </c>
      <c r="E53">
        <f>C53-D53</f>
        <v>333.5247</v>
      </c>
      <c r="F53">
        <f>SUMIF(B53:B61, B53, G53:G61)</f>
        <v>1.0308742917002005</v>
      </c>
      <c r="G53">
        <f>(1/C53)*(C53-C54)</f>
        <v>0.28832077504304782</v>
      </c>
      <c r="H53">
        <f>AF2</f>
        <v>0.5</v>
      </c>
      <c r="J53">
        <v>2</v>
      </c>
      <c r="K53" t="str">
        <f t="shared" si="0"/>
        <v>Licklighter (IRE)</v>
      </c>
      <c r="L53" t="str">
        <f t="shared" si="0"/>
        <v>Licklighter (IRE)</v>
      </c>
      <c r="M53" t="str">
        <f t="shared" si="0"/>
        <v>Licklighter (IRE)</v>
      </c>
      <c r="N53" t="str">
        <f t="shared" si="1"/>
        <v>The Reaping Race (IRE)</v>
      </c>
      <c r="O53" t="str">
        <f t="shared" si="2"/>
        <v>Joe The Crow (IRE)</v>
      </c>
      <c r="P53" t="str">
        <f t="shared" si="3"/>
        <v>Leave Your Mark (IRE)</v>
      </c>
      <c r="Q53" t="str">
        <f t="shared" si="4"/>
        <v>Leave Your Mark (IRE)</v>
      </c>
      <c r="R53" t="str">
        <f t="shared" si="5"/>
        <v>Licklighter (IRE)</v>
      </c>
      <c r="S53" t="str">
        <f t="shared" si="6"/>
        <v>Licklighter (IRE)</v>
      </c>
      <c r="V53">
        <f t="shared" si="7"/>
        <v>79</v>
      </c>
      <c r="W53">
        <f t="shared" si="8"/>
        <v>-32</v>
      </c>
      <c r="X53">
        <f t="shared" si="9"/>
        <v>-32</v>
      </c>
      <c r="Y53">
        <f t="shared" si="10"/>
        <v>13</v>
      </c>
      <c r="Z53">
        <f t="shared" si="10"/>
        <v>13</v>
      </c>
      <c r="AA53">
        <f t="shared" si="10"/>
        <v>13</v>
      </c>
      <c r="AB53">
        <f t="shared" si="11"/>
        <v>4</v>
      </c>
      <c r="AC53">
        <f t="shared" si="12"/>
        <v>3</v>
      </c>
      <c r="AD53">
        <f t="shared" si="13"/>
        <v>8</v>
      </c>
      <c r="AE53">
        <f t="shared" si="14"/>
        <v>12</v>
      </c>
      <c r="AF53">
        <f t="shared" si="14"/>
        <v>13</v>
      </c>
    </row>
    <row r="54" spans="1:33" hidden="1" outlineLevel="1">
      <c r="A54" t="s">
        <v>44</v>
      </c>
      <c r="B54" t="str">
        <f>A3</f>
        <v>Licklighter (IRE)</v>
      </c>
      <c r="C54">
        <f>AE3</f>
        <v>237.36259999999999</v>
      </c>
      <c r="D54">
        <f>AG3</f>
        <v>111</v>
      </c>
      <c r="E54">
        <f t="shared" ref="E54:E55" si="15">C54-D54</f>
        <v>126.36259999999999</v>
      </c>
      <c r="F54">
        <f ca="1">SUMIF(B53:B64, B54, G53:G61)</f>
        <v>0</v>
      </c>
      <c r="H54">
        <f>AF3</f>
        <v>5</v>
      </c>
      <c r="J54">
        <v>3</v>
      </c>
      <c r="K54" t="str">
        <f t="shared" si="0"/>
        <v>The Reaping Race (IRE)</v>
      </c>
      <c r="L54" t="str">
        <f t="shared" si="0"/>
        <v>Joe The Crow (IRE)</v>
      </c>
      <c r="M54" t="str">
        <f t="shared" si="0"/>
        <v>Chavi Artist (IRE)</v>
      </c>
      <c r="N54" t="str">
        <f t="shared" si="1"/>
        <v>Castle Valley (IRE)</v>
      </c>
      <c r="O54" t="str">
        <f t="shared" si="2"/>
        <v>Joe The Crow (IRE)</v>
      </c>
      <c r="P54" t="str">
        <f t="shared" si="3"/>
        <v>Felix Desjy (FR)</v>
      </c>
      <c r="Q54" t="str">
        <f t="shared" si="4"/>
        <v>Felix Desjy (FR)</v>
      </c>
      <c r="R54" t="str">
        <f t="shared" si="5"/>
        <v>Gigiplan Two Seven (IRE)</v>
      </c>
      <c r="S54" t="str">
        <f t="shared" si="6"/>
        <v>Gigiplan Two Seven (IRE)</v>
      </c>
      <c r="V54">
        <f t="shared" si="7"/>
        <v>69</v>
      </c>
      <c r="W54">
        <f t="shared" si="8"/>
        <v>69</v>
      </c>
      <c r="X54">
        <f t="shared" si="9"/>
        <v>69</v>
      </c>
      <c r="Y54">
        <f t="shared" si="10"/>
        <v>11</v>
      </c>
      <c r="Z54">
        <f t="shared" si="10"/>
        <v>11</v>
      </c>
      <c r="AA54">
        <f t="shared" si="10"/>
        <v>14</v>
      </c>
      <c r="AB54">
        <f t="shared" si="11"/>
        <v>3</v>
      </c>
      <c r="AC54">
        <f t="shared" si="12"/>
        <v>8</v>
      </c>
      <c r="AD54">
        <f t="shared" si="13"/>
        <v>6</v>
      </c>
      <c r="AE54">
        <f t="shared" si="14"/>
        <v>4</v>
      </c>
      <c r="AF54">
        <f t="shared" si="14"/>
        <v>12</v>
      </c>
    </row>
    <row r="55" spans="1:33" hidden="1" outlineLevel="1">
      <c r="A55" t="s">
        <v>45</v>
      </c>
      <c r="B55" t="str">
        <f>A4</f>
        <v>Gigiplan Two Seven (IRE)</v>
      </c>
      <c r="C55">
        <f>AE4</f>
        <v>195.14449999999999</v>
      </c>
      <c r="D55">
        <f>AG4</f>
        <v>0</v>
      </c>
      <c r="E55">
        <f t="shared" si="15"/>
        <v>195.14449999999999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Gigiplan Two Seven (IRE)</v>
      </c>
      <c r="L55" t="str">
        <f t="shared" si="0"/>
        <v>Gigiplan Two Seven (IRE)</v>
      </c>
      <c r="M55" t="str">
        <f t="shared" si="0"/>
        <v>Felix Desjy (FR)</v>
      </c>
      <c r="N55" t="str">
        <f t="shared" si="1"/>
        <v>Owl Creek Bridge (IRE)</v>
      </c>
      <c r="O55" t="str">
        <f t="shared" si="2"/>
        <v>The Reaping Race (IRE)</v>
      </c>
      <c r="P55" t="str">
        <f t="shared" si="3"/>
        <v>Chavi Artist (IRE)</v>
      </c>
      <c r="Q55" t="str">
        <f t="shared" si="4"/>
        <v>Chavi Artist (IRE)</v>
      </c>
      <c r="R55" t="str">
        <f t="shared" si="5"/>
        <v>Castle Valley (IRE)</v>
      </c>
      <c r="S55" t="str">
        <f t="shared" si="6"/>
        <v>The Reaping Race (IRE)</v>
      </c>
      <c r="V55">
        <f t="shared" si="7"/>
        <v>82</v>
      </c>
      <c r="W55">
        <f t="shared" si="8"/>
        <v>82</v>
      </c>
      <c r="X55">
        <f t="shared" si="9"/>
        <v>82</v>
      </c>
      <c r="Y55">
        <f t="shared" si="10"/>
        <v>12</v>
      </c>
      <c r="Z55">
        <f t="shared" si="10"/>
        <v>9</v>
      </c>
      <c r="AA55">
        <f t="shared" si="10"/>
        <v>9</v>
      </c>
      <c r="AB55">
        <f t="shared" si="11"/>
        <v>13</v>
      </c>
      <c r="AC55">
        <f t="shared" si="12"/>
        <v>7</v>
      </c>
      <c r="AD55">
        <f t="shared" si="13"/>
        <v>11</v>
      </c>
      <c r="AE55">
        <f t="shared" si="14"/>
        <v>14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Felix Desjy (FR)</v>
      </c>
      <c r="C56">
        <f>LARGE(M$2:M$20, D56)</f>
        <v>102.968</v>
      </c>
      <c r="D56">
        <v>1</v>
      </c>
      <c r="E56">
        <f>LARGE(M$2:M$20, F56)</f>
        <v>85.747799999999998</v>
      </c>
      <c r="F56">
        <v>2</v>
      </c>
      <c r="G56">
        <f t="shared" ref="G56:G61" si="16">IF(C56&gt;0, (1/C56)*(C56-E56), 0.1)</f>
        <v>0.16723836531738021</v>
      </c>
      <c r="H56">
        <f t="shared" ref="H56:H61" si="17">INDEX(AF$2:AF$20,MATCH(B56,A$2:A$20,0))</f>
        <v>0.5</v>
      </c>
      <c r="J56">
        <v>5</v>
      </c>
      <c r="K56" t="str">
        <f t="shared" si="0"/>
        <v>Joe The Crow (IRE)</v>
      </c>
      <c r="L56" t="str">
        <f t="shared" si="0"/>
        <v>Leave Your Mark (IRE)</v>
      </c>
      <c r="M56" t="str">
        <f t="shared" si="0"/>
        <v>Joe The Crow (IRE)</v>
      </c>
      <c r="N56" t="str">
        <f t="shared" si="1"/>
        <v>Makka Pakka (IRE)</v>
      </c>
      <c r="O56" t="str">
        <f t="shared" si="2"/>
        <v>The Reaping Race (IRE)</v>
      </c>
      <c r="P56" t="str">
        <f t="shared" si="3"/>
        <v>Makka Pakka (IRE)</v>
      </c>
      <c r="Q56" t="str">
        <f t="shared" si="4"/>
        <v>Makka Pakka (IRE)</v>
      </c>
      <c r="R56" t="str">
        <f t="shared" si="5"/>
        <v>Dragon Houdini (IRE)</v>
      </c>
      <c r="S56" t="str">
        <f t="shared" si="6"/>
        <v>Joe The Crow (IRE)</v>
      </c>
      <c r="V56">
        <f t="shared" si="7"/>
        <v>74</v>
      </c>
      <c r="W56">
        <f t="shared" si="8"/>
        <v>74</v>
      </c>
      <c r="X56">
        <f t="shared" si="9"/>
        <v>74</v>
      </c>
      <c r="Y56">
        <f t="shared" si="10"/>
        <v>10</v>
      </c>
      <c r="Z56">
        <f t="shared" si="10"/>
        <v>12</v>
      </c>
      <c r="AA56">
        <f t="shared" si="10"/>
        <v>10</v>
      </c>
      <c r="AB56">
        <f t="shared" si="11"/>
        <v>8</v>
      </c>
      <c r="AC56">
        <f t="shared" si="12"/>
        <v>6</v>
      </c>
      <c r="AD56">
        <f t="shared" si="13"/>
        <v>13</v>
      </c>
      <c r="AE56">
        <f t="shared" si="14"/>
        <v>9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Felix Desjy (FR)</v>
      </c>
      <c r="C57">
        <f>LARGE(W$2:W$20, D57)</f>
        <v>22.55</v>
      </c>
      <c r="D57">
        <v>1</v>
      </c>
      <c r="E57">
        <f>LARGE(W$2:W$20, F57)</f>
        <v>18.921399999999998</v>
      </c>
      <c r="F57">
        <v>2</v>
      </c>
      <c r="G57">
        <f t="shared" si="16"/>
        <v>0.16091352549889143</v>
      </c>
      <c r="H57">
        <f t="shared" si="17"/>
        <v>0.5</v>
      </c>
      <c r="J57">
        <v>6</v>
      </c>
      <c r="K57" t="str">
        <f t="shared" si="0"/>
        <v>Dragon Houdini (IRE)</v>
      </c>
      <c r="L57" t="str">
        <f t="shared" si="0"/>
        <v>The Reaping Race (IRE)</v>
      </c>
      <c r="M57" t="str">
        <f t="shared" si="0"/>
        <v>The Reaping Race (IRE)</v>
      </c>
      <c r="N57" t="str">
        <f t="shared" si="1"/>
        <v>Chavi Artist (IRE)</v>
      </c>
      <c r="O57" t="str">
        <f t="shared" si="2"/>
        <v>Chavi Artist (IRE)</v>
      </c>
      <c r="P57" t="str">
        <f t="shared" si="3"/>
        <v>Amerijano (IRE)</v>
      </c>
      <c r="Q57" t="str">
        <f t="shared" si="4"/>
        <v>Amerijano (IRE)</v>
      </c>
      <c r="R57" t="str">
        <f t="shared" si="5"/>
        <v>Owl Creek Bridge (IRE)</v>
      </c>
      <c r="S57" t="str">
        <f t="shared" si="6"/>
        <v>Owl Creek Bridge (IRE)</v>
      </c>
      <c r="V57">
        <f t="shared" si="7"/>
        <v>62</v>
      </c>
      <c r="W57">
        <f t="shared" si="8"/>
        <v>62</v>
      </c>
      <c r="X57">
        <f t="shared" si="9"/>
        <v>62</v>
      </c>
      <c r="Y57">
        <f t="shared" si="10"/>
        <v>7</v>
      </c>
      <c r="Z57">
        <f t="shared" si="10"/>
        <v>8</v>
      </c>
      <c r="AA57">
        <f t="shared" si="10"/>
        <v>9</v>
      </c>
      <c r="AB57">
        <f t="shared" si="11"/>
        <v>11</v>
      </c>
      <c r="AC57">
        <f t="shared" si="12"/>
        <v>2</v>
      </c>
      <c r="AD57">
        <f t="shared" si="13"/>
        <v>11</v>
      </c>
      <c r="AE57">
        <f t="shared" si="14"/>
        <v>5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Felix Desjy (FR)</v>
      </c>
      <c r="C58">
        <f>LARGE(AA$2:AA$20, D58)</f>
        <v>2.6246</v>
      </c>
      <c r="D58">
        <v>1</v>
      </c>
      <c r="E58">
        <f>LARGE(AA$2:AA$20, F58)</f>
        <v>1.9977</v>
      </c>
      <c r="F58">
        <v>2</v>
      </c>
      <c r="G58">
        <f t="shared" si="16"/>
        <v>0.2388554446391831</v>
      </c>
      <c r="H58">
        <f t="shared" si="17"/>
        <v>0.5</v>
      </c>
      <c r="J58">
        <v>7</v>
      </c>
      <c r="K58" t="str">
        <f t="shared" si="0"/>
        <v>Shantou Warrior (IRE)</v>
      </c>
      <c r="L58" t="str">
        <f t="shared" si="0"/>
        <v>Owl Creek Bridge (IRE)</v>
      </c>
      <c r="M58" t="str">
        <f t="shared" si="0"/>
        <v>The Reaping Race (IRE)</v>
      </c>
      <c r="N58" t="str">
        <f t="shared" si="1"/>
        <v>Joe The Crow (IRE)</v>
      </c>
      <c r="O58" t="str">
        <f t="shared" si="2"/>
        <v>Licklighter (IRE)</v>
      </c>
      <c r="P58" t="str">
        <f t="shared" si="3"/>
        <v>Gigiplan Two Seven (IRE)</v>
      </c>
      <c r="Q58" t="str">
        <f t="shared" si="4"/>
        <v>Gigiplan Two Seven (IRE)</v>
      </c>
      <c r="R58" t="str">
        <f t="shared" si="5"/>
        <v>Shantou Warrior (IRE)</v>
      </c>
      <c r="S58" t="str">
        <f t="shared" si="6"/>
        <v>Dragon Houdini (IRE)</v>
      </c>
      <c r="V58">
        <f t="shared" si="7"/>
        <v>46</v>
      </c>
      <c r="W58">
        <f t="shared" si="8"/>
        <v>46</v>
      </c>
      <c r="X58">
        <f t="shared" si="9"/>
        <v>46</v>
      </c>
      <c r="Y58">
        <f t="shared" si="10"/>
        <v>9</v>
      </c>
      <c r="Z58">
        <f t="shared" si="10"/>
        <v>5</v>
      </c>
      <c r="AA58">
        <f t="shared" si="10"/>
        <v>9</v>
      </c>
      <c r="AB58">
        <f t="shared" si="11"/>
        <v>6</v>
      </c>
      <c r="AC58">
        <f t="shared" si="12"/>
        <v>4</v>
      </c>
      <c r="AD58">
        <f t="shared" si="13"/>
        <v>1</v>
      </c>
      <c r="AE58">
        <f t="shared" si="14"/>
        <v>2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The Reaping Race (IRE)</v>
      </c>
      <c r="C59">
        <f>LARGE(AC$2:AC$20, D59)</f>
        <v>2.2090999999999998</v>
      </c>
      <c r="D59">
        <v>1</v>
      </c>
      <c r="E59">
        <f>LARGE(AC$2:AC$20, F59)</f>
        <v>2.0623999999999998</v>
      </c>
      <c r="F59">
        <v>2</v>
      </c>
      <c r="G59">
        <f t="shared" si="16"/>
        <v>6.6407134127020082E-2</v>
      </c>
      <c r="H59">
        <f t="shared" si="17"/>
        <v>25</v>
      </c>
      <c r="J59">
        <v>8</v>
      </c>
      <c r="K59" t="str">
        <f t="shared" si="0"/>
        <v>Owl Creek Bridge (IRE)</v>
      </c>
      <c r="L59" t="str">
        <f t="shared" si="0"/>
        <v>Chavi Artist (IRE)</v>
      </c>
      <c r="M59" t="str">
        <f t="shared" si="0"/>
        <v>The Reaping Race (IRE)</v>
      </c>
      <c r="N59" t="str">
        <f t="shared" si="1"/>
        <v>Leave Your Mark (IRE)</v>
      </c>
      <c r="O59" t="str">
        <f t="shared" si="2"/>
        <v>Amerijano (IRE)</v>
      </c>
      <c r="P59" t="str">
        <f t="shared" si="3"/>
        <v>The Reaping Race (IRE)</v>
      </c>
      <c r="Q59" t="str">
        <f t="shared" si="4"/>
        <v>The Reaping Race (IRE)</v>
      </c>
      <c r="R59" t="str">
        <f t="shared" si="5"/>
        <v>The Reaping Race (IRE)</v>
      </c>
      <c r="S59" t="str">
        <f t="shared" si="6"/>
        <v>Chavi Artist (IRE)</v>
      </c>
      <c r="V59">
        <f t="shared" si="7"/>
        <v>70</v>
      </c>
      <c r="W59">
        <f t="shared" si="8"/>
        <v>70</v>
      </c>
      <c r="X59">
        <f t="shared" si="9"/>
        <v>70</v>
      </c>
      <c r="Y59">
        <f t="shared" si="10"/>
        <v>6</v>
      </c>
      <c r="Z59">
        <f t="shared" si="10"/>
        <v>7</v>
      </c>
      <c r="AA59">
        <f t="shared" si="10"/>
        <v>12</v>
      </c>
      <c r="AB59">
        <f t="shared" si="11"/>
        <v>9</v>
      </c>
      <c r="AC59">
        <f t="shared" si="12"/>
        <v>11</v>
      </c>
      <c r="AD59">
        <f t="shared" si="13"/>
        <v>9</v>
      </c>
      <c r="AE59">
        <f t="shared" si="14"/>
        <v>13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Good Luck Hope (IRE)</v>
      </c>
      <c r="C60">
        <f>LARGE(Y$2:Y$20, D60)</f>
        <v>2.7801999999999998</v>
      </c>
      <c r="D60">
        <v>1</v>
      </c>
      <c r="E60">
        <f>LARGE(Y$2:Y$20, F60)</f>
        <v>2.6076999999999999</v>
      </c>
      <c r="F60">
        <v>2</v>
      </c>
      <c r="G60">
        <f t="shared" si="16"/>
        <v>6.2045895978706529E-2</v>
      </c>
      <c r="H60">
        <f t="shared" si="17"/>
        <v>16</v>
      </c>
      <c r="J60">
        <v>9</v>
      </c>
      <c r="K60" t="str">
        <f t="shared" si="0"/>
        <v>Chavi Artist (IRE)</v>
      </c>
      <c r="L60" t="str">
        <f t="shared" si="0"/>
        <v>Makka Pakka (IRE)</v>
      </c>
      <c r="M60" t="str">
        <f t="shared" si="0"/>
        <v>The Reaping Race (IRE)</v>
      </c>
      <c r="N60" t="str">
        <f t="shared" si="1"/>
        <v>Dragon Houdini (IRE)</v>
      </c>
      <c r="O60" t="str">
        <f t="shared" si="2"/>
        <v>Gigiplan Two Seven (IRE)</v>
      </c>
      <c r="P60" t="str">
        <f t="shared" si="3"/>
        <v>Joe The Crow (IRE)</v>
      </c>
      <c r="Q60" t="str">
        <f t="shared" si="4"/>
        <v>Joe The Crow (IRE)</v>
      </c>
      <c r="R60" t="str">
        <f t="shared" si="5"/>
        <v>Joe The Crow (IRE)</v>
      </c>
      <c r="S60" t="str">
        <f t="shared" si="6"/>
        <v>Leave Your Mark (IRE)</v>
      </c>
      <c r="V60">
        <f t="shared" si="7"/>
        <v>69</v>
      </c>
      <c r="W60">
        <f t="shared" si="8"/>
        <v>69</v>
      </c>
      <c r="X60">
        <f t="shared" si="9"/>
        <v>69</v>
      </c>
      <c r="Y60">
        <f t="shared" si="10"/>
        <v>4</v>
      </c>
      <c r="Z60">
        <f t="shared" si="10"/>
        <v>10</v>
      </c>
      <c r="AA60">
        <f t="shared" si="10"/>
        <v>9</v>
      </c>
      <c r="AB60">
        <f t="shared" si="11"/>
        <v>7</v>
      </c>
      <c r="AC60">
        <f t="shared" si="12"/>
        <v>13</v>
      </c>
      <c r="AD60">
        <f t="shared" si="13"/>
        <v>13</v>
      </c>
      <c r="AE60">
        <f t="shared" si="14"/>
        <v>11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Felix Desjy (FR)</v>
      </c>
      <c r="C61">
        <f>LARGE(AD$2:AD$20, D61)</f>
        <v>15.100300000000001</v>
      </c>
      <c r="D61">
        <v>1</v>
      </c>
      <c r="E61">
        <f>LARGE(AD$2:AD$20, F61)</f>
        <v>12.4495</v>
      </c>
      <c r="F61">
        <v>2</v>
      </c>
      <c r="G61">
        <f t="shared" si="16"/>
        <v>0.17554618120169799</v>
      </c>
      <c r="H61">
        <f t="shared" si="17"/>
        <v>0.5</v>
      </c>
      <c r="J61">
        <v>10</v>
      </c>
      <c r="K61" t="str">
        <f t="shared" si="0"/>
        <v>Castle Valley (IRE)</v>
      </c>
      <c r="L61" t="str">
        <f t="shared" si="0"/>
        <v>Dragon Houdini (IRE)</v>
      </c>
      <c r="M61" t="str">
        <f t="shared" si="0"/>
        <v>The Reaping Race (IRE)</v>
      </c>
      <c r="N61" t="str">
        <f t="shared" si="1"/>
        <v>Shantou Warrior (IRE)</v>
      </c>
      <c r="O61" t="str">
        <f t="shared" si="2"/>
        <v>Makka Pakka (IRE)</v>
      </c>
      <c r="P61" t="str">
        <f t="shared" si="3"/>
        <v>Shantou Warrior (IRE)</v>
      </c>
      <c r="Q61" t="str">
        <f t="shared" si="4"/>
        <v>Shantou Warrior (IRE)</v>
      </c>
      <c r="R61" t="str">
        <f t="shared" si="5"/>
        <v>Joe The Crow (IRE)</v>
      </c>
      <c r="S61" t="str">
        <f t="shared" si="6"/>
        <v>Shantou Warrior (IRE)</v>
      </c>
      <c r="V61">
        <f t="shared" si="7"/>
        <v>52</v>
      </c>
      <c r="W61">
        <f t="shared" si="8"/>
        <v>52</v>
      </c>
      <c r="X61">
        <f>IF(ISNA(W61),"",W61)</f>
        <v>52</v>
      </c>
      <c r="Y61">
        <f t="shared" si="10"/>
        <v>8</v>
      </c>
      <c r="Z61">
        <f t="shared" si="10"/>
        <v>5</v>
      </c>
      <c r="AA61">
        <f t="shared" si="10"/>
        <v>9</v>
      </c>
      <c r="AB61">
        <f t="shared" si="11"/>
        <v>5</v>
      </c>
      <c r="AC61">
        <f t="shared" si="12"/>
        <v>5</v>
      </c>
      <c r="AD61">
        <f t="shared" si="13"/>
        <v>4</v>
      </c>
      <c r="AE61">
        <f t="shared" si="14"/>
        <v>8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Felix Desjy (FR)</v>
      </c>
      <c r="J62">
        <v>11</v>
      </c>
      <c r="K62" t="str">
        <f t="shared" si="0"/>
        <v>Leave Your Mark (IRE)</v>
      </c>
      <c r="L62" t="str">
        <f t="shared" si="0"/>
        <v>Dragon Houdini (IRE)</v>
      </c>
      <c r="M62" t="str">
        <f t="shared" si="0"/>
        <v>The Reaping Race (IRE)</v>
      </c>
      <c r="N62" t="str">
        <f t="shared" si="1"/>
        <v>Licklighter (IRE)</v>
      </c>
      <c r="O62" t="str">
        <f t="shared" si="2"/>
        <v>Shantou Warrior (IRE)</v>
      </c>
      <c r="P62" t="str">
        <f t="shared" si="3"/>
        <v>Dragon Houdini (IRE)</v>
      </c>
      <c r="Q62" t="str">
        <f t="shared" si="4"/>
        <v>Dragon Houdini (IRE)</v>
      </c>
      <c r="R62" t="str">
        <f t="shared" si="5"/>
        <v>Makka Pakka (IRE)</v>
      </c>
      <c r="S62" t="str">
        <f t="shared" si="6"/>
        <v>Castle Valley (IRE)</v>
      </c>
      <c r="V62">
        <f t="shared" si="7"/>
        <v>52</v>
      </c>
      <c r="W62">
        <f t="shared" si="8"/>
        <v>52</v>
      </c>
      <c r="X62">
        <f t="shared" ref="X62:X80" si="18">IF(ISNA(W62),"",W62)</f>
        <v>52</v>
      </c>
      <c r="Y62">
        <f t="shared" si="10"/>
        <v>5</v>
      </c>
      <c r="Z62">
        <f t="shared" si="10"/>
        <v>5</v>
      </c>
      <c r="AA62">
        <f t="shared" si="10"/>
        <v>9</v>
      </c>
      <c r="AB62">
        <f t="shared" si="11"/>
        <v>12</v>
      </c>
      <c r="AC62">
        <f t="shared" si="12"/>
        <v>1</v>
      </c>
      <c r="AD62">
        <f t="shared" si="13"/>
        <v>2</v>
      </c>
      <c r="AE62">
        <f t="shared" si="14"/>
        <v>7</v>
      </c>
      <c r="AF62">
        <f t="shared" si="14"/>
        <v>11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Felix Desjy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14</v>
      </c>
      <c r="J63">
        <v>12</v>
      </c>
      <c r="K63" t="str">
        <f t="shared" si="0"/>
        <v>Makka Pakka (IRE)</v>
      </c>
      <c r="L63" t="str">
        <f t="shared" si="0"/>
        <v>Dragon Houdini (IRE)</v>
      </c>
      <c r="M63" t="str">
        <f t="shared" si="0"/>
        <v>The Reaping Race (IRE)</v>
      </c>
      <c r="N63" t="str">
        <f t="shared" si="1"/>
        <v>Gigiplan Two Seven (IRE)</v>
      </c>
      <c r="O63" t="str">
        <f t="shared" si="2"/>
        <v>Good Luck Hope (IRE)</v>
      </c>
      <c r="P63" t="str">
        <f t="shared" si="3"/>
        <v>Licklighter (IRE)</v>
      </c>
      <c r="Q63" t="str">
        <f t="shared" si="4"/>
        <v>Licklighter (IRE)</v>
      </c>
      <c r="R63" t="str">
        <f t="shared" si="5"/>
        <v>Chavi Artist (IRE)</v>
      </c>
      <c r="S63" t="str">
        <f t="shared" si="6"/>
        <v>Makka Pakka (IRE)</v>
      </c>
      <c r="V63">
        <f t="shared" si="7"/>
        <v>53</v>
      </c>
      <c r="W63">
        <f t="shared" si="8"/>
        <v>53</v>
      </c>
      <c r="X63">
        <f t="shared" si="18"/>
        <v>53</v>
      </c>
      <c r="Y63">
        <f t="shared" si="10"/>
        <v>3</v>
      </c>
      <c r="Z63">
        <f t="shared" si="10"/>
        <v>6</v>
      </c>
      <c r="AA63">
        <f t="shared" si="10"/>
        <v>9</v>
      </c>
      <c r="AB63">
        <f t="shared" si="11"/>
        <v>10</v>
      </c>
      <c r="AC63">
        <f t="shared" si="12"/>
        <v>10</v>
      </c>
      <c r="AD63">
        <f t="shared" si="13"/>
        <v>5</v>
      </c>
      <c r="AE63">
        <f t="shared" si="14"/>
        <v>6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Felix Desjy (FR)</v>
      </c>
      <c r="C64">
        <f>INDEX(AF$2:AF$20,MATCH(B64,A$2:A$20,0))</f>
        <v>0.5</v>
      </c>
      <c r="D64">
        <v>1</v>
      </c>
      <c r="E64">
        <f>SUMIF(B53:B61, B64, G53:G61)</f>
        <v>1.0308742917002005</v>
      </c>
      <c r="F64">
        <v>0</v>
      </c>
      <c r="G64" t="str">
        <f>K2</f>
        <v>Connollys RED MILLS Irish EBF Auction Maiden Hurdle</v>
      </c>
      <c r="J64">
        <v>13</v>
      </c>
      <c r="K64" t="str">
        <f t="shared" si="0"/>
        <v>Good Luck Hope (IRE)</v>
      </c>
      <c r="L64" t="str">
        <f t="shared" si="0"/>
        <v>Dragon Houdini (IRE)</v>
      </c>
      <c r="M64" t="str">
        <f t="shared" si="0"/>
        <v>The Reaping Race (IRE)</v>
      </c>
      <c r="N64" t="str">
        <f t="shared" si="1"/>
        <v>Gigiplan Two Seven (IRE)</v>
      </c>
      <c r="O64" t="str">
        <f t="shared" si="2"/>
        <v>Castle Valley (IRE)</v>
      </c>
      <c r="P64" t="str">
        <f t="shared" si="3"/>
        <v>Owl Creek Bridge (IRE)</v>
      </c>
      <c r="Q64" t="str">
        <f t="shared" si="4"/>
        <v>Owl Creek Bridge (IRE)</v>
      </c>
      <c r="R64" t="str">
        <f t="shared" si="5"/>
        <v>Leave Your Mark (IRE)</v>
      </c>
      <c r="S64" t="str">
        <f t="shared" si="6"/>
        <v>Good Luck Hope (IRE)</v>
      </c>
      <c r="V64">
        <f t="shared" si="7"/>
        <v>45</v>
      </c>
      <c r="W64">
        <f t="shared" si="8"/>
        <v>45</v>
      </c>
      <c r="X64">
        <f t="shared" si="18"/>
        <v>45</v>
      </c>
      <c r="Y64">
        <f t="shared" si="10"/>
        <v>2</v>
      </c>
      <c r="Z64">
        <f t="shared" si="10"/>
        <v>5</v>
      </c>
      <c r="AA64">
        <f t="shared" si="10"/>
        <v>9</v>
      </c>
      <c r="AB64">
        <f t="shared" si="11"/>
        <v>3</v>
      </c>
      <c r="AC64">
        <f t="shared" si="12"/>
        <v>14</v>
      </c>
      <c r="AD64">
        <f t="shared" si="13"/>
        <v>3</v>
      </c>
      <c r="AE64">
        <f t="shared" si="14"/>
        <v>3</v>
      </c>
      <c r="AF64">
        <f t="shared" si="14"/>
        <v>6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0.2388554446391831</v>
      </c>
      <c r="J65">
        <v>14</v>
      </c>
      <c r="K65" t="str">
        <f t="shared" si="0"/>
        <v>Good Luck Hope (IRE)</v>
      </c>
      <c r="L65" t="str">
        <f t="shared" si="0"/>
        <v>Dragon Houdini (IRE)</v>
      </c>
      <c r="M65" t="str">
        <f t="shared" si="0"/>
        <v>The Reaping Race (IRE)</v>
      </c>
      <c r="N65" t="str">
        <f t="shared" si="1"/>
        <v>Gigiplan Two Seven (IRE)</v>
      </c>
      <c r="O65" t="str">
        <f t="shared" si="2"/>
        <v>Dragon Houdini (IRE)</v>
      </c>
      <c r="P65" t="str">
        <f t="shared" si="3"/>
        <v>Castle Valley (IRE)</v>
      </c>
      <c r="Q65" t="str">
        <f t="shared" si="4"/>
        <v>Castle Valley (IRE)</v>
      </c>
      <c r="R65" t="str">
        <f t="shared" si="5"/>
        <v>Leave Your Mark (IRE)</v>
      </c>
      <c r="S65" t="str">
        <f t="shared" si="6"/>
        <v>Amerijano (IRE)</v>
      </c>
      <c r="V65">
        <f t="shared" si="7"/>
        <v>47</v>
      </c>
      <c r="W65">
        <f t="shared" si="8"/>
        <v>47</v>
      </c>
      <c r="X65">
        <f t="shared" si="18"/>
        <v>47</v>
      </c>
      <c r="Y65">
        <f t="shared" si="10"/>
        <v>2</v>
      </c>
      <c r="Z65">
        <f t="shared" si="10"/>
        <v>5</v>
      </c>
      <c r="AA65">
        <f t="shared" si="10"/>
        <v>9</v>
      </c>
      <c r="AB65">
        <f t="shared" si="11"/>
        <v>3</v>
      </c>
      <c r="AC65">
        <f t="shared" si="12"/>
        <v>9</v>
      </c>
      <c r="AD65">
        <f t="shared" si="13"/>
        <v>7</v>
      </c>
      <c r="AE65">
        <f t="shared" si="14"/>
        <v>10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Felix Desjy (FR)</v>
      </c>
      <c r="C66">
        <f>INDEX(AF$2:AF$20,MATCH(B66,A$2:A$20,0))</f>
        <v>0.5</v>
      </c>
      <c r="D66">
        <v>1</v>
      </c>
      <c r="F66">
        <f>IF(B65=B66, F65+1, F65)</f>
        <v>1</v>
      </c>
      <c r="G66">
        <f>F2</f>
        <v>10903</v>
      </c>
      <c r="H66">
        <f ca="1">LARGE(F53:F55, 1)</f>
        <v>1.0308742917002005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2</v>
      </c>
      <c r="Z66">
        <f t="shared" si="10"/>
        <v>5</v>
      </c>
      <c r="AA66">
        <f t="shared" si="10"/>
        <v>9</v>
      </c>
      <c r="AB66">
        <f t="shared" si="11"/>
        <v>3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Felix Desjy (FR)</v>
      </c>
      <c r="F67">
        <f>IF(H63&lt;11, F66+1, F66)</f>
        <v>1</v>
      </c>
      <c r="G67" t="str">
        <f>G2</f>
        <v>Yielding</v>
      </c>
      <c r="H67" t="str">
        <f ca="1">INDEX(B53:B55,MATCH(H66,F53:F55,0))</f>
        <v>Felix Desjy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2</v>
      </c>
      <c r="Z67">
        <f t="shared" si="10"/>
        <v>5</v>
      </c>
      <c r="AA67">
        <f t="shared" si="10"/>
        <v>9</v>
      </c>
      <c r="AB67">
        <f t="shared" si="11"/>
        <v>3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2</v>
      </c>
    </row>
    <row r="68" spans="1:32" hidden="1" outlineLevel="1">
      <c r="A68" t="str">
        <f ca="1">INDEX(B62:B67,MODE(MATCH(B62:B67,B62:B67,0)))</f>
        <v>Felix Desjy (FR)</v>
      </c>
      <c r="B68" t="str">
        <f ca="1">IF(ISNA(A68), B56, A68)</f>
        <v>Felix Desjy (FR)</v>
      </c>
      <c r="C68">
        <f ca="1">INDEX(AF$2:AF$20,MATCH(B68,A$2:A$20,0))</f>
        <v>0.5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2</v>
      </c>
      <c r="Z68">
        <f t="shared" si="10"/>
        <v>5</v>
      </c>
      <c r="AA68">
        <f t="shared" si="10"/>
        <v>9</v>
      </c>
      <c r="AB68">
        <f t="shared" si="11"/>
        <v>3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2</v>
      </c>
    </row>
    <row r="69" spans="1:32" hidden="1" outlineLevel="1">
      <c r="A69" t="s">
        <v>51</v>
      </c>
      <c r="B69" t="str">
        <f ca="1">IF(OR(ISNA(B68), B68="no selection"), B64, B68)</f>
        <v>Felix Desjy (FR)</v>
      </c>
      <c r="C69">
        <f ca="1">INDEX(AF$2:AF$20,MATCH(B69,A$2:A$20,0))</f>
        <v>0.5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2</v>
      </c>
      <c r="Z69">
        <f t="shared" si="10"/>
        <v>5</v>
      </c>
      <c r="AA69">
        <f t="shared" si="10"/>
        <v>9</v>
      </c>
      <c r="AB69">
        <f t="shared" si="11"/>
        <v>3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2</v>
      </c>
    </row>
    <row r="70" spans="1:32" hidden="1" outlineLevel="1">
      <c r="A70" t="s">
        <v>62</v>
      </c>
      <c r="B70" t="str">
        <f ca="1">IF(B69=FALSE, B53, B69)</f>
        <v>Felix Desjy (FR)</v>
      </c>
      <c r="C70">
        <f ca="1">INDEX(AF$2:AF$20,MATCH(B70,A$2:A$20,0))</f>
        <v>0.5</v>
      </c>
      <c r="D70">
        <v>1</v>
      </c>
      <c r="E70">
        <f ca="1">SUMIF(B53:B61, B70, G53:G61)</f>
        <v>1.0308742917002005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2</v>
      </c>
      <c r="Z70">
        <f t="shared" si="10"/>
        <v>5</v>
      </c>
      <c r="AA70">
        <f t="shared" si="10"/>
        <v>9</v>
      </c>
      <c r="AB70">
        <f t="shared" si="11"/>
        <v>3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2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2</v>
      </c>
      <c r="Z71">
        <f t="shared" si="10"/>
        <v>5</v>
      </c>
      <c r="AA71">
        <f t="shared" si="10"/>
        <v>9</v>
      </c>
      <c r="AB71">
        <f t="shared" si="11"/>
        <v>3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2</v>
      </c>
    </row>
    <row r="72" spans="1:32" hidden="1" outlineLevel="1">
      <c r="A72" t="s">
        <v>98</v>
      </c>
      <c r="B72" t="str">
        <f>B53</f>
        <v>Felix Desjy (FR)</v>
      </c>
      <c r="C72">
        <f>C53</f>
        <v>333.5247</v>
      </c>
      <c r="D72">
        <f>(1/C72)*(C72-C73)</f>
        <v>0.28832077504304782</v>
      </c>
      <c r="E72">
        <f>H53</f>
        <v>0.5</v>
      </c>
      <c r="F72">
        <f>(E72*10)-10</f>
        <v>-5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2</v>
      </c>
      <c r="Z72">
        <f t="shared" si="10"/>
        <v>5</v>
      </c>
      <c r="AA72">
        <f t="shared" si="10"/>
        <v>9</v>
      </c>
      <c r="AB72">
        <f t="shared" si="11"/>
        <v>3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2</v>
      </c>
    </row>
    <row r="73" spans="1:32" hidden="1" outlineLevel="1">
      <c r="A73" t="s">
        <v>99</v>
      </c>
      <c r="B73" t="str">
        <f t="shared" ref="B73:C74" si="19">B54</f>
        <v>Licklighter (IRE)</v>
      </c>
      <c r="C73">
        <f t="shared" si="19"/>
        <v>237.36259999999999</v>
      </c>
      <c r="D73">
        <f>(1/C73)*(C73-C74)</f>
        <v>0.17786331966367069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2</v>
      </c>
      <c r="Z73">
        <f t="shared" si="10"/>
        <v>5</v>
      </c>
      <c r="AA73">
        <f t="shared" si="10"/>
        <v>9</v>
      </c>
      <c r="AB73">
        <f t="shared" si="11"/>
        <v>3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2</v>
      </c>
    </row>
    <row r="74" spans="1:32" hidden="1" outlineLevel="1">
      <c r="A74" t="s">
        <v>100</v>
      </c>
      <c r="B74" t="str">
        <f t="shared" si="19"/>
        <v>Gigiplan Two Seven (IRE)</v>
      </c>
      <c r="C74">
        <f t="shared" si="19"/>
        <v>195.14449999999999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2</v>
      </c>
      <c r="Z74">
        <f t="shared" si="10"/>
        <v>5</v>
      </c>
      <c r="AA74">
        <f t="shared" si="10"/>
        <v>9</v>
      </c>
      <c r="AB74">
        <f t="shared" si="11"/>
        <v>3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2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2</v>
      </c>
      <c r="Z75">
        <f t="shared" si="10"/>
        <v>5</v>
      </c>
      <c r="AA75">
        <f t="shared" si="10"/>
        <v>9</v>
      </c>
      <c r="AB75">
        <f t="shared" si="11"/>
        <v>3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2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2</v>
      </c>
      <c r="Z76">
        <f t="shared" si="10"/>
        <v>5</v>
      </c>
      <c r="AA76">
        <f t="shared" si="10"/>
        <v>9</v>
      </c>
      <c r="AB76">
        <f t="shared" si="11"/>
        <v>3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2</v>
      </c>
    </row>
    <row r="77" spans="1:32" hidden="1" outlineLevel="1">
      <c r="A77" t="s">
        <v>105</v>
      </c>
      <c r="B77">
        <f>SMALL(AF2:AF50, 1)</f>
        <v>0.5</v>
      </c>
      <c r="C77">
        <f>SMALL(AF2:AF50, 1)</f>
        <v>0.5</v>
      </c>
      <c r="D77" t="str">
        <f>IF(G77&lt;=3, "YES", "NO")</f>
        <v>YES</v>
      </c>
      <c r="E77">
        <f>IF(C77=0,SMALL(AF2:AF49,2), C77)</f>
        <v>0.5</v>
      </c>
      <c r="F77">
        <f>IF(E77=0, SMALL(AF2:AF49, 3), E77)</f>
        <v>0.5</v>
      </c>
      <c r="G77">
        <f>IF(F77=0, SMALL(AF2:AF49, 4), F77)</f>
        <v>0.5</v>
      </c>
      <c r="H77" t="str">
        <f>INDEX(A2:A50, MATCH(G77, AF2:AF50, 0))</f>
        <v>Felix Desjy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2</v>
      </c>
      <c r="Z77">
        <f t="shared" si="10"/>
        <v>5</v>
      </c>
      <c r="AA77">
        <f t="shared" si="10"/>
        <v>9</v>
      </c>
      <c r="AB77">
        <f t="shared" si="11"/>
        <v>3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2</v>
      </c>
    </row>
    <row r="78" spans="1:32" hidden="1" outlineLevel="1">
      <c r="A78" t="s">
        <v>106</v>
      </c>
      <c r="B78">
        <f>INDEX(AE2:AE50, MATCH(H77, A2:A50, 0))</f>
        <v>333.5247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2</v>
      </c>
      <c r="Z78">
        <f t="shared" si="10"/>
        <v>5</v>
      </c>
      <c r="AA78">
        <f t="shared" si="10"/>
        <v>9</v>
      </c>
      <c r="AB78">
        <f t="shared" si="11"/>
        <v>3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2</v>
      </c>
    </row>
    <row r="79" spans="1:32" hidden="1" outlineLevel="1">
      <c r="A79" t="s">
        <v>107</v>
      </c>
      <c r="B79">
        <f>LARGE(AE2:AE50, 1)</f>
        <v>333.5247</v>
      </c>
      <c r="C79">
        <f>C78/B79</f>
        <v>2.9982786882051016E-5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Felix Desjy (FR) is highly rated.</v>
      </c>
      <c r="H79" t="str">
        <f>INDEX(A2:A50, MATCH(B79, AE2:AE50, 0))</f>
        <v>Felix Desjy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2</v>
      </c>
      <c r="Z79">
        <f t="shared" si="10"/>
        <v>5</v>
      </c>
      <c r="AA79">
        <f t="shared" si="10"/>
        <v>9</v>
      </c>
      <c r="AB79">
        <f t="shared" si="11"/>
        <v>3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2</v>
      </c>
    </row>
    <row r="80" spans="1:32" hidden="1" outlineLevel="1">
      <c r="A80" t="s">
        <v>108</v>
      </c>
      <c r="B80">
        <f>INDEX(W2:W50,MATCH(H77,A2:A50,0))</f>
        <v>22.55</v>
      </c>
      <c r="C80">
        <f>(B81-B80)+0.01</f>
        <v>0.01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2</v>
      </c>
      <c r="Z80">
        <f t="shared" si="10"/>
        <v>5</v>
      </c>
      <c r="AA80">
        <f t="shared" si="10"/>
        <v>9</v>
      </c>
      <c r="AB80">
        <f t="shared" si="11"/>
        <v>3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2</v>
      </c>
    </row>
    <row r="81" spans="1:19" hidden="1" outlineLevel="1">
      <c r="A81" t="s">
        <v>109</v>
      </c>
      <c r="B81">
        <f>LARGE(W2:W49, 1)</f>
        <v>22.55</v>
      </c>
      <c r="C81">
        <f>C80/B81</f>
        <v>4.434589800443459E-4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Amerijano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102.968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102.968</v>
      </c>
      <c r="C83">
        <f>C82/B83</f>
        <v>9.7117551083831873E-5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Felix Desjy (FR)is the form horse.</v>
      </c>
      <c r="H83" t="str">
        <f>INDEX(A2:A50,MATCH(B83,INDEX(M2:M50,0)))</f>
        <v>Amerijano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0.37269999999999998</v>
      </c>
      <c r="C84">
        <f>(B85-B84)+0.01</f>
        <v>1.8463999999999998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2.2090999999999998</v>
      </c>
      <c r="C85">
        <f>C84/B85</f>
        <v>0.8358154904712326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The Reaping Race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15.100300000000001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15.100300000000001</v>
      </c>
      <c r="C87">
        <f>C86/B87</f>
        <v>6.6223849857287602E-4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Felix Desjy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2.5213999999999999</v>
      </c>
      <c r="C88">
        <f>B89-B88</f>
        <v>0.25879999999999992</v>
      </c>
      <c r="H88" t="str">
        <f>INDEX(X2:X50, MATCH(B88, Y2:Y50, 0))</f>
        <v>Kennedy, J W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2.7801999999999998</v>
      </c>
      <c r="C89">
        <f>C88/B89</f>
        <v>9.3086828285734821E-2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Townend, P. </v>
      </c>
      <c r="H89" t="str">
        <f>INDEX(X2:X50, MATCH(B89, Y2:Y50, 0))</f>
        <v>Townend,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123.3359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123.3359</v>
      </c>
      <c r="C91">
        <f>(C90+0.01)/(B91+0.01)</f>
        <v>1.6214564083605535E-4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Felix Desjy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.140625" bestFit="1" customWidth="1"/>
    <col min="3" max="3" width="16.140625" bestFit="1" customWidth="1"/>
    <col min="4" max="4" width="19.140625" bestFit="1" customWidth="1"/>
    <col min="5" max="5" width="12" bestFit="1" customWidth="1"/>
    <col min="6" max="6" width="16.140625" bestFit="1" customWidth="1"/>
    <col min="7" max="7" width="255.7109375" bestFit="1" customWidth="1"/>
    <col min="8" max="8" width="19.140625" bestFit="1" customWidth="1"/>
    <col min="9" max="9" width="10.140625" bestFit="1" customWidth="1"/>
    <col min="10" max="10" width="16.28515625" bestFit="1" customWidth="1"/>
    <col min="11" max="11" width="33.140625" bestFit="1" customWidth="1"/>
    <col min="12" max="19" width="19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405</v>
      </c>
      <c r="B2" s="1">
        <v>0.56944444444444442</v>
      </c>
      <c r="C2" t="s">
        <v>188</v>
      </c>
      <c r="D2" t="s">
        <v>402</v>
      </c>
      <c r="E2" t="s">
        <v>403</v>
      </c>
      <c r="F2">
        <v>6469</v>
      </c>
      <c r="G2" t="s">
        <v>231</v>
      </c>
      <c r="H2" t="s">
        <v>232</v>
      </c>
      <c r="I2" t="s">
        <v>5</v>
      </c>
      <c r="J2" t="s">
        <v>234</v>
      </c>
      <c r="K2" t="s">
        <v>404</v>
      </c>
      <c r="L2">
        <v>2</v>
      </c>
      <c r="M2">
        <v>127.01600000000001</v>
      </c>
      <c r="N2">
        <v>65.322699999999998</v>
      </c>
      <c r="O2">
        <v>29.200600000000001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22.316400000000002</v>
      </c>
      <c r="X2" t="s">
        <v>406</v>
      </c>
      <c r="Y2">
        <v>1.1567000000000001</v>
      </c>
      <c r="Z2" t="s">
        <v>407</v>
      </c>
      <c r="AA2">
        <v>1.4249000000000001</v>
      </c>
      <c r="AB2" t="s">
        <v>408</v>
      </c>
      <c r="AC2">
        <v>1.5382</v>
      </c>
      <c r="AD2">
        <v>37.767299999999999</v>
      </c>
      <c r="AE2" s="23">
        <v>327.14839999999998</v>
      </c>
      <c r="AF2">
        <v>10</v>
      </c>
      <c r="AG2">
        <v>91</v>
      </c>
    </row>
    <row r="3" spans="1:33">
      <c r="A3" t="s">
        <v>410</v>
      </c>
      <c r="B3" s="1">
        <v>0.56944444444444442</v>
      </c>
      <c r="C3" t="s">
        <v>188</v>
      </c>
      <c r="D3" t="s">
        <v>402</v>
      </c>
      <c r="E3" t="s">
        <v>403</v>
      </c>
      <c r="F3">
        <v>6469</v>
      </c>
      <c r="G3" t="s">
        <v>231</v>
      </c>
      <c r="H3" t="s">
        <v>232</v>
      </c>
      <c r="I3" t="s">
        <v>5</v>
      </c>
      <c r="J3" t="s">
        <v>234</v>
      </c>
      <c r="K3" t="s">
        <v>404</v>
      </c>
      <c r="L3">
        <v>2</v>
      </c>
      <c r="M3">
        <v>120.4248</v>
      </c>
      <c r="N3">
        <v>73.426199999999994</v>
      </c>
      <c r="O3">
        <v>24.680599999999998</v>
      </c>
      <c r="P3">
        <v>13.964499999999999</v>
      </c>
      <c r="Q3">
        <v>8.8743999999999996</v>
      </c>
      <c r="R3">
        <v>6.8071000000000002</v>
      </c>
      <c r="S3">
        <v>4.1082999999999998</v>
      </c>
      <c r="T3">
        <v>0</v>
      </c>
      <c r="U3">
        <v>0</v>
      </c>
      <c r="V3">
        <v>0</v>
      </c>
      <c r="W3">
        <v>21.664999999999999</v>
      </c>
      <c r="X3" t="s">
        <v>246</v>
      </c>
      <c r="Y3">
        <v>1.4975000000000001</v>
      </c>
      <c r="Z3" t="s">
        <v>411</v>
      </c>
      <c r="AA3">
        <v>0.88029999999999997</v>
      </c>
      <c r="AB3" t="s">
        <v>412</v>
      </c>
      <c r="AC3">
        <v>2.3639000000000001</v>
      </c>
      <c r="AD3">
        <v>29.001100000000001</v>
      </c>
      <c r="AE3">
        <v>315.52769999999998</v>
      </c>
      <c r="AF3">
        <v>12</v>
      </c>
      <c r="AG3">
        <v>84</v>
      </c>
    </row>
    <row r="4" spans="1:33">
      <c r="A4" t="s">
        <v>413</v>
      </c>
      <c r="B4" s="1">
        <v>0.56944444444444442</v>
      </c>
      <c r="C4" t="s">
        <v>188</v>
      </c>
      <c r="D4" t="s">
        <v>402</v>
      </c>
      <c r="E4" t="s">
        <v>403</v>
      </c>
      <c r="F4">
        <v>6469</v>
      </c>
      <c r="G4" t="s">
        <v>231</v>
      </c>
      <c r="H4" t="s">
        <v>232</v>
      </c>
      <c r="I4" t="s">
        <v>5</v>
      </c>
      <c r="J4" t="s">
        <v>234</v>
      </c>
      <c r="K4" t="s">
        <v>404</v>
      </c>
      <c r="L4">
        <v>2</v>
      </c>
      <c r="M4">
        <v>107.1</v>
      </c>
      <c r="N4">
        <v>87.161000000000001</v>
      </c>
      <c r="O4">
        <v>29.988</v>
      </c>
      <c r="P4">
        <v>11.411799999999999</v>
      </c>
      <c r="Q4">
        <v>8.1959</v>
      </c>
      <c r="R4">
        <v>7.2624000000000004</v>
      </c>
      <c r="S4">
        <v>3.5421999999999998</v>
      </c>
      <c r="T4">
        <v>2.6558000000000002</v>
      </c>
      <c r="U4">
        <v>1.7834000000000001</v>
      </c>
      <c r="V4">
        <v>1.3704000000000001</v>
      </c>
      <c r="W4">
        <v>20.027100000000001</v>
      </c>
      <c r="X4" t="s">
        <v>268</v>
      </c>
      <c r="Y4">
        <v>3.2040000000000002</v>
      </c>
      <c r="Z4" t="s">
        <v>414</v>
      </c>
      <c r="AA4">
        <v>2.3205</v>
      </c>
      <c r="AB4" t="s">
        <v>415</v>
      </c>
      <c r="AC4">
        <v>1.2101</v>
      </c>
      <c r="AD4">
        <v>23.9999</v>
      </c>
      <c r="AE4">
        <v>311.23250000000002</v>
      </c>
      <c r="AF4">
        <v>12</v>
      </c>
      <c r="AG4">
        <v>78</v>
      </c>
    </row>
    <row r="5" spans="1:33">
      <c r="A5" t="s">
        <v>416</v>
      </c>
      <c r="B5" s="1">
        <v>0.56944444444444442</v>
      </c>
      <c r="C5" t="s">
        <v>188</v>
      </c>
      <c r="D5" t="s">
        <v>402</v>
      </c>
      <c r="E5" t="s">
        <v>403</v>
      </c>
      <c r="F5">
        <v>6469</v>
      </c>
      <c r="G5" t="s">
        <v>231</v>
      </c>
      <c r="H5" t="s">
        <v>232</v>
      </c>
      <c r="I5" t="s">
        <v>5</v>
      </c>
      <c r="J5" t="s">
        <v>234</v>
      </c>
      <c r="K5" t="s">
        <v>404</v>
      </c>
      <c r="L5">
        <v>2</v>
      </c>
      <c r="M5">
        <v>105.54</v>
      </c>
      <c r="N5">
        <v>68.319000000000003</v>
      </c>
      <c r="O5">
        <v>32.495100000000001</v>
      </c>
      <c r="P5">
        <v>11.741199999999999</v>
      </c>
      <c r="Q5">
        <v>8.5582999999999991</v>
      </c>
      <c r="R5">
        <v>0</v>
      </c>
      <c r="S5">
        <v>0</v>
      </c>
      <c r="T5">
        <v>0</v>
      </c>
      <c r="U5">
        <v>0</v>
      </c>
      <c r="V5">
        <v>0</v>
      </c>
      <c r="W5">
        <v>23.924299999999999</v>
      </c>
      <c r="X5" t="s">
        <v>417</v>
      </c>
      <c r="Y5">
        <v>1.7827</v>
      </c>
      <c r="Z5" t="s">
        <v>407</v>
      </c>
      <c r="AA5">
        <v>2.2248999999999999</v>
      </c>
      <c r="AB5" t="s">
        <v>418</v>
      </c>
      <c r="AC5">
        <v>1.9853000000000001</v>
      </c>
      <c r="AD5">
        <v>30.3</v>
      </c>
      <c r="AE5">
        <v>305.70740000000001</v>
      </c>
      <c r="AF5">
        <v>6.5</v>
      </c>
      <c r="AG5">
        <v>86</v>
      </c>
    </row>
    <row r="6" spans="1:33">
      <c r="A6" t="s">
        <v>419</v>
      </c>
      <c r="B6" s="1">
        <v>0.56944444444444442</v>
      </c>
      <c r="C6" t="s">
        <v>188</v>
      </c>
      <c r="D6" t="s">
        <v>402</v>
      </c>
      <c r="E6" t="s">
        <v>403</v>
      </c>
      <c r="F6">
        <v>6469</v>
      </c>
      <c r="G6" t="s">
        <v>231</v>
      </c>
      <c r="H6" t="s">
        <v>232</v>
      </c>
      <c r="I6" t="s">
        <v>5</v>
      </c>
      <c r="J6" t="s">
        <v>234</v>
      </c>
      <c r="K6" t="s">
        <v>404</v>
      </c>
      <c r="L6">
        <v>2</v>
      </c>
      <c r="M6">
        <v>77.437700000000007</v>
      </c>
      <c r="N6">
        <v>78.659199999999998</v>
      </c>
      <c r="O6">
        <v>23.788499999999999</v>
      </c>
      <c r="P6">
        <v>9.4295000000000009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16.362100000000002</v>
      </c>
      <c r="X6" t="s">
        <v>242</v>
      </c>
      <c r="Y6">
        <v>1.9646999999999999</v>
      </c>
      <c r="Z6" t="s">
        <v>420</v>
      </c>
      <c r="AA6">
        <v>0.66759999999999997</v>
      </c>
      <c r="AB6" t="s">
        <v>421</v>
      </c>
      <c r="AC6">
        <v>3.2317</v>
      </c>
      <c r="AD6">
        <v>55.166600000000003</v>
      </c>
      <c r="AE6">
        <v>289.51209999999998</v>
      </c>
      <c r="AF6">
        <v>12</v>
      </c>
      <c r="AG6">
        <v>79</v>
      </c>
    </row>
    <row r="7" spans="1:33">
      <c r="A7" t="s">
        <v>422</v>
      </c>
      <c r="B7" s="1">
        <v>0.56944444444444442</v>
      </c>
      <c r="C7" t="s">
        <v>188</v>
      </c>
      <c r="D7" t="s">
        <v>402</v>
      </c>
      <c r="E7" t="s">
        <v>403</v>
      </c>
      <c r="F7">
        <v>6469</v>
      </c>
      <c r="G7" t="s">
        <v>231</v>
      </c>
      <c r="H7" t="s">
        <v>232</v>
      </c>
      <c r="I7" t="s">
        <v>5</v>
      </c>
      <c r="J7" t="s">
        <v>234</v>
      </c>
      <c r="K7" t="s">
        <v>404</v>
      </c>
      <c r="L7">
        <v>2</v>
      </c>
      <c r="M7">
        <v>80.28</v>
      </c>
      <c r="N7">
        <v>100.5176</v>
      </c>
      <c r="O7">
        <v>26.547999999999998</v>
      </c>
      <c r="P7">
        <v>7.5922000000000001</v>
      </c>
      <c r="Q7">
        <v>7.2016</v>
      </c>
      <c r="R7">
        <v>7.21</v>
      </c>
      <c r="S7">
        <v>2.6667999999999998</v>
      </c>
      <c r="T7">
        <v>2.6442000000000001</v>
      </c>
      <c r="U7">
        <v>1.1836</v>
      </c>
      <c r="V7">
        <v>0</v>
      </c>
      <c r="W7">
        <v>19.417100000000001</v>
      </c>
      <c r="X7" t="s">
        <v>254</v>
      </c>
      <c r="Y7">
        <v>1.5992999999999999</v>
      </c>
      <c r="Z7" t="s">
        <v>423</v>
      </c>
      <c r="AA7">
        <v>0.93569999999999998</v>
      </c>
      <c r="AB7" t="s">
        <v>424</v>
      </c>
      <c r="AC7">
        <v>1.7081</v>
      </c>
      <c r="AD7">
        <v>23.711500000000001</v>
      </c>
      <c r="AE7">
        <v>285.12090000000001</v>
      </c>
      <c r="AF7">
        <v>12</v>
      </c>
      <c r="AG7">
        <v>73</v>
      </c>
    </row>
    <row r="8" spans="1:33">
      <c r="A8" t="s">
        <v>425</v>
      </c>
      <c r="B8" s="1">
        <v>0.56944444444444442</v>
      </c>
      <c r="C8" t="s">
        <v>188</v>
      </c>
      <c r="D8" t="s">
        <v>402</v>
      </c>
      <c r="E8" t="s">
        <v>403</v>
      </c>
      <c r="F8">
        <v>6469</v>
      </c>
      <c r="G8" t="s">
        <v>231</v>
      </c>
      <c r="H8" t="s">
        <v>232</v>
      </c>
      <c r="I8" t="s">
        <v>5</v>
      </c>
      <c r="J8" t="s">
        <v>234</v>
      </c>
      <c r="K8" t="s">
        <v>404</v>
      </c>
      <c r="L8">
        <v>2</v>
      </c>
      <c r="M8">
        <v>71.409499999999994</v>
      </c>
      <c r="N8">
        <v>74.270600000000002</v>
      </c>
      <c r="O8">
        <v>36.751600000000003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18.800699999999999</v>
      </c>
      <c r="X8" t="s">
        <v>262</v>
      </c>
      <c r="Y8">
        <v>2.4767000000000001</v>
      </c>
      <c r="Z8" t="s">
        <v>426</v>
      </c>
      <c r="AA8">
        <v>0.8649</v>
      </c>
      <c r="AB8" t="s">
        <v>427</v>
      </c>
      <c r="AC8">
        <v>1.3809</v>
      </c>
      <c r="AD8">
        <v>31.933199999999999</v>
      </c>
      <c r="AE8">
        <v>275.53879999999998</v>
      </c>
      <c r="AF8">
        <v>7</v>
      </c>
      <c r="AG8">
        <v>86</v>
      </c>
    </row>
    <row r="9" spans="1:33">
      <c r="A9" t="s">
        <v>428</v>
      </c>
      <c r="B9" s="1">
        <v>0.56944444444444442</v>
      </c>
      <c r="C9" t="s">
        <v>188</v>
      </c>
      <c r="D9" t="s">
        <v>402</v>
      </c>
      <c r="E9" t="s">
        <v>403</v>
      </c>
      <c r="F9">
        <v>6469</v>
      </c>
      <c r="G9" t="s">
        <v>231</v>
      </c>
      <c r="H9" t="s">
        <v>232</v>
      </c>
      <c r="I9" t="s">
        <v>5</v>
      </c>
      <c r="J9" t="s">
        <v>234</v>
      </c>
      <c r="K9" t="s">
        <v>404</v>
      </c>
      <c r="L9">
        <v>2</v>
      </c>
      <c r="M9">
        <v>103.59310000000001</v>
      </c>
      <c r="N9">
        <v>49.240499999999997</v>
      </c>
      <c r="O9">
        <v>29.421399999999998</v>
      </c>
      <c r="P9">
        <v>12.3553</v>
      </c>
      <c r="Q9">
        <v>7.4084000000000003</v>
      </c>
      <c r="R9">
        <v>4.5046999999999997</v>
      </c>
      <c r="S9">
        <v>0</v>
      </c>
      <c r="T9">
        <v>0</v>
      </c>
      <c r="U9">
        <v>0</v>
      </c>
      <c r="V9">
        <v>0</v>
      </c>
      <c r="W9">
        <v>21.4329</v>
      </c>
      <c r="X9" t="s">
        <v>429</v>
      </c>
      <c r="Y9">
        <v>3.2924000000000002</v>
      </c>
      <c r="Z9" t="s">
        <v>430</v>
      </c>
      <c r="AA9">
        <v>3.8309000000000002</v>
      </c>
      <c r="AB9" t="s">
        <v>431</v>
      </c>
      <c r="AC9">
        <v>1.0175000000000001</v>
      </c>
      <c r="AD9">
        <v>22.9329</v>
      </c>
      <c r="AE9">
        <v>269.86489999999998</v>
      </c>
      <c r="AF9">
        <v>8</v>
      </c>
      <c r="AG9">
        <v>88</v>
      </c>
    </row>
    <row r="10" spans="1:33">
      <c r="A10" t="s">
        <v>432</v>
      </c>
      <c r="B10" s="1">
        <v>0.56944444444444442</v>
      </c>
      <c r="C10" t="s">
        <v>188</v>
      </c>
      <c r="D10" t="s">
        <v>402</v>
      </c>
      <c r="E10" t="s">
        <v>403</v>
      </c>
      <c r="F10">
        <v>6469</v>
      </c>
      <c r="G10" t="s">
        <v>231</v>
      </c>
      <c r="H10" t="s">
        <v>232</v>
      </c>
      <c r="I10" t="s">
        <v>5</v>
      </c>
      <c r="J10" t="s">
        <v>234</v>
      </c>
      <c r="K10" t="s">
        <v>404</v>
      </c>
      <c r="L10">
        <v>2</v>
      </c>
      <c r="M10">
        <v>76.427999999999997</v>
      </c>
      <c r="N10">
        <v>70.906199999999998</v>
      </c>
      <c r="O10">
        <v>26.630700000000001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19.918600000000001</v>
      </c>
      <c r="X10" t="s">
        <v>266</v>
      </c>
      <c r="Y10">
        <v>2.1375999999999999</v>
      </c>
      <c r="Z10" t="s">
        <v>263</v>
      </c>
      <c r="AA10">
        <v>3.0436000000000001</v>
      </c>
      <c r="AB10" t="s">
        <v>433</v>
      </c>
      <c r="AC10">
        <v>1.9123000000000001</v>
      </c>
      <c r="AD10">
        <v>25.9665</v>
      </c>
      <c r="AE10">
        <v>260.99419999999998</v>
      </c>
      <c r="AF10">
        <v>6</v>
      </c>
      <c r="AG10">
        <v>85</v>
      </c>
    </row>
    <row r="11" spans="1:33">
      <c r="A11" t="s">
        <v>434</v>
      </c>
      <c r="B11" s="1">
        <v>0.56944444444444442</v>
      </c>
      <c r="C11" t="s">
        <v>188</v>
      </c>
      <c r="D11" t="s">
        <v>402</v>
      </c>
      <c r="E11" t="s">
        <v>403</v>
      </c>
      <c r="F11">
        <v>6469</v>
      </c>
      <c r="G11" t="s">
        <v>231</v>
      </c>
      <c r="H11" t="s">
        <v>232</v>
      </c>
      <c r="I11" t="s">
        <v>5</v>
      </c>
      <c r="J11" t="s">
        <v>234</v>
      </c>
      <c r="K11" t="s">
        <v>404</v>
      </c>
      <c r="L11">
        <v>2</v>
      </c>
      <c r="M11">
        <v>83.674499999999995</v>
      </c>
      <c r="N11">
        <v>43.545099999999998</v>
      </c>
      <c r="O11">
        <v>44.084600000000002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18.267900000000001</v>
      </c>
      <c r="X11" t="s">
        <v>237</v>
      </c>
      <c r="Y11">
        <v>2.3052999999999999</v>
      </c>
      <c r="Z11" t="s">
        <v>407</v>
      </c>
      <c r="AA11">
        <v>1.4249000000000001</v>
      </c>
      <c r="AB11" t="s">
        <v>433</v>
      </c>
      <c r="AC11">
        <v>1.9123000000000001</v>
      </c>
      <c r="AD11">
        <v>28.299800000000001</v>
      </c>
      <c r="AE11">
        <v>260.017</v>
      </c>
      <c r="AF11">
        <v>5.5</v>
      </c>
      <c r="AG11">
        <v>85</v>
      </c>
    </row>
    <row r="12" spans="1:33">
      <c r="A12" t="s">
        <v>435</v>
      </c>
      <c r="B12" s="1">
        <v>0.56944444444444442</v>
      </c>
      <c r="C12" t="s">
        <v>188</v>
      </c>
      <c r="D12" t="s">
        <v>402</v>
      </c>
      <c r="E12" t="s">
        <v>403</v>
      </c>
      <c r="F12">
        <v>6469</v>
      </c>
      <c r="G12" t="s">
        <v>231</v>
      </c>
      <c r="H12" t="s">
        <v>232</v>
      </c>
      <c r="I12" t="s">
        <v>5</v>
      </c>
      <c r="J12" t="s">
        <v>234</v>
      </c>
      <c r="K12" t="s">
        <v>404</v>
      </c>
      <c r="L12">
        <v>2</v>
      </c>
      <c r="M12">
        <v>62.564999999999998</v>
      </c>
      <c r="N12">
        <v>65.931399999999996</v>
      </c>
      <c r="O12">
        <v>35.803100000000001</v>
      </c>
      <c r="P12">
        <v>12.576499999999999</v>
      </c>
      <c r="Q12">
        <v>7.7667999999999999</v>
      </c>
      <c r="R12">
        <v>5.8155000000000001</v>
      </c>
      <c r="S12">
        <v>0</v>
      </c>
      <c r="T12">
        <v>0</v>
      </c>
      <c r="U12">
        <v>0</v>
      </c>
      <c r="V12">
        <v>0</v>
      </c>
      <c r="W12">
        <v>21.267099999999999</v>
      </c>
      <c r="X12" t="s">
        <v>436</v>
      </c>
      <c r="Y12">
        <v>1.7385999999999999</v>
      </c>
      <c r="Z12" t="s">
        <v>437</v>
      </c>
      <c r="AA12">
        <v>3.3212999999999999</v>
      </c>
      <c r="AB12" t="s">
        <v>331</v>
      </c>
      <c r="AC12">
        <v>1.9125000000000001</v>
      </c>
      <c r="AD12">
        <v>17.799399999999999</v>
      </c>
      <c r="AE12">
        <v>247.7458</v>
      </c>
      <c r="AF12">
        <v>12</v>
      </c>
      <c r="AG12">
        <v>88</v>
      </c>
    </row>
    <row r="13" spans="1:33">
      <c r="A13" t="s">
        <v>438</v>
      </c>
      <c r="B13" s="1">
        <v>0.56944444444444442</v>
      </c>
      <c r="C13" t="s">
        <v>188</v>
      </c>
      <c r="D13" t="s">
        <v>402</v>
      </c>
      <c r="E13" t="s">
        <v>403</v>
      </c>
      <c r="F13">
        <v>6469</v>
      </c>
      <c r="G13" t="s">
        <v>231</v>
      </c>
      <c r="H13" t="s">
        <v>232</v>
      </c>
      <c r="I13" t="s">
        <v>5</v>
      </c>
      <c r="J13" t="s">
        <v>234</v>
      </c>
      <c r="K13" t="s">
        <v>404</v>
      </c>
      <c r="L13">
        <v>2</v>
      </c>
      <c r="M13">
        <v>70.239999999999995</v>
      </c>
      <c r="N13">
        <v>83.103999999999999</v>
      </c>
      <c r="O13">
        <v>18.839400000000001</v>
      </c>
      <c r="P13">
        <v>6.0128000000000004</v>
      </c>
      <c r="Q13">
        <v>5.2164000000000001</v>
      </c>
      <c r="R13">
        <v>4.5008999999999997</v>
      </c>
      <c r="S13">
        <v>3.3915000000000002</v>
      </c>
      <c r="T13">
        <v>2.2134999999999998</v>
      </c>
      <c r="U13">
        <v>0</v>
      </c>
      <c r="V13">
        <v>0</v>
      </c>
      <c r="W13">
        <v>20.144300000000001</v>
      </c>
      <c r="X13" t="s">
        <v>439</v>
      </c>
      <c r="Y13">
        <v>0.89359999999999995</v>
      </c>
      <c r="Z13" t="s">
        <v>407</v>
      </c>
      <c r="AA13">
        <v>1.4249000000000001</v>
      </c>
      <c r="AB13" t="s">
        <v>440</v>
      </c>
      <c r="AC13">
        <v>2.0116000000000001</v>
      </c>
      <c r="AD13">
        <v>15.1166</v>
      </c>
      <c r="AE13">
        <v>236.36019999999999</v>
      </c>
      <c r="AF13">
        <v>16</v>
      </c>
      <c r="AG13">
        <v>70</v>
      </c>
    </row>
    <row r="14" spans="1:33">
      <c r="A14" t="s">
        <v>441</v>
      </c>
      <c r="B14" s="1">
        <v>0.56944444444444442</v>
      </c>
      <c r="C14" t="s">
        <v>188</v>
      </c>
      <c r="D14" t="s">
        <v>402</v>
      </c>
      <c r="E14" t="s">
        <v>403</v>
      </c>
      <c r="F14">
        <v>6469</v>
      </c>
      <c r="G14" t="s">
        <v>231</v>
      </c>
      <c r="H14" t="s">
        <v>232</v>
      </c>
      <c r="I14" t="s">
        <v>5</v>
      </c>
      <c r="J14" t="s">
        <v>234</v>
      </c>
      <c r="K14" t="s">
        <v>404</v>
      </c>
      <c r="L14">
        <v>2</v>
      </c>
      <c r="M14">
        <v>38.950000000000003</v>
      </c>
      <c r="N14">
        <v>77.027199999999993</v>
      </c>
      <c r="O14">
        <v>32.485999999999997</v>
      </c>
      <c r="P14">
        <v>10.289099999999999</v>
      </c>
      <c r="Q14">
        <v>6.6319999999999997</v>
      </c>
      <c r="R14">
        <v>4.5585000000000004</v>
      </c>
      <c r="S14">
        <v>6.1391999999999998</v>
      </c>
      <c r="T14">
        <v>3.4925999999999999</v>
      </c>
      <c r="U14">
        <v>0</v>
      </c>
      <c r="V14">
        <v>0</v>
      </c>
      <c r="W14">
        <v>16.857099999999999</v>
      </c>
      <c r="X14" t="s">
        <v>442</v>
      </c>
      <c r="Y14">
        <v>2.3336999999999999</v>
      </c>
      <c r="Z14" t="s">
        <v>443</v>
      </c>
      <c r="AA14">
        <v>2.5781999999999998</v>
      </c>
      <c r="AB14" t="s">
        <v>444</v>
      </c>
      <c r="AC14">
        <v>1.1101000000000001</v>
      </c>
      <c r="AD14">
        <v>21.1</v>
      </c>
      <c r="AE14">
        <v>227.59010000000001</v>
      </c>
      <c r="AF14">
        <v>20</v>
      </c>
      <c r="AG14">
        <v>71</v>
      </c>
    </row>
    <row r="15" spans="1:33">
      <c r="A15" t="s">
        <v>445</v>
      </c>
      <c r="B15" s="1">
        <v>0.56944444444444442</v>
      </c>
      <c r="C15" t="s">
        <v>188</v>
      </c>
      <c r="D15" t="s">
        <v>402</v>
      </c>
      <c r="E15" t="s">
        <v>403</v>
      </c>
      <c r="F15">
        <v>6469</v>
      </c>
      <c r="G15" t="s">
        <v>231</v>
      </c>
      <c r="H15" t="s">
        <v>232</v>
      </c>
      <c r="I15" t="s">
        <v>5</v>
      </c>
      <c r="J15" t="s">
        <v>234</v>
      </c>
      <c r="K15" t="s">
        <v>404</v>
      </c>
      <c r="L15">
        <v>2</v>
      </c>
      <c r="M15">
        <v>47.0608</v>
      </c>
      <c r="N15">
        <v>41.286299999999997</v>
      </c>
      <c r="O15">
        <v>19.254999999999999</v>
      </c>
      <c r="P15">
        <v>9.1387999999999998</v>
      </c>
      <c r="Q15">
        <v>6.0068000000000001</v>
      </c>
      <c r="R15">
        <v>0</v>
      </c>
      <c r="S15">
        <v>0</v>
      </c>
      <c r="T15">
        <v>0</v>
      </c>
      <c r="U15">
        <v>0</v>
      </c>
      <c r="V15">
        <v>0</v>
      </c>
      <c r="W15">
        <v>17.335000000000001</v>
      </c>
      <c r="X15" t="s">
        <v>446</v>
      </c>
      <c r="Y15">
        <v>0.59379999999999999</v>
      </c>
      <c r="Z15" t="s">
        <v>407</v>
      </c>
      <c r="AA15">
        <v>1.4249000000000001</v>
      </c>
      <c r="AB15" t="s">
        <v>418</v>
      </c>
      <c r="AC15">
        <v>1.9853000000000001</v>
      </c>
      <c r="AD15">
        <v>9.2332999999999998</v>
      </c>
      <c r="AE15">
        <v>164.88910000000001</v>
      </c>
      <c r="AF15">
        <v>20</v>
      </c>
      <c r="AG15">
        <v>70</v>
      </c>
    </row>
    <row r="51" spans="1:33" hidden="1" outlineLevel="1">
      <c r="A51" t="str">
        <f>C2</f>
        <v>Newbury</v>
      </c>
      <c r="B51">
        <f>B2</f>
        <v>0.56944444444444442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Naughty Rascal (IRE)</v>
      </c>
      <c r="L52" t="str">
        <f t="shared" si="0"/>
        <v>Nayslayer (IRE)</v>
      </c>
      <c r="M52" t="str">
        <f t="shared" si="0"/>
        <v>Production</v>
      </c>
      <c r="N52" t="str">
        <f t="shared" ref="N52:N91" si="1">INDEX($A$2:$A$20,(MATCH(LARGE(W$2:W$20,$J52),W$2:W$20,0)))</f>
        <v>K Club (IRE)</v>
      </c>
      <c r="O52" t="str">
        <f t="shared" ref="O52:O91" si="2">INDEX($A$2:$A$20,(MATCH(LARGE(AA$2:AA$20,$J52),AA$2:AA$20,0)))</f>
        <v>More Than Likely</v>
      </c>
      <c r="P52" t="str">
        <f t="shared" ref="P52:P91" si="3">INDEX($A$2:$A$20,(MATCH(LARGE(Y$2:Y$20,$J52),Y$2:Y$20,0)))</f>
        <v>More Than Likely</v>
      </c>
      <c r="Q52" t="str">
        <f t="shared" ref="Q52:Q91" si="4">INDEX($A$2:$A$20,(MATCH(LARGE(Y$2:Y$20,$J52),Y$2:Y$20,0)))</f>
        <v>More Than Likely</v>
      </c>
      <c r="R52" t="str">
        <f t="shared" ref="R52:R91" si="5">INDEX($A$2:$A$20,(MATCH(LARGE(AD$2:AD$20,$J52),AD$2:AD$20,0)))</f>
        <v>Sir Busker (IRE)</v>
      </c>
      <c r="S52" t="str">
        <f t="shared" ref="S52:S80" si="6">A2</f>
        <v>Naughty Rascal (IRE)</v>
      </c>
      <c r="V52">
        <f t="shared" ref="V52:V80" si="7">SUM(Y52:AF52)</f>
        <v>67</v>
      </c>
      <c r="W52">
        <f t="shared" ref="W52:W80" si="8">V52-AG2</f>
        <v>-24</v>
      </c>
      <c r="X52">
        <f t="shared" ref="X52:X60" si="9">IF(ISNA(W52),"",W52)</f>
        <v>-24</v>
      </c>
      <c r="Y52">
        <f t="shared" ref="Y52:AA80" si="10">(($H$63+1)-(RANK(M2,M$2:M$30)))</f>
        <v>14</v>
      </c>
      <c r="Z52">
        <f t="shared" si="10"/>
        <v>4</v>
      </c>
      <c r="AA52">
        <f t="shared" si="10"/>
        <v>7</v>
      </c>
      <c r="AB52">
        <f t="shared" ref="AB52:AB80" si="11">(($H$63+1)-(RANK(W2,W$2:W$30)))</f>
        <v>13</v>
      </c>
      <c r="AC52">
        <f t="shared" ref="AC52:AC80" si="12">(($H$63+1)-(RANK(Y2,Y$2:Y$30)))</f>
        <v>3</v>
      </c>
      <c r="AD52">
        <f t="shared" ref="AD52:AD80" si="13">(($H$63+1)-(RANK(AA2,AA$2:AA$30)))</f>
        <v>8</v>
      </c>
      <c r="AE52">
        <f t="shared" ref="AE52:AF80" si="14">(($H$63+1)-(RANK(AC2,AC$2:AC$30)))</f>
        <v>5</v>
      </c>
      <c r="AF52">
        <f t="shared" si="14"/>
        <v>13</v>
      </c>
      <c r="AG52" t="str">
        <f>INDEX(S52:S92, MATCH(LARGE(X52:X92, 1),X52:X92, 0))</f>
        <v>Tinto</v>
      </c>
    </row>
    <row r="53" spans="1:33" hidden="1" outlineLevel="1">
      <c r="A53" t="s">
        <v>43</v>
      </c>
      <c r="B53" t="str">
        <f>A2</f>
        <v>Naughty Rascal (IRE)</v>
      </c>
      <c r="C53">
        <f>AE2</f>
        <v>327.14839999999998</v>
      </c>
      <c r="D53">
        <f>AG2</f>
        <v>91</v>
      </c>
      <c r="E53">
        <f>C53-D53</f>
        <v>236.14839999999998</v>
      </c>
      <c r="F53">
        <f>SUMIF(B53:B61, B53, G53:G61)</f>
        <v>8.7413863487884866E-2</v>
      </c>
      <c r="G53">
        <f>(1/C53)*(C53-C54)</f>
        <v>3.5521188549294452E-2</v>
      </c>
      <c r="H53">
        <f>AF2</f>
        <v>10</v>
      </c>
      <c r="J53">
        <v>2</v>
      </c>
      <c r="K53" t="str">
        <f t="shared" si="0"/>
        <v>Lihou</v>
      </c>
      <c r="L53" t="str">
        <f t="shared" si="0"/>
        <v>Tinto</v>
      </c>
      <c r="M53" t="str">
        <f t="shared" si="0"/>
        <v>Boa Nova (IRE)</v>
      </c>
      <c r="N53" t="str">
        <f t="shared" si="1"/>
        <v>Naughty Rascal (IRE)</v>
      </c>
      <c r="O53" t="str">
        <f t="shared" si="2"/>
        <v>Burj</v>
      </c>
      <c r="P53" t="str">
        <f t="shared" si="3"/>
        <v>Tinto</v>
      </c>
      <c r="Q53" t="str">
        <f t="shared" si="4"/>
        <v>Tinto</v>
      </c>
      <c r="R53" t="str">
        <f t="shared" si="5"/>
        <v>Naughty Rascal (IRE)</v>
      </c>
      <c r="S53" t="str">
        <f t="shared" si="6"/>
        <v>Lihou</v>
      </c>
      <c r="V53">
        <f t="shared" si="7"/>
        <v>67</v>
      </c>
      <c r="W53">
        <f t="shared" si="8"/>
        <v>-17</v>
      </c>
      <c r="X53">
        <f t="shared" si="9"/>
        <v>-17</v>
      </c>
      <c r="Y53">
        <f t="shared" si="10"/>
        <v>13</v>
      </c>
      <c r="Z53">
        <f t="shared" si="10"/>
        <v>8</v>
      </c>
      <c r="AA53">
        <f t="shared" si="10"/>
        <v>4</v>
      </c>
      <c r="AB53">
        <f t="shared" si="11"/>
        <v>12</v>
      </c>
      <c r="AC53">
        <f t="shared" si="12"/>
        <v>4</v>
      </c>
      <c r="AD53">
        <f t="shared" si="13"/>
        <v>3</v>
      </c>
      <c r="AE53">
        <f t="shared" si="14"/>
        <v>13</v>
      </c>
      <c r="AF53">
        <f t="shared" si="14"/>
        <v>10</v>
      </c>
    </row>
    <row r="54" spans="1:33" hidden="1" outlineLevel="1">
      <c r="A54" t="s">
        <v>44</v>
      </c>
      <c r="B54" t="str">
        <f>A3</f>
        <v>Lihou</v>
      </c>
      <c r="C54">
        <f>AE3</f>
        <v>315.52769999999998</v>
      </c>
      <c r="D54">
        <f>AG3</f>
        <v>84</v>
      </c>
      <c r="E54">
        <f t="shared" ref="E54:E55" si="15">C54-D54</f>
        <v>231.52769999999998</v>
      </c>
      <c r="F54">
        <f ca="1">SUMIF(B53:B64, B54, G53:G61)</f>
        <v>0</v>
      </c>
      <c r="H54">
        <f>AF3</f>
        <v>12</v>
      </c>
      <c r="J54">
        <v>3</v>
      </c>
      <c r="K54" t="str">
        <f t="shared" si="0"/>
        <v>Tinto</v>
      </c>
      <c r="L54" t="str">
        <f t="shared" si="0"/>
        <v>Pirate (IRE)</v>
      </c>
      <c r="M54" t="str">
        <f t="shared" si="0"/>
        <v>Burj</v>
      </c>
      <c r="N54" t="str">
        <f t="shared" si="1"/>
        <v>Lihou</v>
      </c>
      <c r="O54" t="str">
        <f t="shared" si="2"/>
        <v>Luxor</v>
      </c>
      <c r="P54" t="str">
        <f t="shared" si="3"/>
        <v>Boa Nova (IRE)</v>
      </c>
      <c r="Q54" t="str">
        <f t="shared" si="4"/>
        <v>Boa Nova (IRE)</v>
      </c>
      <c r="R54" t="str">
        <f t="shared" si="5"/>
        <v>Boa Nova (IRE)</v>
      </c>
      <c r="S54" t="str">
        <f t="shared" si="6"/>
        <v>Tinto</v>
      </c>
      <c r="V54">
        <f t="shared" si="7"/>
        <v>75</v>
      </c>
      <c r="W54">
        <f t="shared" si="8"/>
        <v>-3</v>
      </c>
      <c r="X54">
        <f t="shared" si="9"/>
        <v>-3</v>
      </c>
      <c r="Y54">
        <f t="shared" si="10"/>
        <v>12</v>
      </c>
      <c r="Z54">
        <f t="shared" si="10"/>
        <v>13</v>
      </c>
      <c r="AA54">
        <f t="shared" si="10"/>
        <v>9</v>
      </c>
      <c r="AB54">
        <f t="shared" si="11"/>
        <v>8</v>
      </c>
      <c r="AC54">
        <f t="shared" si="12"/>
        <v>13</v>
      </c>
      <c r="AD54">
        <f t="shared" si="13"/>
        <v>10</v>
      </c>
      <c r="AE54">
        <f t="shared" si="14"/>
        <v>3</v>
      </c>
      <c r="AF54">
        <f t="shared" si="14"/>
        <v>7</v>
      </c>
    </row>
    <row r="55" spans="1:33" hidden="1" outlineLevel="1">
      <c r="A55" t="s">
        <v>45</v>
      </c>
      <c r="B55" t="str">
        <f>A4</f>
        <v>Tinto</v>
      </c>
      <c r="C55">
        <f>AE4</f>
        <v>311.23250000000002</v>
      </c>
      <c r="D55">
        <f>AG4</f>
        <v>78</v>
      </c>
      <c r="E55">
        <f t="shared" si="15"/>
        <v>233.23250000000002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K Club (IRE)</v>
      </c>
      <c r="L55" t="str">
        <f t="shared" si="0"/>
        <v>Sir Busker (IRE)</v>
      </c>
      <c r="M55" t="str">
        <f t="shared" si="0"/>
        <v>K Club (IRE)</v>
      </c>
      <c r="N55" t="str">
        <f t="shared" si="1"/>
        <v>More Than Likely</v>
      </c>
      <c r="O55" t="str">
        <f t="shared" si="2"/>
        <v>Izzer (IRE)</v>
      </c>
      <c r="P55" t="str">
        <f t="shared" si="3"/>
        <v>Izzer (IRE)</v>
      </c>
      <c r="Q55" t="str">
        <f t="shared" si="4"/>
        <v>Izzer (IRE)</v>
      </c>
      <c r="R55" t="str">
        <f t="shared" si="5"/>
        <v>K Club (IRE)</v>
      </c>
      <c r="S55" t="str">
        <f t="shared" si="6"/>
        <v>K Club (IRE)</v>
      </c>
      <c r="V55">
        <f t="shared" si="7"/>
        <v>80</v>
      </c>
      <c r="W55">
        <f t="shared" si="8"/>
        <v>-6</v>
      </c>
      <c r="X55">
        <f t="shared" si="9"/>
        <v>-6</v>
      </c>
      <c r="Y55">
        <f t="shared" si="10"/>
        <v>11</v>
      </c>
      <c r="Z55">
        <f t="shared" si="10"/>
        <v>6</v>
      </c>
      <c r="AA55">
        <f t="shared" si="10"/>
        <v>11</v>
      </c>
      <c r="AB55">
        <f t="shared" si="11"/>
        <v>14</v>
      </c>
      <c r="AC55">
        <f t="shared" si="12"/>
        <v>7</v>
      </c>
      <c r="AD55">
        <f t="shared" si="13"/>
        <v>9</v>
      </c>
      <c r="AE55">
        <f t="shared" si="14"/>
        <v>11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Naughty Rascal (IRE)</v>
      </c>
      <c r="C56">
        <f>LARGE(M$2:M$20, D56)</f>
        <v>127.01600000000001</v>
      </c>
      <c r="D56">
        <v>1</v>
      </c>
      <c r="E56">
        <f>LARGE(M$2:M$20, F56)</f>
        <v>120.4248</v>
      </c>
      <c r="F56">
        <v>2</v>
      </c>
      <c r="G56">
        <f t="shared" ref="G56:G61" si="16">IF(C56&gt;0, (1/C56)*(C56-E56), 0.1)</f>
        <v>5.1892674938590413E-2</v>
      </c>
      <c r="H56">
        <f t="shared" ref="H56:H61" si="17">INDEX(AF$2:AF$20,MATCH(B56,A$2:A$20,0))</f>
        <v>10</v>
      </c>
      <c r="J56">
        <v>5</v>
      </c>
      <c r="K56" t="str">
        <f t="shared" si="0"/>
        <v>More Than Likely</v>
      </c>
      <c r="L56" t="str">
        <f t="shared" si="0"/>
        <v>Izzer (IRE)</v>
      </c>
      <c r="M56" t="str">
        <f t="shared" si="0"/>
        <v>Izzer (IRE)</v>
      </c>
      <c r="N56" t="str">
        <f t="shared" si="1"/>
        <v>Burj</v>
      </c>
      <c r="O56" t="str">
        <f t="shared" si="2"/>
        <v>Tinto</v>
      </c>
      <c r="P56" t="str">
        <f t="shared" si="3"/>
        <v>Production</v>
      </c>
      <c r="Q56" t="str">
        <f t="shared" si="4"/>
        <v>Production</v>
      </c>
      <c r="R56" t="str">
        <f t="shared" si="5"/>
        <v>Lihou</v>
      </c>
      <c r="S56" t="str">
        <f t="shared" si="6"/>
        <v>Sir Busker (IRE)</v>
      </c>
      <c r="V56">
        <f t="shared" si="7"/>
        <v>59</v>
      </c>
      <c r="W56">
        <f t="shared" si="8"/>
        <v>-20</v>
      </c>
      <c r="X56">
        <f t="shared" si="9"/>
        <v>-20</v>
      </c>
      <c r="Y56">
        <f t="shared" si="10"/>
        <v>7</v>
      </c>
      <c r="Z56">
        <f t="shared" si="10"/>
        <v>11</v>
      </c>
      <c r="AA56">
        <f t="shared" si="10"/>
        <v>3</v>
      </c>
      <c r="AB56">
        <f t="shared" si="11"/>
        <v>1</v>
      </c>
      <c r="AC56">
        <f t="shared" si="12"/>
        <v>8</v>
      </c>
      <c r="AD56">
        <f t="shared" si="13"/>
        <v>1</v>
      </c>
      <c r="AE56">
        <f t="shared" si="14"/>
        <v>14</v>
      </c>
      <c r="AF56">
        <f t="shared" si="14"/>
        <v>14</v>
      </c>
    </row>
    <row r="57" spans="1:33" hidden="1" outlineLevel="1">
      <c r="A57" t="s">
        <v>25</v>
      </c>
      <c r="B57" t="str">
        <f>INDEX(A$2:A$20,MATCH(C57,W$2:W$20,0))</f>
        <v>K Club (IRE)</v>
      </c>
      <c r="C57">
        <f>LARGE(W$2:W$20, D57)</f>
        <v>23.924299999999999</v>
      </c>
      <c r="D57">
        <v>1</v>
      </c>
      <c r="E57">
        <f>LARGE(W$2:W$20, F57)</f>
        <v>22.316400000000002</v>
      </c>
      <c r="F57">
        <v>2</v>
      </c>
      <c r="G57">
        <f t="shared" si="16"/>
        <v>6.7207817992584837E-2</v>
      </c>
      <c r="H57">
        <f t="shared" si="17"/>
        <v>6.5</v>
      </c>
      <c r="J57">
        <v>6</v>
      </c>
      <c r="K57" t="str">
        <f t="shared" si="0"/>
        <v>Production</v>
      </c>
      <c r="L57" t="str">
        <f t="shared" si="0"/>
        <v>Boa Nova (IRE)</v>
      </c>
      <c r="M57" t="str">
        <f t="shared" si="0"/>
        <v>Tinto</v>
      </c>
      <c r="N57" t="str">
        <f t="shared" si="1"/>
        <v>Pirate (IRE)</v>
      </c>
      <c r="O57" t="str">
        <f t="shared" si="2"/>
        <v>K Club (IRE)</v>
      </c>
      <c r="P57" t="str">
        <f t="shared" si="3"/>
        <v>Luxor</v>
      </c>
      <c r="Q57" t="str">
        <f t="shared" si="4"/>
        <v>Luxor</v>
      </c>
      <c r="R57" t="str">
        <f t="shared" si="5"/>
        <v>Production</v>
      </c>
      <c r="S57" t="str">
        <f t="shared" si="6"/>
        <v>Nayslayer (IRE)</v>
      </c>
      <c r="V57">
        <f t="shared" si="7"/>
        <v>54</v>
      </c>
      <c r="W57">
        <f t="shared" si="8"/>
        <v>-19</v>
      </c>
      <c r="X57">
        <f t="shared" si="9"/>
        <v>-19</v>
      </c>
      <c r="Y57">
        <f t="shared" si="10"/>
        <v>8</v>
      </c>
      <c r="Z57">
        <f t="shared" si="10"/>
        <v>14</v>
      </c>
      <c r="AA57">
        <f t="shared" si="10"/>
        <v>5</v>
      </c>
      <c r="AB57">
        <f t="shared" si="11"/>
        <v>6</v>
      </c>
      <c r="AC57">
        <f t="shared" si="12"/>
        <v>5</v>
      </c>
      <c r="AD57">
        <f t="shared" si="13"/>
        <v>4</v>
      </c>
      <c r="AE57">
        <f t="shared" si="14"/>
        <v>6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More Than Likely</v>
      </c>
      <c r="C58">
        <f>LARGE(AA$2:AA$20, D58)</f>
        <v>3.8309000000000002</v>
      </c>
      <c r="D58">
        <v>1</v>
      </c>
      <c r="E58">
        <f>LARGE(AA$2:AA$20, F58)</f>
        <v>3.3212999999999999</v>
      </c>
      <c r="F58">
        <v>2</v>
      </c>
      <c r="G58">
        <f t="shared" si="16"/>
        <v>0.13302357148450764</v>
      </c>
      <c r="H58">
        <f t="shared" si="17"/>
        <v>8</v>
      </c>
      <c r="J58">
        <v>7</v>
      </c>
      <c r="K58" t="str">
        <f t="shared" si="0"/>
        <v>Nayslayer (IRE)</v>
      </c>
      <c r="L58" t="str">
        <f t="shared" si="0"/>
        <v>Lihou</v>
      </c>
      <c r="M58" t="str">
        <f t="shared" si="0"/>
        <v>More Than Likely</v>
      </c>
      <c r="N58" t="str">
        <f t="shared" si="1"/>
        <v>Tinto</v>
      </c>
      <c r="O58" t="str">
        <f t="shared" si="2"/>
        <v>Naughty Rascal (IRE)</v>
      </c>
      <c r="P58" t="str">
        <f t="shared" si="3"/>
        <v>Sir Busker (IRE)</v>
      </c>
      <c r="Q58" t="str">
        <f t="shared" si="4"/>
        <v>Sir Busker (IRE)</v>
      </c>
      <c r="R58" t="str">
        <f t="shared" si="5"/>
        <v>Luxor</v>
      </c>
      <c r="S58" t="str">
        <f t="shared" si="6"/>
        <v>Boa Nova (IRE)</v>
      </c>
      <c r="V58">
        <f t="shared" si="7"/>
        <v>62</v>
      </c>
      <c r="W58">
        <f t="shared" si="8"/>
        <v>-24</v>
      </c>
      <c r="X58">
        <f t="shared" si="9"/>
        <v>-24</v>
      </c>
      <c r="Y58">
        <f t="shared" si="10"/>
        <v>5</v>
      </c>
      <c r="Z58">
        <f t="shared" si="10"/>
        <v>9</v>
      </c>
      <c r="AA58">
        <f t="shared" si="10"/>
        <v>13</v>
      </c>
      <c r="AB58">
        <f t="shared" si="11"/>
        <v>5</v>
      </c>
      <c r="AC58">
        <f t="shared" si="12"/>
        <v>12</v>
      </c>
      <c r="AD58">
        <f t="shared" si="13"/>
        <v>2</v>
      </c>
      <c r="AE58">
        <f t="shared" si="14"/>
        <v>4</v>
      </c>
      <c r="AF58">
        <f t="shared" si="14"/>
        <v>12</v>
      </c>
    </row>
    <row r="59" spans="1:33" hidden="1" outlineLevel="1">
      <c r="A59" t="s">
        <v>30</v>
      </c>
      <c r="B59" t="str">
        <f>INDEX(A$2:A$20,MATCH(C59,AC$2:AC$20,0))</f>
        <v>Sir Busker (IRE)</v>
      </c>
      <c r="C59">
        <f>LARGE(AC$2:AC$20, D59)</f>
        <v>3.2317</v>
      </c>
      <c r="D59">
        <v>1</v>
      </c>
      <c r="E59">
        <f>LARGE(AC$2:AC$20, F59)</f>
        <v>2.3639000000000001</v>
      </c>
      <c r="F59">
        <v>2</v>
      </c>
      <c r="G59">
        <f t="shared" si="16"/>
        <v>0.26852740043939721</v>
      </c>
      <c r="H59">
        <f t="shared" si="17"/>
        <v>12</v>
      </c>
      <c r="J59">
        <v>8</v>
      </c>
      <c r="K59" t="str">
        <f t="shared" si="0"/>
        <v>Sir Busker (IRE)</v>
      </c>
      <c r="L59" t="str">
        <f t="shared" si="0"/>
        <v>Luxor</v>
      </c>
      <c r="M59" t="str">
        <f t="shared" si="0"/>
        <v>Naughty Rascal (IRE)</v>
      </c>
      <c r="N59" t="str">
        <f t="shared" si="1"/>
        <v>Luxor</v>
      </c>
      <c r="O59" t="str">
        <f t="shared" si="2"/>
        <v>Naughty Rascal (IRE)</v>
      </c>
      <c r="P59" t="str">
        <f t="shared" si="3"/>
        <v>K Club (IRE)</v>
      </c>
      <c r="Q59" t="str">
        <f t="shared" si="4"/>
        <v>K Club (IRE)</v>
      </c>
      <c r="R59" t="str">
        <f t="shared" si="5"/>
        <v>Tinto</v>
      </c>
      <c r="S59" t="str">
        <f t="shared" si="6"/>
        <v>More Than Likely</v>
      </c>
      <c r="V59">
        <f t="shared" si="7"/>
        <v>66</v>
      </c>
      <c r="W59">
        <f t="shared" si="8"/>
        <v>-22</v>
      </c>
      <c r="X59">
        <f t="shared" si="9"/>
        <v>-22</v>
      </c>
      <c r="Y59">
        <f t="shared" si="10"/>
        <v>10</v>
      </c>
      <c r="Z59">
        <f t="shared" si="10"/>
        <v>3</v>
      </c>
      <c r="AA59">
        <f t="shared" si="10"/>
        <v>8</v>
      </c>
      <c r="AB59">
        <f t="shared" si="11"/>
        <v>11</v>
      </c>
      <c r="AC59">
        <f t="shared" si="12"/>
        <v>14</v>
      </c>
      <c r="AD59">
        <f t="shared" si="13"/>
        <v>14</v>
      </c>
      <c r="AE59">
        <f t="shared" si="14"/>
        <v>1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More Than Likely</v>
      </c>
      <c r="C60">
        <f>LARGE(Y$2:Y$20, D60)</f>
        <v>3.2924000000000002</v>
      </c>
      <c r="D60">
        <v>1</v>
      </c>
      <c r="E60">
        <f>LARGE(Y$2:Y$20, F60)</f>
        <v>3.2040000000000002</v>
      </c>
      <c r="F60">
        <v>2</v>
      </c>
      <c r="G60">
        <f t="shared" si="16"/>
        <v>2.6849714493986161E-2</v>
      </c>
      <c r="H60">
        <f t="shared" si="17"/>
        <v>8</v>
      </c>
      <c r="J60">
        <v>9</v>
      </c>
      <c r="K60" t="str">
        <f t="shared" si="0"/>
        <v>Luxor</v>
      </c>
      <c r="L60" t="str">
        <f t="shared" si="0"/>
        <v>K Club (IRE)</v>
      </c>
      <c r="M60" t="str">
        <f t="shared" si="0"/>
        <v>Luxor</v>
      </c>
      <c r="N60" t="str">
        <f t="shared" si="1"/>
        <v>Nayslayer (IRE)</v>
      </c>
      <c r="O60" t="str">
        <f t="shared" si="2"/>
        <v>Naughty Rascal (IRE)</v>
      </c>
      <c r="P60" t="str">
        <f t="shared" si="3"/>
        <v>Burj</v>
      </c>
      <c r="Q60" t="str">
        <f t="shared" si="4"/>
        <v>Burj</v>
      </c>
      <c r="R60" t="str">
        <f t="shared" si="5"/>
        <v>Nayslayer (IRE)</v>
      </c>
      <c r="S60" t="str">
        <f t="shared" si="6"/>
        <v>Luxor</v>
      </c>
      <c r="V60">
        <f t="shared" si="7"/>
        <v>63</v>
      </c>
      <c r="W60">
        <f t="shared" si="8"/>
        <v>-22</v>
      </c>
      <c r="X60">
        <f t="shared" si="9"/>
        <v>-22</v>
      </c>
      <c r="Y60">
        <f t="shared" si="10"/>
        <v>6</v>
      </c>
      <c r="Z60">
        <f t="shared" si="10"/>
        <v>7</v>
      </c>
      <c r="AA60">
        <f t="shared" si="10"/>
        <v>6</v>
      </c>
      <c r="AB60">
        <f t="shared" si="11"/>
        <v>7</v>
      </c>
      <c r="AC60">
        <f t="shared" si="12"/>
        <v>9</v>
      </c>
      <c r="AD60">
        <f t="shared" si="13"/>
        <v>12</v>
      </c>
      <c r="AE60">
        <f t="shared" si="14"/>
        <v>8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Sir Busker (IRE)</v>
      </c>
      <c r="C61">
        <f>LARGE(AD$2:AD$20, D61)</f>
        <v>55.166600000000003</v>
      </c>
      <c r="D61">
        <v>1</v>
      </c>
      <c r="E61">
        <f>LARGE(AD$2:AD$20, F61)</f>
        <v>37.767299999999999</v>
      </c>
      <c r="F61">
        <v>2</v>
      </c>
      <c r="G61">
        <f t="shared" si="16"/>
        <v>0.31539554730579739</v>
      </c>
      <c r="H61">
        <f t="shared" si="17"/>
        <v>12</v>
      </c>
      <c r="J61">
        <v>10</v>
      </c>
      <c r="K61" t="str">
        <f t="shared" si="0"/>
        <v>Boa Nova (IRE)</v>
      </c>
      <c r="L61" t="str">
        <f t="shared" si="0"/>
        <v>Burj</v>
      </c>
      <c r="M61" t="str">
        <f t="shared" si="0"/>
        <v>Nayslayer (IRE)</v>
      </c>
      <c r="N61" t="str">
        <f t="shared" si="1"/>
        <v>Boa Nova (IRE)</v>
      </c>
      <c r="O61" t="str">
        <f t="shared" si="2"/>
        <v>Naughty Rascal (IRE)</v>
      </c>
      <c r="P61" t="str">
        <f t="shared" si="3"/>
        <v>Nayslayer (IRE)</v>
      </c>
      <c r="Q61" t="str">
        <f t="shared" si="4"/>
        <v>Nayslayer (IRE)</v>
      </c>
      <c r="R61" t="str">
        <f t="shared" si="5"/>
        <v>More Than Likely</v>
      </c>
      <c r="S61" t="str">
        <f t="shared" si="6"/>
        <v>Production</v>
      </c>
      <c r="V61">
        <f t="shared" si="7"/>
        <v>64</v>
      </c>
      <c r="W61">
        <f t="shared" si="8"/>
        <v>-21</v>
      </c>
      <c r="X61">
        <f>IF(ISNA(W61),"",W61)</f>
        <v>-21</v>
      </c>
      <c r="Y61">
        <f t="shared" si="10"/>
        <v>9</v>
      </c>
      <c r="Z61">
        <f t="shared" si="10"/>
        <v>2</v>
      </c>
      <c r="AA61">
        <f t="shared" si="10"/>
        <v>14</v>
      </c>
      <c r="AB61">
        <f t="shared" si="11"/>
        <v>4</v>
      </c>
      <c r="AC61">
        <f t="shared" si="12"/>
        <v>10</v>
      </c>
      <c r="AD61">
        <f t="shared" si="13"/>
        <v>8</v>
      </c>
      <c r="AE61">
        <f t="shared" si="14"/>
        <v>8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K Club (IRE)</v>
      </c>
      <c r="J62">
        <v>11</v>
      </c>
      <c r="K62" t="str">
        <f t="shared" si="0"/>
        <v>Pirate (IRE)</v>
      </c>
      <c r="L62" t="str">
        <f t="shared" si="0"/>
        <v>Naughty Rascal (IRE)</v>
      </c>
      <c r="M62" t="str">
        <f t="shared" si="0"/>
        <v>Lihou</v>
      </c>
      <c r="N62" t="str">
        <f t="shared" si="1"/>
        <v>Production</v>
      </c>
      <c r="O62" t="str">
        <f t="shared" si="2"/>
        <v>Nayslayer (IRE)</v>
      </c>
      <c r="P62" t="str">
        <f t="shared" si="3"/>
        <v>Lihou</v>
      </c>
      <c r="Q62" t="str">
        <f t="shared" si="4"/>
        <v>Lihou</v>
      </c>
      <c r="R62" t="str">
        <f t="shared" si="5"/>
        <v>Izzer (IRE)</v>
      </c>
      <c r="S62" t="str">
        <f t="shared" si="6"/>
        <v>Burj</v>
      </c>
      <c r="V62">
        <f t="shared" si="7"/>
        <v>61</v>
      </c>
      <c r="W62">
        <f t="shared" si="8"/>
        <v>-27</v>
      </c>
      <c r="X62">
        <f t="shared" ref="X62:X80" si="18">IF(ISNA(W62),"",W62)</f>
        <v>-27</v>
      </c>
      <c r="Y62">
        <f t="shared" si="10"/>
        <v>3</v>
      </c>
      <c r="Z62">
        <f t="shared" si="10"/>
        <v>5</v>
      </c>
      <c r="AA62">
        <f t="shared" si="10"/>
        <v>12</v>
      </c>
      <c r="AB62">
        <f t="shared" si="11"/>
        <v>10</v>
      </c>
      <c r="AC62">
        <f t="shared" si="12"/>
        <v>6</v>
      </c>
      <c r="AD62">
        <f t="shared" si="13"/>
        <v>13</v>
      </c>
      <c r="AE62">
        <f t="shared" si="14"/>
        <v>9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More Than Likely</v>
      </c>
      <c r="C63" t="str">
        <f>IF(G68="Handicap", INDEX(B53:B55,(MATCH(LARGE(D53:D55,3),D53:D55,0))))</f>
        <v>Tinto</v>
      </c>
      <c r="D63" t="str">
        <f>IF(G68="Handicap", INDEX(B53:B55,(MATCH(LARGE(E53:E55,1),E53:E55,0))))</f>
        <v>Naughty Rascal (IRE)</v>
      </c>
      <c r="G63" t="s">
        <v>68</v>
      </c>
      <c r="H63">
        <f>COUNTIF(A2:A30, "*")</f>
        <v>14</v>
      </c>
      <c r="J63">
        <v>12</v>
      </c>
      <c r="K63" t="str">
        <f t="shared" si="0"/>
        <v>Burj</v>
      </c>
      <c r="L63" t="str">
        <f t="shared" si="0"/>
        <v>More Than Likely</v>
      </c>
      <c r="M63" t="str">
        <f t="shared" si="0"/>
        <v>Sir Busker (IRE)</v>
      </c>
      <c r="N63" t="str">
        <f t="shared" si="1"/>
        <v>Oona (IRE)</v>
      </c>
      <c r="O63" t="str">
        <f t="shared" si="2"/>
        <v>Lihou</v>
      </c>
      <c r="P63" t="str">
        <f t="shared" si="3"/>
        <v>Naughty Rascal (IRE)</v>
      </c>
      <c r="Q63" t="str">
        <f t="shared" si="4"/>
        <v>Naughty Rascal (IRE)</v>
      </c>
      <c r="R63" t="str">
        <f t="shared" si="5"/>
        <v>Burj</v>
      </c>
      <c r="S63" t="str">
        <f t="shared" si="6"/>
        <v>Pirate (IRE)</v>
      </c>
      <c r="V63">
        <f t="shared" si="7"/>
        <v>50</v>
      </c>
      <c r="W63">
        <f t="shared" si="8"/>
        <v>-20</v>
      </c>
      <c r="X63">
        <f t="shared" si="18"/>
        <v>-20</v>
      </c>
      <c r="Y63">
        <f t="shared" si="10"/>
        <v>4</v>
      </c>
      <c r="Z63">
        <f t="shared" si="10"/>
        <v>12</v>
      </c>
      <c r="AA63">
        <f t="shared" si="10"/>
        <v>1</v>
      </c>
      <c r="AB63">
        <f t="shared" si="11"/>
        <v>9</v>
      </c>
      <c r="AC63">
        <f t="shared" si="12"/>
        <v>2</v>
      </c>
      <c r="AD63">
        <f t="shared" si="13"/>
        <v>8</v>
      </c>
      <c r="AE63">
        <f t="shared" si="14"/>
        <v>12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More Than Likely</v>
      </c>
      <c r="C64">
        <f>INDEX(AF$2:AF$20,MATCH(B64,A$2:A$20,0))</f>
        <v>8</v>
      </c>
      <c r="D64">
        <v>1</v>
      </c>
      <c r="E64">
        <f>SUMIF(B53:B61, B64, G53:G61)</f>
        <v>0.15987328597849379</v>
      </c>
      <c r="F64">
        <v>0</v>
      </c>
      <c r="G64" t="str">
        <f>K2</f>
        <v>Sir Gerald Whent Memorial Nursery</v>
      </c>
      <c r="J64">
        <v>13</v>
      </c>
      <c r="K64" t="str">
        <f t="shared" si="0"/>
        <v>Oona (IRE)</v>
      </c>
      <c r="L64" t="str">
        <f t="shared" si="0"/>
        <v>Production</v>
      </c>
      <c r="M64" t="str">
        <f t="shared" si="0"/>
        <v>Oona (IRE)</v>
      </c>
      <c r="N64" t="str">
        <f t="shared" si="1"/>
        <v>Izzer (IRE)</v>
      </c>
      <c r="O64" t="str">
        <f t="shared" si="2"/>
        <v>Boa Nova (IRE)</v>
      </c>
      <c r="P64" t="str">
        <f t="shared" si="3"/>
        <v>Pirate (IRE)</v>
      </c>
      <c r="Q64" t="str">
        <f t="shared" si="4"/>
        <v>Pirate (IRE)</v>
      </c>
      <c r="R64" t="str">
        <f t="shared" si="5"/>
        <v>Pirate (IRE)</v>
      </c>
      <c r="S64" t="str">
        <f t="shared" si="6"/>
        <v>Izzer (IRE)</v>
      </c>
      <c r="V64">
        <f t="shared" si="7"/>
        <v>51</v>
      </c>
      <c r="W64">
        <f t="shared" si="8"/>
        <v>-20</v>
      </c>
      <c r="X64">
        <f t="shared" si="18"/>
        <v>-20</v>
      </c>
      <c r="Y64">
        <f t="shared" si="10"/>
        <v>1</v>
      </c>
      <c r="Z64">
        <f t="shared" si="10"/>
        <v>10</v>
      </c>
      <c r="AA64">
        <f t="shared" si="10"/>
        <v>10</v>
      </c>
      <c r="AB64">
        <f t="shared" si="11"/>
        <v>2</v>
      </c>
      <c r="AC64">
        <f t="shared" si="12"/>
        <v>11</v>
      </c>
      <c r="AD64">
        <f t="shared" si="13"/>
        <v>11</v>
      </c>
      <c r="AE64">
        <f t="shared" si="14"/>
        <v>2</v>
      </c>
      <c r="AF64">
        <f t="shared" si="14"/>
        <v>4</v>
      </c>
    </row>
    <row r="65" spans="1:32" hidden="1" outlineLevel="1">
      <c r="A65" t="s">
        <v>121</v>
      </c>
      <c r="B65" t="str">
        <f>IF(ISNA(G96), "no selection", G96)</f>
        <v>More Than Likely</v>
      </c>
      <c r="C65">
        <f>INDEX(AF$2:AF$20,MATCH(B65,A$2:A$20,0))</f>
        <v>8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0.26852740043939721</v>
      </c>
      <c r="J65">
        <v>14</v>
      </c>
      <c r="K65" t="str">
        <f t="shared" si="0"/>
        <v>Izzer (IRE)</v>
      </c>
      <c r="L65" t="str">
        <f t="shared" si="0"/>
        <v>Oona (IRE)</v>
      </c>
      <c r="M65" t="str">
        <f t="shared" si="0"/>
        <v>Pirate (IRE)</v>
      </c>
      <c r="N65" t="str">
        <f t="shared" si="1"/>
        <v>Sir Busker (IRE)</v>
      </c>
      <c r="O65" t="str">
        <f t="shared" si="2"/>
        <v>Sir Busker (IRE)</v>
      </c>
      <c r="P65" t="str">
        <f t="shared" si="3"/>
        <v>Oona (IRE)</v>
      </c>
      <c r="Q65" t="str">
        <f t="shared" si="4"/>
        <v>Oona (IRE)</v>
      </c>
      <c r="R65" t="str">
        <f t="shared" si="5"/>
        <v>Oona (IRE)</v>
      </c>
      <c r="S65" t="str">
        <f t="shared" si="6"/>
        <v>Oona (IRE)</v>
      </c>
      <c r="V65">
        <f t="shared" si="7"/>
        <v>29</v>
      </c>
      <c r="W65">
        <f t="shared" si="8"/>
        <v>-41</v>
      </c>
      <c r="X65">
        <f t="shared" si="18"/>
        <v>-41</v>
      </c>
      <c r="Y65">
        <f t="shared" si="10"/>
        <v>2</v>
      </c>
      <c r="Z65">
        <f t="shared" si="10"/>
        <v>1</v>
      </c>
      <c r="AA65">
        <f t="shared" si="10"/>
        <v>2</v>
      </c>
      <c r="AB65">
        <f t="shared" si="11"/>
        <v>3</v>
      </c>
      <c r="AC65">
        <f t="shared" si="12"/>
        <v>1</v>
      </c>
      <c r="AD65">
        <f t="shared" si="13"/>
        <v>8</v>
      </c>
      <c r="AE65">
        <f t="shared" si="14"/>
        <v>11</v>
      </c>
      <c r="AF65">
        <f t="shared" si="14"/>
        <v>1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6469</v>
      </c>
      <c r="H66">
        <f ca="1">LARGE(F53:F55, 1)</f>
        <v>8.7413863487884866E-2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Naughty Rascal (IRE)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Naughty Rascal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More Than Likely</v>
      </c>
      <c r="B68" t="str">
        <f ca="1">IF(ISNA(A68), B56, A68)</f>
        <v>More Than Likely</v>
      </c>
      <c r="C68">
        <f ca="1">INDEX(AF$2:AF$20,MATCH(B68,A$2:A$20,0))</f>
        <v>8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More Than Likely</v>
      </c>
      <c r="C69">
        <f ca="1">INDEX(AF$2:AF$20,MATCH(B69,A$2:A$20,0))</f>
        <v>8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More Than Likely</v>
      </c>
      <c r="C70">
        <f ca="1">INDEX(AF$2:AF$20,MATCH(B70,A$2:A$20,0))</f>
        <v>8</v>
      </c>
      <c r="D70">
        <v>1</v>
      </c>
      <c r="E70">
        <f ca="1">SUMIF(B53:B61, B70, G53:G61)</f>
        <v>0.15987328597849379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Naughty Rascal (IRE)</v>
      </c>
      <c r="C72">
        <f>C53</f>
        <v>327.14839999999998</v>
      </c>
      <c r="D72">
        <f>(1/C72)*(C72-C73)</f>
        <v>3.5521188549294452E-2</v>
      </c>
      <c r="E72">
        <f>H53</f>
        <v>10</v>
      </c>
      <c r="F72">
        <f>(E72*10)-10</f>
        <v>90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Lihou</v>
      </c>
      <c r="C73">
        <f t="shared" si="19"/>
        <v>315.52769999999998</v>
      </c>
      <c r="D73">
        <f>(1/C73)*(C73-C74)</f>
        <v>1.3612750956572011E-2</v>
      </c>
      <c r="E73">
        <f t="shared" ref="E73:E74" si="20">H54</f>
        <v>12</v>
      </c>
      <c r="F73">
        <f>(E73*10)-10</f>
        <v>110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Tinto</v>
      </c>
      <c r="C74">
        <f t="shared" si="19"/>
        <v>311.23250000000002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5.5</v>
      </c>
      <c r="C77">
        <f>SMALL(AF2:AF50, 1)</f>
        <v>5.5</v>
      </c>
      <c r="D77" t="str">
        <f>IF(G77&lt;=3, "YES", "NO")</f>
        <v>NO</v>
      </c>
      <c r="E77">
        <f>IF(C77=0,SMALL(AF2:AF49,2), C77)</f>
        <v>5.5</v>
      </c>
      <c r="F77">
        <f>IF(E77=0, SMALL(AF2:AF49, 3), E77)</f>
        <v>5.5</v>
      </c>
      <c r="G77">
        <f>IF(F77=0, SMALL(AF2:AF49, 4), F77)</f>
        <v>5.5</v>
      </c>
      <c r="H77" t="str">
        <f>INDEX(A2:A50, MATCH(G77, AF2:AF50, 0))</f>
        <v>Production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260.017</v>
      </c>
      <c r="C78">
        <f>(B79-B78)+0.01</f>
        <v>67.14139999999999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327.14839999999998</v>
      </c>
      <c r="C79">
        <f>C78/B79</f>
        <v>0.20523224322662129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Production is 20.52% behind top-rated Naughty Rascal (IRE). </v>
      </c>
      <c r="H79" t="str">
        <f>INDEX(A2:A50, MATCH(B79, AE2:AE50, 0))</f>
        <v>Naughty Rascal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18.267900000000001</v>
      </c>
      <c r="C80">
        <f>(B81-B80)+0.01</f>
        <v>5.6663999999999977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23.924299999999999</v>
      </c>
      <c r="C81">
        <f>C80/B81</f>
        <v>0.23684705508625112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23.68% ahead of the lay selection Production. </v>
      </c>
      <c r="H81" t="str">
        <f>INDEX(A2:A50,MATCH(B81,INDEX(W2:W50,0)))</f>
        <v>Oona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83.674499999999995</v>
      </c>
      <c r="C82">
        <f>(B83-B82)+0.01</f>
        <v>43.351500000000009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127.01600000000001</v>
      </c>
      <c r="C83">
        <f>C82/B83</f>
        <v>0.34130739434401969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Oona (IRE) is 34.13% ahead of the lay selection Production. </v>
      </c>
      <c r="H83" t="str">
        <f>INDEX(A2:A50,MATCH(B83,INDEX(M2:M50,0)))</f>
        <v>Oona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1.9123000000000001</v>
      </c>
      <c r="C84">
        <f>(B85-B84)+0.01</f>
        <v>1.3293999999999999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3.2317</v>
      </c>
      <c r="C85">
        <f>C84/B85</f>
        <v>0.41136244082062068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Production is 41.14% worse than best-rated stallion Sir Busker (IRE). </v>
      </c>
      <c r="H85" t="str">
        <f>INDEX(A2:A50, MATCH(B85, AC2:AC50, 0))</f>
        <v>Sir Busker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28.299800000000001</v>
      </c>
      <c r="C86">
        <f>(B87-B86)+0.01</f>
        <v>26.876800000000003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55.166600000000003</v>
      </c>
      <c r="C87">
        <f>C86/B87</f>
        <v>0.48719333799799158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Sir Busker (IRE) is 48.72% ahead of Production. </v>
      </c>
      <c r="H87" t="str">
        <f>INDEX(A2:A50, MATCH(B87, AD2:AD50, 0))</f>
        <v>Sir Busker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2.3052999999999999</v>
      </c>
      <c r="C88">
        <f>B89-B88</f>
        <v>0.98710000000000031</v>
      </c>
      <c r="H88" t="str">
        <f>INDEX(X2:X50, MATCH(B88, Y2:Y50, 0))</f>
        <v>Buick, William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3.2924000000000002</v>
      </c>
      <c r="C89">
        <f>C88/B89</f>
        <v>0.29981168752277981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Kelly, Shane. </v>
      </c>
      <c r="H89" t="str">
        <f>INDEX(X2:X50, MATCH(B89, Y2:Y50, 0))</f>
        <v>Kelly, Shane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43.545099999999998</v>
      </c>
      <c r="C90">
        <f>(B91-B90)+0.01</f>
        <v>56.982500000000002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100.5176</v>
      </c>
      <c r="C91">
        <f>(C90+0.01)/(B91+0.01)</f>
        <v>0.56693385697062293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Nayslayer (IRE) outperformed Production significantly.</v>
      </c>
      <c r="H91" t="str">
        <f>INDEX(A2:A50, MATCH(B91, N2:N50, 0))</f>
        <v>Nayslayer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Production</v>
      </c>
      <c r="C92" t="str">
        <f>IF(AND(D77="YES",D92&gt;=2,D83="YES",SMALL(M2:M50,1)&gt;0),H77,IF(E92&gt;=5,H77,"No Lay"))</f>
        <v>Production</v>
      </c>
      <c r="D92">
        <f>COUNTIF(D79:D87, "YES")</f>
        <v>5</v>
      </c>
      <c r="E92">
        <f>COUNTIF(D79:D91, "YES")</f>
        <v>6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Production is 20.52% behind top-rated Naughty Rascal (IRE). 
PLUS: The fastest horse  is 23.68% ahead of the lay selection Production. 
PLUS: Form horse Oona (IRE) is 34.13% ahead of the lay selection Production. 
PLUS: The Stallion rating for lay selection Production is 41.14% worse than best-rated stallion Sir Busker (IRE). 
PLUS: The most suited horse, Sir Busker (IRE) is 48.72% ahead of Production. 
NEGATIVE: The lay selection is on a highly rated jockey in Kelly, Shane. 
PLUS: In the second-last race, Nayslayer (IRE) outperformed Production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More Than Likely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More Than Likely</v>
      </c>
      <c r="D101">
        <f t="shared" si="22"/>
        <v>6</v>
      </c>
      <c r="E101">
        <f t="shared" si="23"/>
        <v>1</v>
      </c>
      <c r="F101" t="str">
        <f t="shared" si="24"/>
        <v>More Than Likely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2.140625" bestFit="1" customWidth="1"/>
    <col min="3" max="3" width="15.7109375" bestFit="1" customWidth="1"/>
    <col min="4" max="5" width="12" bestFit="1" customWidth="1"/>
    <col min="6" max="6" width="13.28515625" bestFit="1" customWidth="1"/>
    <col min="7" max="7" width="255.7109375" bestFit="1" customWidth="1"/>
    <col min="8" max="8" width="22.140625" bestFit="1" customWidth="1"/>
    <col min="9" max="9" width="13.42578125" bestFit="1" customWidth="1"/>
    <col min="10" max="10" width="16.28515625" bestFit="1" customWidth="1"/>
    <col min="11" max="11" width="40.140625" bestFit="1" customWidth="1"/>
    <col min="12" max="14" width="22.140625" bestFit="1" customWidth="1"/>
    <col min="15" max="15" width="20.5703125" bestFit="1" customWidth="1"/>
    <col min="16" max="19" width="22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8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449</v>
      </c>
      <c r="B2" s="1">
        <v>0.57291666666666663</v>
      </c>
      <c r="C2" t="s">
        <v>163</v>
      </c>
      <c r="D2" t="s">
        <v>402</v>
      </c>
      <c r="E2" t="s">
        <v>447</v>
      </c>
      <c r="F2">
        <v>17013</v>
      </c>
      <c r="G2" t="s">
        <v>231</v>
      </c>
      <c r="H2" t="s">
        <v>232</v>
      </c>
      <c r="I2" t="s">
        <v>233</v>
      </c>
      <c r="J2" t="s">
        <v>234</v>
      </c>
      <c r="K2" t="s">
        <v>448</v>
      </c>
      <c r="L2">
        <v>2</v>
      </c>
      <c r="M2">
        <v>116.777</v>
      </c>
      <c r="N2">
        <v>110.7578</v>
      </c>
      <c r="O2">
        <v>47.730400000000003</v>
      </c>
      <c r="P2">
        <v>14.281499999999999</v>
      </c>
      <c r="Q2">
        <v>7.0167000000000002</v>
      </c>
      <c r="R2">
        <v>5.9044999999999996</v>
      </c>
      <c r="S2">
        <v>5.1398999999999999</v>
      </c>
      <c r="T2">
        <v>0</v>
      </c>
      <c r="U2">
        <v>0</v>
      </c>
      <c r="V2">
        <v>0</v>
      </c>
      <c r="W2">
        <v>22.67</v>
      </c>
      <c r="X2" t="s">
        <v>450</v>
      </c>
      <c r="Y2">
        <v>3.5463</v>
      </c>
      <c r="Z2" t="s">
        <v>451</v>
      </c>
      <c r="AA2">
        <v>4.6035000000000004</v>
      </c>
      <c r="AB2" t="s">
        <v>452</v>
      </c>
      <c r="AC2">
        <v>1.5082</v>
      </c>
      <c r="AD2">
        <v>43.605400000000003</v>
      </c>
      <c r="AE2" s="23">
        <v>392.53359999999998</v>
      </c>
      <c r="AF2">
        <v>6</v>
      </c>
      <c r="AG2">
        <v>99</v>
      </c>
    </row>
    <row r="3" spans="1:33">
      <c r="A3" t="s">
        <v>454</v>
      </c>
      <c r="B3" s="1">
        <v>0.57291666666666663</v>
      </c>
      <c r="C3" t="s">
        <v>163</v>
      </c>
      <c r="D3" t="s">
        <v>402</v>
      </c>
      <c r="E3" t="s">
        <v>447</v>
      </c>
      <c r="F3">
        <v>17013</v>
      </c>
      <c r="G3" t="s">
        <v>231</v>
      </c>
      <c r="H3" t="s">
        <v>232</v>
      </c>
      <c r="I3" t="s">
        <v>233</v>
      </c>
      <c r="J3" t="s">
        <v>234</v>
      </c>
      <c r="K3" t="s">
        <v>448</v>
      </c>
      <c r="L3">
        <v>2</v>
      </c>
      <c r="M3">
        <v>127.05880000000001</v>
      </c>
      <c r="N3">
        <v>101.9652</v>
      </c>
      <c r="O3">
        <v>32.736400000000003</v>
      </c>
      <c r="P3">
        <v>14.666</v>
      </c>
      <c r="Q3">
        <v>7.0117000000000003</v>
      </c>
      <c r="R3">
        <v>7.0471000000000004</v>
      </c>
      <c r="S3">
        <v>5.5763999999999996</v>
      </c>
      <c r="T3">
        <v>3.4782000000000002</v>
      </c>
      <c r="U3">
        <v>2.5625</v>
      </c>
      <c r="V3">
        <v>0</v>
      </c>
      <c r="W3">
        <v>23.744299999999999</v>
      </c>
      <c r="X3" t="s">
        <v>455</v>
      </c>
      <c r="Y3">
        <v>1.3855</v>
      </c>
      <c r="Z3" t="s">
        <v>443</v>
      </c>
      <c r="AA3">
        <v>2.5034000000000001</v>
      </c>
      <c r="AB3" t="s">
        <v>427</v>
      </c>
      <c r="AC3">
        <v>1.3809</v>
      </c>
      <c r="AD3">
        <v>24.7042</v>
      </c>
      <c r="AE3">
        <v>358.39350000000002</v>
      </c>
      <c r="AF3">
        <v>6</v>
      </c>
      <c r="AG3">
        <v>100</v>
      </c>
    </row>
    <row r="4" spans="1:33">
      <c r="A4" t="s">
        <v>456</v>
      </c>
      <c r="B4" s="1">
        <v>0.57291666666666663</v>
      </c>
      <c r="C4" t="s">
        <v>163</v>
      </c>
      <c r="D4" t="s">
        <v>402</v>
      </c>
      <c r="E4" t="s">
        <v>447</v>
      </c>
      <c r="F4">
        <v>17013</v>
      </c>
      <c r="G4" t="s">
        <v>231</v>
      </c>
      <c r="H4" t="s">
        <v>232</v>
      </c>
      <c r="I4" t="s">
        <v>233</v>
      </c>
      <c r="J4" t="s">
        <v>234</v>
      </c>
      <c r="K4" t="s">
        <v>448</v>
      </c>
      <c r="L4">
        <v>2</v>
      </c>
      <c r="M4">
        <v>128.7593</v>
      </c>
      <c r="N4">
        <v>83.960999999999999</v>
      </c>
      <c r="O4">
        <v>24.638300000000001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22.18</v>
      </c>
      <c r="X4" t="s">
        <v>457</v>
      </c>
      <c r="Y4">
        <v>1.5468</v>
      </c>
      <c r="Z4" t="s">
        <v>407</v>
      </c>
      <c r="AA4">
        <v>1.4309000000000001</v>
      </c>
      <c r="AB4" t="s">
        <v>458</v>
      </c>
      <c r="AC4">
        <v>1.9215</v>
      </c>
      <c r="AD4">
        <v>26.798500000000001</v>
      </c>
      <c r="AE4">
        <v>334.6463</v>
      </c>
      <c r="AF4">
        <v>8</v>
      </c>
      <c r="AG4">
        <v>94</v>
      </c>
    </row>
    <row r="5" spans="1:33">
      <c r="A5" t="s">
        <v>459</v>
      </c>
      <c r="B5" s="1">
        <v>0.57291666666666663</v>
      </c>
      <c r="C5" t="s">
        <v>163</v>
      </c>
      <c r="D5" t="s">
        <v>402</v>
      </c>
      <c r="E5" t="s">
        <v>447</v>
      </c>
      <c r="F5">
        <v>17013</v>
      </c>
      <c r="G5" t="s">
        <v>231</v>
      </c>
      <c r="H5" t="s">
        <v>232</v>
      </c>
      <c r="I5" t="s">
        <v>233</v>
      </c>
      <c r="J5" t="s">
        <v>234</v>
      </c>
      <c r="K5" t="s">
        <v>448</v>
      </c>
      <c r="L5">
        <v>2</v>
      </c>
      <c r="M5">
        <v>122.8248</v>
      </c>
      <c r="N5">
        <v>69.099699999999999</v>
      </c>
      <c r="O5">
        <v>37.159500000000001</v>
      </c>
      <c r="P5">
        <v>10.9964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20.342099999999999</v>
      </c>
      <c r="X5" t="s">
        <v>460</v>
      </c>
      <c r="Y5">
        <v>2.7145999999999999</v>
      </c>
      <c r="Z5" t="s">
        <v>461</v>
      </c>
      <c r="AA5">
        <v>1.1786000000000001</v>
      </c>
      <c r="AB5" t="s">
        <v>462</v>
      </c>
      <c r="AC5">
        <v>1.6890000000000001</v>
      </c>
      <c r="AD5">
        <v>39.25</v>
      </c>
      <c r="AE5">
        <v>333.97340000000003</v>
      </c>
      <c r="AF5">
        <v>8</v>
      </c>
      <c r="AG5">
        <v>96</v>
      </c>
    </row>
    <row r="6" spans="1:33">
      <c r="A6" t="s">
        <v>463</v>
      </c>
      <c r="B6" s="1">
        <v>0.57291666666666663</v>
      </c>
      <c r="C6" t="s">
        <v>163</v>
      </c>
      <c r="D6" t="s">
        <v>402</v>
      </c>
      <c r="E6" t="s">
        <v>447</v>
      </c>
      <c r="F6">
        <v>17013</v>
      </c>
      <c r="G6" t="s">
        <v>231</v>
      </c>
      <c r="H6" t="s">
        <v>232</v>
      </c>
      <c r="I6" t="s">
        <v>233</v>
      </c>
      <c r="J6" t="s">
        <v>234</v>
      </c>
      <c r="K6" t="s">
        <v>448</v>
      </c>
      <c r="L6">
        <v>2</v>
      </c>
      <c r="M6">
        <v>127.4897</v>
      </c>
      <c r="N6">
        <v>58.173000000000002</v>
      </c>
      <c r="O6">
        <v>44.397799999999997</v>
      </c>
      <c r="P6">
        <v>16.413599999999999</v>
      </c>
      <c r="Q6">
        <v>11.223100000000001</v>
      </c>
      <c r="R6">
        <v>8.2647999999999993</v>
      </c>
      <c r="S6">
        <v>3.9051</v>
      </c>
      <c r="T6">
        <v>0</v>
      </c>
      <c r="U6">
        <v>0</v>
      </c>
      <c r="V6">
        <v>0</v>
      </c>
      <c r="W6">
        <v>22.4193</v>
      </c>
      <c r="X6" t="s">
        <v>464</v>
      </c>
      <c r="Y6">
        <v>2.2669000000000001</v>
      </c>
      <c r="Z6" t="s">
        <v>465</v>
      </c>
      <c r="AA6">
        <v>2.7296999999999998</v>
      </c>
      <c r="AB6" t="s">
        <v>418</v>
      </c>
      <c r="AC6">
        <v>1.9853000000000001</v>
      </c>
      <c r="AD6">
        <v>22.423400000000001</v>
      </c>
      <c r="AE6">
        <v>330.70769999999999</v>
      </c>
      <c r="AF6">
        <v>14</v>
      </c>
      <c r="AG6">
        <v>93</v>
      </c>
    </row>
    <row r="7" spans="1:33">
      <c r="A7" t="s">
        <v>466</v>
      </c>
      <c r="B7" s="1">
        <v>0.57291666666666663</v>
      </c>
      <c r="C7" t="s">
        <v>163</v>
      </c>
      <c r="D7" t="s">
        <v>402</v>
      </c>
      <c r="E7" t="s">
        <v>447</v>
      </c>
      <c r="F7">
        <v>17013</v>
      </c>
      <c r="G7" t="s">
        <v>231</v>
      </c>
      <c r="H7" t="s">
        <v>232</v>
      </c>
      <c r="I7" t="s">
        <v>233</v>
      </c>
      <c r="J7" t="s">
        <v>234</v>
      </c>
      <c r="K7" t="s">
        <v>448</v>
      </c>
      <c r="L7">
        <v>2</v>
      </c>
      <c r="M7">
        <v>97.290999999999997</v>
      </c>
      <c r="N7">
        <v>84.671199999999999</v>
      </c>
      <c r="O7">
        <v>25.538399999999999</v>
      </c>
      <c r="P7">
        <v>11.5235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20.185700000000001</v>
      </c>
      <c r="X7" t="s">
        <v>467</v>
      </c>
      <c r="Y7">
        <v>3.7212999999999998</v>
      </c>
      <c r="Z7" t="s">
        <v>255</v>
      </c>
      <c r="AA7">
        <v>2.4988000000000001</v>
      </c>
      <c r="AB7" t="s">
        <v>239</v>
      </c>
      <c r="AC7">
        <v>2.5186999999999999</v>
      </c>
      <c r="AD7">
        <v>44</v>
      </c>
      <c r="AE7">
        <v>318.24930000000001</v>
      </c>
      <c r="AF7">
        <v>2.5</v>
      </c>
      <c r="AG7">
        <v>96</v>
      </c>
    </row>
    <row r="8" spans="1:33">
      <c r="A8" t="s">
        <v>468</v>
      </c>
      <c r="B8" s="1">
        <v>0.57291666666666663</v>
      </c>
      <c r="C8" t="s">
        <v>163</v>
      </c>
      <c r="D8" t="s">
        <v>402</v>
      </c>
      <c r="E8" t="s">
        <v>447</v>
      </c>
      <c r="F8">
        <v>17013</v>
      </c>
      <c r="G8" t="s">
        <v>231</v>
      </c>
      <c r="H8" t="s">
        <v>232</v>
      </c>
      <c r="I8" t="s">
        <v>233</v>
      </c>
      <c r="J8" t="s">
        <v>234</v>
      </c>
      <c r="K8" t="s">
        <v>448</v>
      </c>
      <c r="L8">
        <v>2</v>
      </c>
      <c r="M8">
        <v>82.385000000000005</v>
      </c>
      <c r="N8">
        <v>99.280600000000007</v>
      </c>
      <c r="O8">
        <v>32.804600000000001</v>
      </c>
      <c r="P8">
        <v>10.353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21.090699999999998</v>
      </c>
      <c r="X8" t="s">
        <v>469</v>
      </c>
      <c r="Y8">
        <v>1.3658999999999999</v>
      </c>
      <c r="Z8" t="s">
        <v>470</v>
      </c>
      <c r="AA8">
        <v>2.0813000000000001</v>
      </c>
      <c r="AB8" t="s">
        <v>471</v>
      </c>
      <c r="AC8">
        <v>1.2725</v>
      </c>
      <c r="AD8">
        <v>34.049999999999997</v>
      </c>
      <c r="AE8">
        <v>312.03370000000001</v>
      </c>
      <c r="AF8">
        <v>8</v>
      </c>
      <c r="AG8">
        <v>94</v>
      </c>
    </row>
    <row r="9" spans="1:33">
      <c r="A9" t="s">
        <v>472</v>
      </c>
      <c r="B9" s="1">
        <v>0.57291666666666663</v>
      </c>
      <c r="C9" t="s">
        <v>163</v>
      </c>
      <c r="D9" t="s">
        <v>402</v>
      </c>
      <c r="E9" t="s">
        <v>447</v>
      </c>
      <c r="F9">
        <v>17013</v>
      </c>
      <c r="G9" t="s">
        <v>231</v>
      </c>
      <c r="H9" t="s">
        <v>232</v>
      </c>
      <c r="I9" t="s">
        <v>233</v>
      </c>
      <c r="J9" t="s">
        <v>234</v>
      </c>
      <c r="K9" t="s">
        <v>448</v>
      </c>
      <c r="L9">
        <v>2</v>
      </c>
      <c r="M9">
        <v>72.472999999999999</v>
      </c>
      <c r="N9">
        <v>82.7239</v>
      </c>
      <c r="O9">
        <v>29.746500000000001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18.967099999999999</v>
      </c>
      <c r="X9" t="s">
        <v>473</v>
      </c>
      <c r="Y9">
        <v>1.3452999999999999</v>
      </c>
      <c r="Z9" t="s">
        <v>470</v>
      </c>
      <c r="AA9">
        <v>2.0813000000000001</v>
      </c>
      <c r="AB9" t="s">
        <v>305</v>
      </c>
      <c r="AC9">
        <v>3.0718999999999999</v>
      </c>
      <c r="AD9">
        <v>32.999699999999997</v>
      </c>
      <c r="AE9">
        <v>280.19470000000001</v>
      </c>
      <c r="AF9">
        <v>33</v>
      </c>
      <c r="AG9">
        <v>76</v>
      </c>
    </row>
    <row r="10" spans="1:33">
      <c r="A10" t="s">
        <v>474</v>
      </c>
      <c r="B10" s="1">
        <v>0.57291666666666663</v>
      </c>
      <c r="C10" t="s">
        <v>163</v>
      </c>
      <c r="D10" t="s">
        <v>402</v>
      </c>
      <c r="E10" t="s">
        <v>447</v>
      </c>
      <c r="F10">
        <v>17013</v>
      </c>
      <c r="G10" t="s">
        <v>231</v>
      </c>
      <c r="H10" t="s">
        <v>232</v>
      </c>
      <c r="I10" t="s">
        <v>233</v>
      </c>
      <c r="J10" t="s">
        <v>234</v>
      </c>
      <c r="K10" t="s">
        <v>448</v>
      </c>
      <c r="L10">
        <v>2</v>
      </c>
      <c r="M10">
        <v>97.383200000000002</v>
      </c>
      <c r="N10">
        <v>42.959800000000001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17.738600000000002</v>
      </c>
      <c r="X10" t="s">
        <v>475</v>
      </c>
      <c r="Y10">
        <v>2.9376000000000002</v>
      </c>
      <c r="Z10" t="s">
        <v>476</v>
      </c>
      <c r="AA10">
        <v>1.7703</v>
      </c>
      <c r="AB10" t="s">
        <v>477</v>
      </c>
      <c r="AC10">
        <v>2.7309999999999999</v>
      </c>
      <c r="AD10">
        <v>37.9</v>
      </c>
      <c r="AE10">
        <v>263.92910000000001</v>
      </c>
      <c r="AF10">
        <v>5</v>
      </c>
      <c r="AG10">
        <v>0</v>
      </c>
    </row>
    <row r="11" spans="1:33">
      <c r="A11" t="s">
        <v>478</v>
      </c>
      <c r="B11" s="1">
        <v>0.57291666666666663</v>
      </c>
      <c r="C11" t="s">
        <v>163</v>
      </c>
      <c r="D11" t="s">
        <v>402</v>
      </c>
      <c r="E11" t="s">
        <v>447</v>
      </c>
      <c r="F11">
        <v>17013</v>
      </c>
      <c r="G11" t="s">
        <v>231</v>
      </c>
      <c r="H11" t="s">
        <v>232</v>
      </c>
      <c r="I11" t="s">
        <v>233</v>
      </c>
      <c r="J11" t="s">
        <v>234</v>
      </c>
      <c r="K11" t="s">
        <v>448</v>
      </c>
      <c r="L11">
        <v>2</v>
      </c>
      <c r="M11">
        <v>71.213499999999996</v>
      </c>
      <c r="N11">
        <v>52.287100000000002</v>
      </c>
      <c r="O11">
        <v>33.143599999999999</v>
      </c>
      <c r="P11">
        <v>10.263400000000001</v>
      </c>
      <c r="Q11">
        <v>5.7102000000000004</v>
      </c>
      <c r="R11">
        <v>6.1121999999999996</v>
      </c>
      <c r="S11">
        <v>4.5364000000000004</v>
      </c>
      <c r="T11">
        <v>3.0670999999999999</v>
      </c>
      <c r="U11">
        <v>0</v>
      </c>
      <c r="V11">
        <v>0</v>
      </c>
      <c r="W11">
        <v>19.950700000000001</v>
      </c>
      <c r="X11" t="s">
        <v>479</v>
      </c>
      <c r="Y11">
        <v>1.6739999999999999</v>
      </c>
      <c r="Z11" t="s">
        <v>407</v>
      </c>
      <c r="AA11">
        <v>2.9308999999999998</v>
      </c>
      <c r="AB11" t="s">
        <v>480</v>
      </c>
      <c r="AC11">
        <v>1.5462</v>
      </c>
      <c r="AD11">
        <v>19.6083</v>
      </c>
      <c r="AE11">
        <v>235.91579999999999</v>
      </c>
      <c r="AF11">
        <v>25</v>
      </c>
      <c r="AG11">
        <v>88</v>
      </c>
    </row>
    <row r="51" spans="1:33" hidden="1" outlineLevel="1">
      <c r="A51" t="str">
        <f>C2</f>
        <v>Doncaster</v>
      </c>
      <c r="B51">
        <f>B2</f>
        <v>0.57291666666666663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Canton Queen (IRE)</v>
      </c>
      <c r="L52" t="str">
        <f t="shared" si="0"/>
        <v>Dave Dexter</v>
      </c>
      <c r="M52" t="str">
        <f t="shared" si="0"/>
        <v>Dave Dexter</v>
      </c>
      <c r="N52" t="str">
        <f t="shared" ref="N52:N91" si="1">INDEX($A$2:$A$20,(MATCH(LARGE(W$2:W$20,$J52),W$2:W$20,0)))</f>
        <v>Barbill (IRE)</v>
      </c>
      <c r="O52" t="str">
        <f t="shared" ref="O52:O91" si="2">INDEX($A$2:$A$20,(MATCH(LARGE(AA$2:AA$20,$J52),AA$2:AA$20,0)))</f>
        <v>Dave Dexter</v>
      </c>
      <c r="P52" t="str">
        <f t="shared" ref="P52:P91" si="3">INDEX($A$2:$A$20,(MATCH(LARGE(Y$2:Y$20,$J52),Y$2:Y$20,0)))</f>
        <v>San Donato (IRE)</v>
      </c>
      <c r="Q52" t="str">
        <f t="shared" ref="Q52:Q91" si="4">INDEX($A$2:$A$20,(MATCH(LARGE(Y$2:Y$20,$J52),Y$2:Y$20,0)))</f>
        <v>San Donato (IRE)</v>
      </c>
      <c r="R52" t="str">
        <f t="shared" ref="R52:R91" si="5">INDEX($A$2:$A$20,(MATCH(LARGE(AD$2:AD$20,$J52),AD$2:AD$20,0)))</f>
        <v>San Donato (IRE)</v>
      </c>
      <c r="S52" t="str">
        <f t="shared" ref="S52:S80" si="6">A2</f>
        <v>Dave Dexter</v>
      </c>
      <c r="V52">
        <f t="shared" ref="V52:V80" si="7">SUM(Y52:AF52)</f>
        <v>66</v>
      </c>
      <c r="W52">
        <f t="shared" ref="W52:W80" si="8">V52-AG2</f>
        <v>-33</v>
      </c>
      <c r="X52">
        <f t="shared" ref="X52:X60" si="9">IF(ISNA(W52),"",W52)</f>
        <v>-33</v>
      </c>
      <c r="Y52">
        <f t="shared" ref="Y52:AA80" si="10">(($H$63+1)-(RANK(M2,M$2:M$30)))</f>
        <v>6</v>
      </c>
      <c r="Z52">
        <f t="shared" si="10"/>
        <v>10</v>
      </c>
      <c r="AA52">
        <f t="shared" si="10"/>
        <v>10</v>
      </c>
      <c r="AB52">
        <f t="shared" ref="AB52:AB80" si="11">(($H$63+1)-(RANK(W2,W$2:W$30)))</f>
        <v>9</v>
      </c>
      <c r="AC52">
        <f t="shared" ref="AC52:AC80" si="12">(($H$63+1)-(RANK(Y2,Y$2:Y$30)))</f>
        <v>9</v>
      </c>
      <c r="AD52">
        <f t="shared" ref="AD52:AD80" si="13">(($H$63+1)-(RANK(AA2,AA$2:AA$30)))</f>
        <v>10</v>
      </c>
      <c r="AE52">
        <f t="shared" ref="AE52:AF80" si="14">(($H$63+1)-(RANK(AC2,AC$2:AC$30)))</f>
        <v>3</v>
      </c>
      <c r="AF52">
        <f t="shared" si="14"/>
        <v>9</v>
      </c>
      <c r="AG52" t="str">
        <f>INDEX(S52:S92, MATCH(LARGE(X52:X92, 1),X52:X92, 0))</f>
        <v>Breath Of Air</v>
      </c>
    </row>
    <row r="53" spans="1:33" hidden="1" outlineLevel="1">
      <c r="A53" t="s">
        <v>43</v>
      </c>
      <c r="B53" t="str">
        <f>A2</f>
        <v>Dave Dexter</v>
      </c>
      <c r="C53">
        <f>AE2</f>
        <v>392.53359999999998</v>
      </c>
      <c r="D53">
        <f>AG2</f>
        <v>99</v>
      </c>
      <c r="E53">
        <f>C53-D53</f>
        <v>293.53359999999998</v>
      </c>
      <c r="F53">
        <f>SUMIF(B53:B61, B53, G53:G61)</f>
        <v>0.45030594830803761</v>
      </c>
      <c r="G53">
        <f>(1/C53)*(C53-C54)</f>
        <v>8.6973701104822526E-2</v>
      </c>
      <c r="H53">
        <f>AF2</f>
        <v>6</v>
      </c>
      <c r="J53">
        <v>2</v>
      </c>
      <c r="K53" t="str">
        <f t="shared" si="0"/>
        <v>Kodyanna (IRE)</v>
      </c>
      <c r="L53" t="str">
        <f t="shared" si="0"/>
        <v>Barbill (IRE)</v>
      </c>
      <c r="M53" t="str">
        <f t="shared" si="0"/>
        <v>Kodyanna (IRE)</v>
      </c>
      <c r="N53" t="str">
        <f t="shared" si="1"/>
        <v>Dave Dexter</v>
      </c>
      <c r="O53" t="str">
        <f t="shared" si="2"/>
        <v>Its The Only Way (IRE)</v>
      </c>
      <c r="P53" t="str">
        <f t="shared" si="3"/>
        <v>Dave Dexter</v>
      </c>
      <c r="Q53" t="str">
        <f t="shared" si="4"/>
        <v>Dave Dexter</v>
      </c>
      <c r="R53" t="str">
        <f t="shared" si="5"/>
        <v>Dave Dexter</v>
      </c>
      <c r="S53" t="str">
        <f t="shared" si="6"/>
        <v>Barbill (IRE)</v>
      </c>
      <c r="V53">
        <f t="shared" si="7"/>
        <v>47</v>
      </c>
      <c r="W53">
        <f t="shared" si="8"/>
        <v>-53</v>
      </c>
      <c r="X53">
        <f t="shared" si="9"/>
        <v>-53</v>
      </c>
      <c r="Y53">
        <f t="shared" si="10"/>
        <v>8</v>
      </c>
      <c r="Z53">
        <f t="shared" si="10"/>
        <v>9</v>
      </c>
      <c r="AA53">
        <f t="shared" si="10"/>
        <v>5</v>
      </c>
      <c r="AB53">
        <f t="shared" si="11"/>
        <v>10</v>
      </c>
      <c r="AC53">
        <f t="shared" si="12"/>
        <v>3</v>
      </c>
      <c r="AD53">
        <f t="shared" si="13"/>
        <v>7</v>
      </c>
      <c r="AE53">
        <f t="shared" si="14"/>
        <v>2</v>
      </c>
      <c r="AF53">
        <f t="shared" si="14"/>
        <v>3</v>
      </c>
    </row>
    <row r="54" spans="1:33" hidden="1" outlineLevel="1">
      <c r="A54" t="s">
        <v>44</v>
      </c>
      <c r="B54" t="str">
        <f>A3</f>
        <v>Barbill (IRE)</v>
      </c>
      <c r="C54">
        <f>AE3</f>
        <v>358.39350000000002</v>
      </c>
      <c r="D54">
        <f>AG3</f>
        <v>100</v>
      </c>
      <c r="E54">
        <f t="shared" ref="E54:E55" si="15">C54-D54</f>
        <v>258.39350000000002</v>
      </c>
      <c r="F54">
        <f ca="1">SUMIF(B53:B64, B54, G53:G61)</f>
        <v>4.5244542900822408E-2</v>
      </c>
      <c r="H54">
        <f>AF3</f>
        <v>6</v>
      </c>
      <c r="J54">
        <v>3</v>
      </c>
      <c r="K54" t="str">
        <f t="shared" si="0"/>
        <v>Barbill (IRE)</v>
      </c>
      <c r="L54" t="str">
        <f t="shared" si="0"/>
        <v>Heartwarming</v>
      </c>
      <c r="M54" t="str">
        <f t="shared" si="0"/>
        <v>Garrus (IRE)</v>
      </c>
      <c r="N54" t="str">
        <f t="shared" si="1"/>
        <v>Kodyanna (IRE)</v>
      </c>
      <c r="O54" t="str">
        <f t="shared" si="2"/>
        <v>Kodyanna (IRE)</v>
      </c>
      <c r="P54" t="str">
        <f t="shared" si="3"/>
        <v>Breath Of Air</v>
      </c>
      <c r="Q54" t="str">
        <f t="shared" si="4"/>
        <v>Breath Of Air</v>
      </c>
      <c r="R54" t="str">
        <f t="shared" si="5"/>
        <v>Garrus (IRE)</v>
      </c>
      <c r="S54" t="str">
        <f t="shared" si="6"/>
        <v>Canton Queen (IRE)</v>
      </c>
      <c r="V54">
        <f t="shared" si="7"/>
        <v>41</v>
      </c>
      <c r="W54">
        <f t="shared" si="8"/>
        <v>-53</v>
      </c>
      <c r="X54">
        <f t="shared" si="9"/>
        <v>-53</v>
      </c>
      <c r="Y54">
        <f t="shared" si="10"/>
        <v>10</v>
      </c>
      <c r="Z54">
        <f t="shared" si="10"/>
        <v>6</v>
      </c>
      <c r="AA54">
        <f t="shared" si="10"/>
        <v>2</v>
      </c>
      <c r="AB54">
        <f t="shared" si="11"/>
        <v>7</v>
      </c>
      <c r="AC54">
        <f t="shared" si="12"/>
        <v>4</v>
      </c>
      <c r="AD54">
        <f t="shared" si="13"/>
        <v>2</v>
      </c>
      <c r="AE54">
        <f t="shared" si="14"/>
        <v>6</v>
      </c>
      <c r="AF54">
        <f t="shared" si="14"/>
        <v>4</v>
      </c>
    </row>
    <row r="55" spans="1:33" hidden="1" outlineLevel="1">
      <c r="A55" t="s">
        <v>45</v>
      </c>
      <c r="B55" t="str">
        <f>A4</f>
        <v>Canton Queen (IRE)</v>
      </c>
      <c r="C55">
        <f>AE4</f>
        <v>334.6463</v>
      </c>
      <c r="D55">
        <f>AG4</f>
        <v>94</v>
      </c>
      <c r="E55">
        <f t="shared" si="15"/>
        <v>240.6463</v>
      </c>
      <c r="F55">
        <f ca="1">SUMIF(B53:B64, B55, G53:G61)</f>
        <v>9.8602586376284815E-3</v>
      </c>
      <c r="H55">
        <f>AF4</f>
        <v>8</v>
      </c>
      <c r="J55">
        <v>4</v>
      </c>
      <c r="K55" t="str">
        <f t="shared" si="0"/>
        <v>Garrus (IRE)</v>
      </c>
      <c r="L55" t="str">
        <f t="shared" si="0"/>
        <v>San Donato (IRE)</v>
      </c>
      <c r="M55" t="str">
        <f t="shared" si="0"/>
        <v>Its The Only Way (IRE)</v>
      </c>
      <c r="N55" t="str">
        <f t="shared" si="1"/>
        <v>Canton Queen (IRE)</v>
      </c>
      <c r="O55" t="str">
        <f t="shared" si="2"/>
        <v>Barbill (IRE)</v>
      </c>
      <c r="P55" t="str">
        <f t="shared" si="3"/>
        <v>Garrus (IRE)</v>
      </c>
      <c r="Q55" t="str">
        <f t="shared" si="4"/>
        <v>Garrus (IRE)</v>
      </c>
      <c r="R55" t="str">
        <f t="shared" si="5"/>
        <v>Breath Of Air</v>
      </c>
      <c r="S55" t="str">
        <f t="shared" si="6"/>
        <v>Garrus (IRE)</v>
      </c>
      <c r="V55">
        <f t="shared" si="7"/>
        <v>45</v>
      </c>
      <c r="W55">
        <f t="shared" si="8"/>
        <v>-51</v>
      </c>
      <c r="X55">
        <f t="shared" si="9"/>
        <v>-51</v>
      </c>
      <c r="Y55">
        <f t="shared" si="10"/>
        <v>7</v>
      </c>
      <c r="Z55">
        <f t="shared" si="10"/>
        <v>4</v>
      </c>
      <c r="AA55">
        <f t="shared" si="10"/>
        <v>8</v>
      </c>
      <c r="AB55">
        <f t="shared" si="11"/>
        <v>5</v>
      </c>
      <c r="AC55">
        <f t="shared" si="12"/>
        <v>7</v>
      </c>
      <c r="AD55">
        <f t="shared" si="13"/>
        <v>1</v>
      </c>
      <c r="AE55">
        <f t="shared" si="14"/>
        <v>5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Canton Queen (IRE)</v>
      </c>
      <c r="C56">
        <f>LARGE(M$2:M$20, D56)</f>
        <v>128.7593</v>
      </c>
      <c r="D56">
        <v>1</v>
      </c>
      <c r="E56">
        <f>LARGE(M$2:M$20, F56)</f>
        <v>127.4897</v>
      </c>
      <c r="F56">
        <v>2</v>
      </c>
      <c r="G56">
        <f t="shared" ref="G56:G61" si="16">IF(C56&gt;0, (1/C56)*(C56-E56), 0.1)</f>
        <v>9.8602586376284815E-3</v>
      </c>
      <c r="H56">
        <f t="shared" ref="H56:H61" si="17">INDEX(AF$2:AF$20,MATCH(B56,A$2:A$20,0))</f>
        <v>8</v>
      </c>
      <c r="J56">
        <v>5</v>
      </c>
      <c r="K56" t="str">
        <f t="shared" si="0"/>
        <v>Dave Dexter</v>
      </c>
      <c r="L56" t="str">
        <f t="shared" si="0"/>
        <v>Canton Queen (IRE)</v>
      </c>
      <c r="M56" t="str">
        <f t="shared" si="0"/>
        <v>Heartwarming</v>
      </c>
      <c r="N56" t="str">
        <f t="shared" si="1"/>
        <v>Heartwarming</v>
      </c>
      <c r="O56" t="str">
        <f t="shared" si="2"/>
        <v>San Donato (IRE)</v>
      </c>
      <c r="P56" t="str">
        <f t="shared" si="3"/>
        <v>Kodyanna (IRE)</v>
      </c>
      <c r="Q56" t="str">
        <f t="shared" si="4"/>
        <v>Kodyanna (IRE)</v>
      </c>
      <c r="R56" t="str">
        <f t="shared" si="5"/>
        <v>Heartwarming</v>
      </c>
      <c r="S56" t="str">
        <f t="shared" si="6"/>
        <v>Kodyanna (IRE)</v>
      </c>
      <c r="V56">
        <f t="shared" si="7"/>
        <v>52</v>
      </c>
      <c r="W56">
        <f t="shared" si="8"/>
        <v>-41</v>
      </c>
      <c r="X56">
        <f t="shared" si="9"/>
        <v>-41</v>
      </c>
      <c r="Y56">
        <f t="shared" si="10"/>
        <v>9</v>
      </c>
      <c r="Z56">
        <f t="shared" si="10"/>
        <v>3</v>
      </c>
      <c r="AA56">
        <f t="shared" si="10"/>
        <v>9</v>
      </c>
      <c r="AB56">
        <f t="shared" si="11"/>
        <v>8</v>
      </c>
      <c r="AC56">
        <f t="shared" si="12"/>
        <v>6</v>
      </c>
      <c r="AD56">
        <f t="shared" si="13"/>
        <v>8</v>
      </c>
      <c r="AE56">
        <f t="shared" si="14"/>
        <v>7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Barbill (IRE)</v>
      </c>
      <c r="C57">
        <f>LARGE(W$2:W$20, D57)</f>
        <v>23.744299999999999</v>
      </c>
      <c r="D57">
        <v>1</v>
      </c>
      <c r="E57">
        <f>LARGE(W$2:W$20, F57)</f>
        <v>22.67</v>
      </c>
      <c r="F57">
        <v>2</v>
      </c>
      <c r="G57">
        <f t="shared" si="16"/>
        <v>4.5244542900822408E-2</v>
      </c>
      <c r="H57">
        <f t="shared" si="17"/>
        <v>6</v>
      </c>
      <c r="J57">
        <v>6</v>
      </c>
      <c r="K57" t="str">
        <f t="shared" si="0"/>
        <v>Breath Of Air</v>
      </c>
      <c r="L57" t="str">
        <f t="shared" si="0"/>
        <v>Emerald Approach (IRE)</v>
      </c>
      <c r="M57" t="str">
        <f t="shared" si="0"/>
        <v>Barbill (IRE)</v>
      </c>
      <c r="N57" t="str">
        <f t="shared" si="1"/>
        <v>Garrus (IRE)</v>
      </c>
      <c r="O57" t="str">
        <f t="shared" si="2"/>
        <v>Heartwarming</v>
      </c>
      <c r="P57" t="str">
        <f t="shared" si="3"/>
        <v>Its The Only Way (IRE)</v>
      </c>
      <c r="Q57" t="str">
        <f t="shared" si="4"/>
        <v>Its The Only Way (IRE)</v>
      </c>
      <c r="R57" t="str">
        <f t="shared" si="5"/>
        <v>Emerald Approach (IRE)</v>
      </c>
      <c r="S57" t="str">
        <f t="shared" si="6"/>
        <v>San Donato (IRE)</v>
      </c>
      <c r="V57">
        <f t="shared" si="7"/>
        <v>52</v>
      </c>
      <c r="W57">
        <f t="shared" si="8"/>
        <v>-44</v>
      </c>
      <c r="X57">
        <f t="shared" si="9"/>
        <v>-44</v>
      </c>
      <c r="Y57">
        <f t="shared" si="10"/>
        <v>4</v>
      </c>
      <c r="Z57">
        <f t="shared" si="10"/>
        <v>7</v>
      </c>
      <c r="AA57">
        <f t="shared" si="10"/>
        <v>3</v>
      </c>
      <c r="AB57">
        <f t="shared" si="11"/>
        <v>4</v>
      </c>
      <c r="AC57">
        <f t="shared" si="12"/>
        <v>10</v>
      </c>
      <c r="AD57">
        <f t="shared" si="13"/>
        <v>6</v>
      </c>
      <c r="AE57">
        <f t="shared" si="14"/>
        <v>8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Dave Dexter</v>
      </c>
      <c r="C58">
        <f>LARGE(AA$2:AA$20, D58)</f>
        <v>4.6035000000000004</v>
      </c>
      <c r="D58">
        <v>1</v>
      </c>
      <c r="E58">
        <f>LARGE(AA$2:AA$20, F58)</f>
        <v>2.9308999999999998</v>
      </c>
      <c r="F58">
        <v>2</v>
      </c>
      <c r="G58">
        <f t="shared" si="16"/>
        <v>0.36333224720321505</v>
      </c>
      <c r="H58">
        <f t="shared" si="17"/>
        <v>6</v>
      </c>
      <c r="J58">
        <v>7</v>
      </c>
      <c r="K58" t="str">
        <f t="shared" si="0"/>
        <v>San Donato (IRE)</v>
      </c>
      <c r="L58" t="str">
        <f t="shared" si="0"/>
        <v>Garrus (IRE)</v>
      </c>
      <c r="M58" t="str">
        <f t="shared" si="0"/>
        <v>Emerald Approach (IRE)</v>
      </c>
      <c r="N58" t="str">
        <f t="shared" si="1"/>
        <v>San Donato (IRE)</v>
      </c>
      <c r="O58" t="str">
        <f t="shared" si="2"/>
        <v>Heartwarming</v>
      </c>
      <c r="P58" t="str">
        <f t="shared" si="3"/>
        <v>Canton Queen (IRE)</v>
      </c>
      <c r="Q58" t="str">
        <f t="shared" si="4"/>
        <v>Canton Queen (IRE)</v>
      </c>
      <c r="R58" t="str">
        <f t="shared" si="5"/>
        <v>Canton Queen (IRE)</v>
      </c>
      <c r="S58" t="str">
        <f t="shared" si="6"/>
        <v>Heartwarming</v>
      </c>
      <c r="V58">
        <f t="shared" si="7"/>
        <v>37</v>
      </c>
      <c r="W58">
        <f t="shared" si="8"/>
        <v>-57</v>
      </c>
      <c r="X58">
        <f t="shared" si="9"/>
        <v>-57</v>
      </c>
      <c r="Y58">
        <f t="shared" si="10"/>
        <v>3</v>
      </c>
      <c r="Z58">
        <f t="shared" si="10"/>
        <v>8</v>
      </c>
      <c r="AA58">
        <f t="shared" si="10"/>
        <v>6</v>
      </c>
      <c r="AB58">
        <f t="shared" si="11"/>
        <v>6</v>
      </c>
      <c r="AC58">
        <f t="shared" si="12"/>
        <v>2</v>
      </c>
      <c r="AD58">
        <f t="shared" si="13"/>
        <v>5</v>
      </c>
      <c r="AE58">
        <f t="shared" si="14"/>
        <v>1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Emerald Approach (IRE)</v>
      </c>
      <c r="C59">
        <f>LARGE(AC$2:AC$20, D59)</f>
        <v>3.0718999999999999</v>
      </c>
      <c r="D59">
        <v>1</v>
      </c>
      <c r="E59">
        <f>LARGE(AC$2:AC$20, F59)</f>
        <v>2.7309999999999999</v>
      </c>
      <c r="F59">
        <v>2</v>
      </c>
      <c r="G59">
        <f t="shared" si="16"/>
        <v>0.11097366450730817</v>
      </c>
      <c r="H59">
        <f t="shared" si="17"/>
        <v>33</v>
      </c>
      <c r="J59">
        <v>8</v>
      </c>
      <c r="K59" t="str">
        <f t="shared" si="0"/>
        <v>Heartwarming</v>
      </c>
      <c r="L59" t="str">
        <f t="shared" si="0"/>
        <v>Kodyanna (IRE)</v>
      </c>
      <c r="M59" t="str">
        <f t="shared" si="0"/>
        <v>San Donato (IRE)</v>
      </c>
      <c r="N59" t="str">
        <f t="shared" si="1"/>
        <v>Its The Only Way (IRE)</v>
      </c>
      <c r="O59" t="str">
        <f t="shared" si="2"/>
        <v>Breath Of Air</v>
      </c>
      <c r="P59" t="str">
        <f t="shared" si="3"/>
        <v>Barbill (IRE)</v>
      </c>
      <c r="Q59" t="str">
        <f t="shared" si="4"/>
        <v>Barbill (IRE)</v>
      </c>
      <c r="R59" t="str">
        <f t="shared" si="5"/>
        <v>Barbill (IRE)</v>
      </c>
      <c r="S59" t="str">
        <f t="shared" si="6"/>
        <v>Emerald Approach (IRE)</v>
      </c>
      <c r="V59">
        <f t="shared" si="7"/>
        <v>34</v>
      </c>
      <c r="W59">
        <f t="shared" si="8"/>
        <v>-42</v>
      </c>
      <c r="X59">
        <f t="shared" si="9"/>
        <v>-42</v>
      </c>
      <c r="Y59">
        <f t="shared" si="10"/>
        <v>2</v>
      </c>
      <c r="Z59">
        <f t="shared" si="10"/>
        <v>5</v>
      </c>
      <c r="AA59">
        <f t="shared" si="10"/>
        <v>4</v>
      </c>
      <c r="AB59">
        <f t="shared" si="11"/>
        <v>2</v>
      </c>
      <c r="AC59">
        <f t="shared" si="12"/>
        <v>1</v>
      </c>
      <c r="AD59">
        <f t="shared" si="13"/>
        <v>5</v>
      </c>
      <c r="AE59">
        <f t="shared" si="14"/>
        <v>10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San Donato (IRE)</v>
      </c>
      <c r="C60">
        <f>LARGE(Y$2:Y$20, D60)</f>
        <v>3.7212999999999998</v>
      </c>
      <c r="D60">
        <v>1</v>
      </c>
      <c r="E60">
        <f>LARGE(Y$2:Y$20, F60)</f>
        <v>3.5463</v>
      </c>
      <c r="F60">
        <v>2</v>
      </c>
      <c r="G60">
        <f t="shared" si="16"/>
        <v>4.7026576733937023E-2</v>
      </c>
      <c r="H60">
        <f t="shared" si="17"/>
        <v>2.5</v>
      </c>
      <c r="J60">
        <v>9</v>
      </c>
      <c r="K60" t="str">
        <f t="shared" si="0"/>
        <v>Emerald Approach (IRE)</v>
      </c>
      <c r="L60" t="str">
        <f t="shared" si="0"/>
        <v>Its The Only Way (IRE)</v>
      </c>
      <c r="M60" t="str">
        <f t="shared" si="0"/>
        <v>Canton Queen (IRE)</v>
      </c>
      <c r="N60" t="str">
        <f t="shared" si="1"/>
        <v>Emerald Approach (IRE)</v>
      </c>
      <c r="O60" t="str">
        <f t="shared" si="2"/>
        <v>Canton Queen (IRE)</v>
      </c>
      <c r="P60" t="str">
        <f t="shared" si="3"/>
        <v>Heartwarming</v>
      </c>
      <c r="Q60" t="str">
        <f t="shared" si="4"/>
        <v>Heartwarming</v>
      </c>
      <c r="R60" t="str">
        <f t="shared" si="5"/>
        <v>Kodyanna (IRE)</v>
      </c>
      <c r="S60" t="str">
        <f t="shared" si="6"/>
        <v>Breath Of Air</v>
      </c>
      <c r="V60">
        <f t="shared" si="7"/>
        <v>35</v>
      </c>
      <c r="W60">
        <f t="shared" si="8"/>
        <v>35</v>
      </c>
      <c r="X60">
        <f t="shared" si="9"/>
        <v>35</v>
      </c>
      <c r="Y60">
        <f t="shared" si="10"/>
        <v>5</v>
      </c>
      <c r="Z60">
        <f t="shared" si="10"/>
        <v>1</v>
      </c>
      <c r="AA60">
        <f t="shared" si="10"/>
        <v>1</v>
      </c>
      <c r="AB60">
        <f t="shared" si="11"/>
        <v>1</v>
      </c>
      <c r="AC60">
        <f t="shared" si="12"/>
        <v>8</v>
      </c>
      <c r="AD60">
        <f t="shared" si="13"/>
        <v>3</v>
      </c>
      <c r="AE60">
        <f t="shared" si="14"/>
        <v>9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San Donato (IRE)</v>
      </c>
      <c r="C61">
        <f>LARGE(AD$2:AD$20, D61)</f>
        <v>44</v>
      </c>
      <c r="D61">
        <v>1</v>
      </c>
      <c r="E61">
        <f>LARGE(AD$2:AD$20, F61)</f>
        <v>43.605400000000003</v>
      </c>
      <c r="F61">
        <v>2</v>
      </c>
      <c r="G61">
        <f t="shared" si="16"/>
        <v>8.9681818181817485E-3</v>
      </c>
      <c r="H61">
        <f t="shared" si="17"/>
        <v>2.5</v>
      </c>
      <c r="J61">
        <v>10</v>
      </c>
      <c r="K61" t="str">
        <f t="shared" si="0"/>
        <v>Its The Only Way (IRE)</v>
      </c>
      <c r="L61" t="str">
        <f t="shared" si="0"/>
        <v>Breath Of Air</v>
      </c>
      <c r="M61" t="str">
        <f t="shared" si="0"/>
        <v>Breath Of Air</v>
      </c>
      <c r="N61" t="str">
        <f t="shared" si="1"/>
        <v>Breath Of Air</v>
      </c>
      <c r="O61" t="str">
        <f t="shared" si="2"/>
        <v>Garrus (IRE)</v>
      </c>
      <c r="P61" t="str">
        <f t="shared" si="3"/>
        <v>Emerald Approach (IRE)</v>
      </c>
      <c r="Q61" t="str">
        <f t="shared" si="4"/>
        <v>Emerald Approach (IRE)</v>
      </c>
      <c r="R61" t="str">
        <f t="shared" si="5"/>
        <v>Its The Only Way (IRE)</v>
      </c>
      <c r="S61" t="str">
        <f t="shared" si="6"/>
        <v>Its The Only Way (IRE)</v>
      </c>
      <c r="V61">
        <f t="shared" si="7"/>
        <v>32</v>
      </c>
      <c r="W61">
        <f t="shared" si="8"/>
        <v>-56</v>
      </c>
      <c r="X61">
        <f>IF(ISNA(W61),"",W61)</f>
        <v>-56</v>
      </c>
      <c r="Y61">
        <f t="shared" si="10"/>
        <v>1</v>
      </c>
      <c r="Z61">
        <f t="shared" si="10"/>
        <v>2</v>
      </c>
      <c r="AA61">
        <f t="shared" si="10"/>
        <v>7</v>
      </c>
      <c r="AB61">
        <f t="shared" si="11"/>
        <v>3</v>
      </c>
      <c r="AC61">
        <f t="shared" si="12"/>
        <v>5</v>
      </c>
      <c r="AD61">
        <f t="shared" si="13"/>
        <v>9</v>
      </c>
      <c r="AE61">
        <f t="shared" si="14"/>
        <v>4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Barbill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>
        <f t="shared" si="10"/>
        <v>1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Canton Queen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>
        <f t="shared" si="10"/>
        <v>1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Barbill (IRE)</v>
      </c>
      <c r="C64">
        <f>INDEX(AF$2:AF$20,MATCH(B64,A$2:A$20,0))</f>
        <v>6</v>
      </c>
      <c r="D64">
        <v>1</v>
      </c>
      <c r="E64">
        <f>SUMIF(B53:B61, B64, G53:G61)</f>
        <v>4.5244542900822408E-2</v>
      </c>
      <c r="F64">
        <v>0</v>
      </c>
      <c r="G64" t="str">
        <f>K2</f>
        <v>Hilton Garden Inn Doncaster Stakes (Listed)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>
        <f t="shared" si="10"/>
        <v>1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Dave Dexter</v>
      </c>
      <c r="C65">
        <f>INDEX(AF$2:AF$20,MATCH(B65,A$2:A$20,0))</f>
        <v>6</v>
      </c>
      <c r="D65">
        <v>1</v>
      </c>
      <c r="F65">
        <f>IF(G68="Non Handicap", F64+1, F64)</f>
        <v>1</v>
      </c>
      <c r="G65" t="str">
        <f>D2</f>
        <v xml:space="preserve">6f </v>
      </c>
      <c r="H65">
        <f>LARGE(G58:G60, 1)</f>
        <v>0.36333224720321505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>
        <f t="shared" si="10"/>
        <v>1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17013</v>
      </c>
      <c r="H66">
        <f ca="1">LARGE(F53:F55, 1)</f>
        <v>0.45030594830803761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>
        <f t="shared" si="10"/>
        <v>1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Dave Dexter</v>
      </c>
      <c r="F67">
        <f>IF(H63&lt;11, F66+1, F66)</f>
        <v>2</v>
      </c>
      <c r="G67" t="str">
        <f>G2</f>
        <v>Good To Soft</v>
      </c>
      <c r="H67" t="str">
        <f ca="1">INDEX(B53:B55,MATCH(H66,F53:F55,0))</f>
        <v>Dave Dexter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>
        <f t="shared" si="10"/>
        <v>1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Barbill (IRE)</v>
      </c>
      <c r="B68" t="str">
        <f ca="1">IF(ISNA(A68), B56, A68)</f>
        <v>Barbill (IRE)</v>
      </c>
      <c r="C68">
        <f ca="1">INDEX(AF$2:AF$20,MATCH(B68,A$2:A$20,0))</f>
        <v>6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>
        <f t="shared" si="10"/>
        <v>1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Barbill (IRE)</v>
      </c>
      <c r="C69">
        <f ca="1">INDEX(AF$2:AF$20,MATCH(B69,A$2:A$20,0))</f>
        <v>6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>
        <f t="shared" si="10"/>
        <v>1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Barbill (IRE)</v>
      </c>
      <c r="C70">
        <f ca="1">INDEX(AF$2:AF$20,MATCH(B70,A$2:A$20,0))</f>
        <v>6</v>
      </c>
      <c r="D70">
        <v>1</v>
      </c>
      <c r="E70">
        <f ca="1">SUMIF(B53:B61, B70, G53:G61)</f>
        <v>4.5244542900822408E-2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>
        <f t="shared" si="10"/>
        <v>1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>
        <f t="shared" si="10"/>
        <v>1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Dave Dexter</v>
      </c>
      <c r="C72">
        <f>C53</f>
        <v>392.53359999999998</v>
      </c>
      <c r="D72">
        <f>(1/C72)*(C72-C73)</f>
        <v>8.6973701104822526E-2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>
        <f t="shared" si="10"/>
        <v>1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Barbill (IRE)</v>
      </c>
      <c r="C73">
        <f t="shared" si="19"/>
        <v>358.39350000000002</v>
      </c>
      <c r="D73">
        <f>(1/C73)*(C73-C74)</f>
        <v>6.6260130275800258E-2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>
        <f t="shared" si="10"/>
        <v>1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Canton Queen (IRE)</v>
      </c>
      <c r="C74">
        <f t="shared" si="19"/>
        <v>334.6463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>
        <f t="shared" si="10"/>
        <v>1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>
        <f t="shared" si="10"/>
        <v>1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>
        <f t="shared" si="10"/>
        <v>1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San Donato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>
        <f t="shared" si="10"/>
        <v>1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318.24930000000001</v>
      </c>
      <c r="C78">
        <f>(B79-B78)+0.01</f>
        <v>74.294299999999978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>
        <f t="shared" si="10"/>
        <v>1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392.53359999999998</v>
      </c>
      <c r="C79">
        <f>C78/B79</f>
        <v>0.18926863840445757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San Donato (IRE) is 18.93% behind top-rated Dave Dexter. </v>
      </c>
      <c r="H79" t="str">
        <f>INDEX(A2:A50, MATCH(B79, AE2:AE50, 0))</f>
        <v>Dave Dexter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>
        <f t="shared" si="10"/>
        <v>1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20.185700000000001</v>
      </c>
      <c r="C80">
        <f>(B81-B80)+0.01</f>
        <v>3.5685999999999982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>
        <f t="shared" si="10"/>
        <v>1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23.744299999999999</v>
      </c>
      <c r="C81">
        <f>C80/B81</f>
        <v>0.15029291240424011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15.03% ahead of the lay selection San Donato (IRE). </v>
      </c>
      <c r="H81" t="str">
        <f>INDEX(A2:A50,MATCH(B81,INDEX(W2:W50,0)))</f>
        <v>Its The Only Way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Doncaster</v>
      </c>
    </row>
    <row r="82" spans="1:19" hidden="1" outlineLevel="1">
      <c r="A82" t="s">
        <v>110</v>
      </c>
      <c r="B82">
        <f>INDEX(M2:M49, MATCH(H77, A2:A49, 0))</f>
        <v>97.290999999999997</v>
      </c>
      <c r="C82">
        <f>(B83-B82)+0.01</f>
        <v>31.478300000000001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128.7593</v>
      </c>
      <c r="C83">
        <f>C82/B83</f>
        <v>0.24447399139324308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Its The Only Way (IRE) is 24.45% ahead of the lay selection San Donato (IRE). </v>
      </c>
      <c r="H83" t="str">
        <f>INDEX(A2:A50,MATCH(B83,INDEX(M2:M50,0)))</f>
        <v>Its The Only Way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2.5186999999999999</v>
      </c>
      <c r="C84">
        <f>(B85-B84)+0.01</f>
        <v>0.56319999999999992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3.0718999999999999</v>
      </c>
      <c r="C85">
        <f>C84/B85</f>
        <v>0.18333930140955107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Emerald Approach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44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44</v>
      </c>
      <c r="C87">
        <f>C86/B87</f>
        <v>2.2727272727272727E-4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San Donato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3.7212999999999998</v>
      </c>
      <c r="C88">
        <f>B89-B88</f>
        <v>0</v>
      </c>
      <c r="H88" t="str">
        <f>INDEX(X2:X50, MATCH(B88, Y2:Y50, 0))</f>
        <v>Atzeni, Andrea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3.7212999999999998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Atzeni, Andrea. </v>
      </c>
      <c r="H89" t="str">
        <f>INDEX(X2:X50, MATCH(B89, Y2:Y50, 0))</f>
        <v>Atzeni, Andrea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84.671199999999999</v>
      </c>
      <c r="C90">
        <f>(B91-B90)+0.01</f>
        <v>26.096600000000006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110.7578</v>
      </c>
      <c r="C91">
        <f>(C90+0.01)/(B91+0.01)</f>
        <v>0.23568762763185697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Dave Dexter outperformed San Donato (IRE) significantly.</v>
      </c>
      <c r="H91" t="str">
        <f>INDEX(A2:A50, MATCH(B91, N2:N50, 0))</f>
        <v>Dave Dexter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San Donato (IRE)</v>
      </c>
      <c r="C92" t="str">
        <f>IF(AND(D77="YES",D92&gt;=2,D83="YES",SMALL(M2:M50,1)&gt;0),H77,IF(E92&gt;=5,H77,"No Lay"))</f>
        <v>San Donato (IRE)</v>
      </c>
      <c r="D92">
        <f>COUNTIF(D79:D87, "YES")</f>
        <v>3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PLUS: San Donato (IRE) is 18.93% behind top-rated Dave Dexter. 
PLUS: The fastest horse  is 15.03% ahead of the lay selection San Donato (IRE). 
PLUS: Form horse Its The Only Way (IRE) is 24.45% ahead of the lay selection San Donato (IRE). 
NEUTRAL: Stallion ratings are not a factor.
NEGATIVE: The selection might be suited to this race, so it should be regarded as tentative for this reason.
NEGATIVE: The lay selection is on a highly rated jockey in Atzeni, Andrea. 
PLUS: In the second-last race, Dave Dexter outperformed San Donato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41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0.26829999999999998</v>
      </c>
    </row>
    <row r="96" spans="1:19" hidden="1" outlineLevel="1">
      <c r="A96" t="s">
        <v>70</v>
      </c>
      <c r="B96">
        <f>INDEX(Sheet1!H:H, MATCH($A$51, Sheet1!$A:$A,0))</f>
        <v>0.1951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>Dave Dexter</v>
      </c>
    </row>
    <row r="97" spans="1:6" hidden="1" outlineLevel="1">
      <c r="A97" t="s">
        <v>25</v>
      </c>
      <c r="B97">
        <f>INDEX(Sheet1!J:J, MATCH($A$51, Sheet1!$A:$A,0))</f>
        <v>0.122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0.2195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0.24390000000000001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0.26829999999999998</v>
      </c>
      <c r="C100" t="str">
        <f>IF(AND($B$94&gt;15,B100&gt;0.25),B58)</f>
        <v>Dave Dexter</v>
      </c>
      <c r="D100">
        <f t="shared" si="22"/>
        <v>6</v>
      </c>
      <c r="E100">
        <f t="shared" si="23"/>
        <v>1</v>
      </c>
      <c r="F100" t="str">
        <f t="shared" si="24"/>
        <v>Dave Dexter</v>
      </c>
    </row>
    <row r="101" spans="1:6" hidden="1" outlineLevel="1">
      <c r="A101" t="s">
        <v>32</v>
      </c>
      <c r="B101">
        <f>INDEX(Sheet1!R:R, MATCH($A$51, Sheet1!$A:$A,0))</f>
        <v>0.17069999999999999</v>
      </c>
      <c r="C101" t="b">
        <f>IF(AND($B$94&gt;15,B101&gt;0.25),B60)</f>
        <v>0</v>
      </c>
      <c r="D101">
        <f t="shared" si="22"/>
        <v>2</v>
      </c>
      <c r="E101">
        <f t="shared" si="23"/>
        <v>5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" bestFit="1" customWidth="1"/>
    <col min="2" max="2" width="20.85546875" bestFit="1" customWidth="1"/>
    <col min="3" max="3" width="15.85546875" bestFit="1" customWidth="1"/>
    <col min="4" max="5" width="12" bestFit="1" customWidth="1"/>
    <col min="6" max="6" width="15.85546875" bestFit="1" customWidth="1"/>
    <col min="7" max="7" width="97" bestFit="1" customWidth="1"/>
    <col min="8" max="8" width="15.85546875" bestFit="1" customWidth="1"/>
    <col min="9" max="9" width="13.42578125" bestFit="1" customWidth="1"/>
    <col min="10" max="10" width="16.28515625" bestFit="1" customWidth="1"/>
    <col min="11" max="11" width="49.28515625" bestFit="1" customWidth="1"/>
    <col min="12" max="12" width="20.85546875" bestFit="1" customWidth="1"/>
    <col min="13" max="13" width="15.85546875" bestFit="1" customWidth="1"/>
    <col min="14" max="17" width="23" bestFit="1" customWidth="1"/>
    <col min="18" max="18" width="20.85546875" bestFit="1" customWidth="1"/>
    <col min="19" max="19" width="23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5703125" bestFit="1" customWidth="1"/>
    <col min="25" max="25" width="14.42578125" bestFit="1" customWidth="1"/>
    <col min="26" max="26" width="18.710937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482</v>
      </c>
      <c r="B2" s="1">
        <v>0.57638888888888895</v>
      </c>
      <c r="C2" t="s">
        <v>171</v>
      </c>
      <c r="D2" t="s">
        <v>344</v>
      </c>
      <c r="E2" t="s">
        <v>230</v>
      </c>
      <c r="F2">
        <v>4224</v>
      </c>
      <c r="G2" t="s">
        <v>282</v>
      </c>
      <c r="H2" t="s">
        <v>346</v>
      </c>
      <c r="I2" t="s">
        <v>233</v>
      </c>
      <c r="J2" t="s">
        <v>347</v>
      </c>
      <c r="K2" t="s">
        <v>481</v>
      </c>
      <c r="L2">
        <v>5</v>
      </c>
      <c r="M2">
        <v>57.902999999999999</v>
      </c>
      <c r="N2">
        <v>55.933300000000003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21.0579</v>
      </c>
      <c r="X2" t="s">
        <v>483</v>
      </c>
      <c r="Y2">
        <v>3.1164000000000001</v>
      </c>
      <c r="Z2" t="s">
        <v>484</v>
      </c>
      <c r="AA2">
        <v>1.9821</v>
      </c>
      <c r="AB2" t="s">
        <v>485</v>
      </c>
      <c r="AC2">
        <v>0.66080000000000005</v>
      </c>
      <c r="AD2">
        <v>12</v>
      </c>
      <c r="AE2" s="23">
        <v>203.84530000000001</v>
      </c>
      <c r="AF2">
        <v>0.73</v>
      </c>
      <c r="AG2">
        <v>0</v>
      </c>
    </row>
    <row r="3" spans="1:33">
      <c r="A3" t="s">
        <v>486</v>
      </c>
      <c r="B3" s="1">
        <v>0.57638888888888895</v>
      </c>
      <c r="C3" t="s">
        <v>171</v>
      </c>
      <c r="D3" t="s">
        <v>344</v>
      </c>
      <c r="E3" t="s">
        <v>230</v>
      </c>
      <c r="F3">
        <v>4224</v>
      </c>
      <c r="G3" t="s">
        <v>282</v>
      </c>
      <c r="H3" t="s">
        <v>346</v>
      </c>
      <c r="I3" t="s">
        <v>233</v>
      </c>
      <c r="J3" t="s">
        <v>347</v>
      </c>
      <c r="K3" t="s">
        <v>481</v>
      </c>
      <c r="L3">
        <v>5</v>
      </c>
      <c r="M3">
        <v>57.5212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15.7829</v>
      </c>
      <c r="X3" t="s">
        <v>487</v>
      </c>
      <c r="Y3">
        <v>1.125</v>
      </c>
      <c r="Z3" t="s">
        <v>488</v>
      </c>
      <c r="AA3">
        <v>0.47760000000000002</v>
      </c>
      <c r="AB3" t="s">
        <v>489</v>
      </c>
      <c r="AC3">
        <v>1.0424</v>
      </c>
      <c r="AD3">
        <v>0</v>
      </c>
      <c r="AE3">
        <v>163.43870000000001</v>
      </c>
      <c r="AF3">
        <v>25</v>
      </c>
      <c r="AG3">
        <v>0</v>
      </c>
    </row>
    <row r="4" spans="1:33">
      <c r="A4" t="s">
        <v>490</v>
      </c>
      <c r="B4" s="1">
        <v>0.57638888888888895</v>
      </c>
      <c r="C4" t="s">
        <v>171</v>
      </c>
      <c r="D4" t="s">
        <v>344</v>
      </c>
      <c r="E4" t="s">
        <v>230</v>
      </c>
      <c r="F4">
        <v>4224</v>
      </c>
      <c r="G4" t="s">
        <v>282</v>
      </c>
      <c r="H4" t="s">
        <v>346</v>
      </c>
      <c r="I4" t="s">
        <v>233</v>
      </c>
      <c r="J4" t="s">
        <v>347</v>
      </c>
      <c r="K4" t="s">
        <v>481</v>
      </c>
      <c r="L4">
        <v>6</v>
      </c>
      <c r="M4">
        <v>39.808300000000003</v>
      </c>
      <c r="N4">
        <v>36.0291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14.1721</v>
      </c>
      <c r="X4" t="s">
        <v>491</v>
      </c>
      <c r="Y4">
        <v>0.79610000000000003</v>
      </c>
      <c r="Z4" t="s">
        <v>492</v>
      </c>
      <c r="AA4">
        <v>1.7502</v>
      </c>
      <c r="AB4" t="s">
        <v>493</v>
      </c>
      <c r="AC4">
        <v>0.54100000000000004</v>
      </c>
      <c r="AD4">
        <v>1.5</v>
      </c>
      <c r="AE4">
        <v>128.5772</v>
      </c>
      <c r="AF4">
        <v>66</v>
      </c>
      <c r="AG4">
        <v>0</v>
      </c>
    </row>
    <row r="5" spans="1:33">
      <c r="A5" t="s">
        <v>494</v>
      </c>
      <c r="B5" s="1">
        <v>0.57638888888888895</v>
      </c>
      <c r="C5" t="s">
        <v>171</v>
      </c>
      <c r="D5" t="s">
        <v>344</v>
      </c>
      <c r="E5" t="s">
        <v>230</v>
      </c>
      <c r="F5">
        <v>4224</v>
      </c>
      <c r="G5" t="s">
        <v>282</v>
      </c>
      <c r="H5" t="s">
        <v>346</v>
      </c>
      <c r="I5" t="s">
        <v>233</v>
      </c>
      <c r="J5" t="s">
        <v>347</v>
      </c>
      <c r="K5" t="s">
        <v>481</v>
      </c>
      <c r="L5">
        <v>7</v>
      </c>
      <c r="M5">
        <v>43.857199999999999</v>
      </c>
      <c r="N5">
        <v>34.793900000000001</v>
      </c>
      <c r="O5">
        <v>19.5899</v>
      </c>
      <c r="P5">
        <v>4.0060000000000002</v>
      </c>
      <c r="Q5">
        <v>2.8108</v>
      </c>
      <c r="R5">
        <v>1.3816999999999999</v>
      </c>
      <c r="S5">
        <v>1.1978</v>
      </c>
      <c r="T5">
        <v>1.0078</v>
      </c>
      <c r="U5">
        <v>0</v>
      </c>
      <c r="V5">
        <v>0</v>
      </c>
      <c r="W5">
        <v>9.91</v>
      </c>
      <c r="X5" t="s">
        <v>495</v>
      </c>
      <c r="Y5">
        <v>1.6851</v>
      </c>
      <c r="Z5" t="s">
        <v>496</v>
      </c>
      <c r="AA5">
        <v>0.63329999999999997</v>
      </c>
      <c r="AB5" t="s">
        <v>497</v>
      </c>
      <c r="AC5">
        <v>0.72460000000000002</v>
      </c>
      <c r="AD5">
        <v>1.5</v>
      </c>
      <c r="AE5">
        <v>124.80970000000001</v>
      </c>
      <c r="AF5">
        <v>50</v>
      </c>
      <c r="AG5">
        <v>75</v>
      </c>
    </row>
    <row r="6" spans="1:33">
      <c r="A6" t="s">
        <v>498</v>
      </c>
      <c r="B6" s="1">
        <v>0.57638888888888895</v>
      </c>
      <c r="C6" t="s">
        <v>171</v>
      </c>
      <c r="D6" t="s">
        <v>344</v>
      </c>
      <c r="E6" t="s">
        <v>230</v>
      </c>
      <c r="F6">
        <v>4224</v>
      </c>
      <c r="G6" t="s">
        <v>282</v>
      </c>
      <c r="H6" t="s">
        <v>346</v>
      </c>
      <c r="I6" t="s">
        <v>233</v>
      </c>
      <c r="J6" t="s">
        <v>347</v>
      </c>
      <c r="K6" t="s">
        <v>481</v>
      </c>
      <c r="L6">
        <v>5</v>
      </c>
      <c r="M6">
        <v>40.317900000000002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8.2685999999999993</v>
      </c>
      <c r="X6" t="s">
        <v>499</v>
      </c>
      <c r="Y6">
        <v>1.9624999999999999</v>
      </c>
      <c r="Z6" t="s">
        <v>500</v>
      </c>
      <c r="AA6">
        <v>0.20830000000000001</v>
      </c>
      <c r="AB6" t="s">
        <v>501</v>
      </c>
      <c r="AC6">
        <v>0.97140000000000004</v>
      </c>
      <c r="AD6">
        <v>3.5</v>
      </c>
      <c r="AE6">
        <v>116.5522</v>
      </c>
      <c r="AF6">
        <v>66</v>
      </c>
      <c r="AG6">
        <v>0</v>
      </c>
    </row>
    <row r="7" spans="1:33">
      <c r="A7" t="s">
        <v>502</v>
      </c>
      <c r="B7" s="1">
        <v>0.57638888888888895</v>
      </c>
      <c r="C7" t="s">
        <v>171</v>
      </c>
      <c r="D7" t="s">
        <v>344</v>
      </c>
      <c r="E7" t="s">
        <v>230</v>
      </c>
      <c r="F7">
        <v>4224</v>
      </c>
      <c r="G7" t="s">
        <v>282</v>
      </c>
      <c r="H7" t="s">
        <v>346</v>
      </c>
      <c r="I7" t="s">
        <v>233</v>
      </c>
      <c r="J7" t="s">
        <v>347</v>
      </c>
      <c r="K7" t="s">
        <v>481</v>
      </c>
      <c r="L7">
        <v>5</v>
      </c>
      <c r="M7">
        <v>39.840400000000002</v>
      </c>
      <c r="N7">
        <v>17.862100000000002</v>
      </c>
      <c r="O7">
        <v>12.5215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14.050700000000001</v>
      </c>
      <c r="X7" t="s">
        <v>503</v>
      </c>
      <c r="Y7">
        <v>0.51490000000000002</v>
      </c>
      <c r="Z7" t="s">
        <v>504</v>
      </c>
      <c r="AA7">
        <v>0.38229999999999997</v>
      </c>
      <c r="AB7" t="s">
        <v>505</v>
      </c>
      <c r="AC7">
        <v>1.8335999999999999</v>
      </c>
      <c r="AD7">
        <v>3.6</v>
      </c>
      <c r="AE7">
        <v>104.3459</v>
      </c>
      <c r="AF7">
        <v>50</v>
      </c>
      <c r="AG7">
        <v>0</v>
      </c>
    </row>
    <row r="8" spans="1:33">
      <c r="A8" t="s">
        <v>506</v>
      </c>
      <c r="B8" s="1">
        <v>0.57638888888888895</v>
      </c>
      <c r="C8" t="s">
        <v>171</v>
      </c>
      <c r="D8" t="s">
        <v>344</v>
      </c>
      <c r="E8" t="s">
        <v>230</v>
      </c>
      <c r="F8">
        <v>4224</v>
      </c>
      <c r="G8" t="s">
        <v>282</v>
      </c>
      <c r="H8" t="s">
        <v>346</v>
      </c>
      <c r="I8" t="s">
        <v>233</v>
      </c>
      <c r="J8" t="s">
        <v>347</v>
      </c>
      <c r="K8" t="s">
        <v>481</v>
      </c>
      <c r="L8">
        <v>4</v>
      </c>
      <c r="M8">
        <v>31.3231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13.074299999999999</v>
      </c>
      <c r="X8" t="s">
        <v>507</v>
      </c>
      <c r="Y8">
        <v>0.50509999999999999</v>
      </c>
      <c r="Z8" t="s">
        <v>508</v>
      </c>
      <c r="AA8">
        <v>0.24</v>
      </c>
      <c r="AB8" t="s">
        <v>509</v>
      </c>
      <c r="AC8">
        <v>0</v>
      </c>
      <c r="AD8">
        <v>0</v>
      </c>
      <c r="AE8">
        <v>92.784999999999997</v>
      </c>
      <c r="AF8">
        <v>20</v>
      </c>
      <c r="AG8">
        <v>0</v>
      </c>
    </row>
    <row r="9" spans="1:33">
      <c r="A9" t="s">
        <v>510</v>
      </c>
      <c r="B9" s="1">
        <v>0.57638888888888895</v>
      </c>
      <c r="C9" t="s">
        <v>171</v>
      </c>
      <c r="D9" t="s">
        <v>344</v>
      </c>
      <c r="E9" t="s">
        <v>230</v>
      </c>
      <c r="F9">
        <v>4224</v>
      </c>
      <c r="G9" t="s">
        <v>282</v>
      </c>
      <c r="H9" t="s">
        <v>346</v>
      </c>
      <c r="I9" t="s">
        <v>233</v>
      </c>
      <c r="J9" t="s">
        <v>347</v>
      </c>
      <c r="K9" t="s">
        <v>481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511</v>
      </c>
      <c r="Y9">
        <v>2.4079000000000002</v>
      </c>
      <c r="Z9" t="s">
        <v>512</v>
      </c>
      <c r="AA9">
        <v>1.4171</v>
      </c>
      <c r="AB9" t="s">
        <v>513</v>
      </c>
      <c r="AC9">
        <v>1.7210000000000001</v>
      </c>
      <c r="AD9">
        <v>0</v>
      </c>
      <c r="AE9">
        <v>5.5460000000000003</v>
      </c>
      <c r="AF9">
        <v>2.75</v>
      </c>
      <c r="AG9">
        <v>0</v>
      </c>
    </row>
    <row r="10" spans="1:33">
      <c r="A10" t="s">
        <v>514</v>
      </c>
      <c r="B10" s="1">
        <v>0.57638888888888895</v>
      </c>
      <c r="C10" t="s">
        <v>171</v>
      </c>
      <c r="D10" t="s">
        <v>344</v>
      </c>
      <c r="E10" t="s">
        <v>230</v>
      </c>
      <c r="F10">
        <v>4224</v>
      </c>
      <c r="G10" t="s">
        <v>282</v>
      </c>
      <c r="H10" t="s">
        <v>346</v>
      </c>
      <c r="I10" t="s">
        <v>233</v>
      </c>
      <c r="J10" t="s">
        <v>347</v>
      </c>
      <c r="K10" t="s">
        <v>481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515</v>
      </c>
      <c r="Y10">
        <v>0.4451</v>
      </c>
      <c r="Z10" t="s">
        <v>516</v>
      </c>
      <c r="AA10">
        <v>0.1981</v>
      </c>
      <c r="AB10" t="s">
        <v>361</v>
      </c>
      <c r="AC10">
        <v>1.4970000000000001</v>
      </c>
      <c r="AD10">
        <v>1.5</v>
      </c>
      <c r="AE10">
        <v>3.6402000000000001</v>
      </c>
      <c r="AF10">
        <v>10</v>
      </c>
      <c r="AG10">
        <v>0</v>
      </c>
    </row>
    <row r="11" spans="1:33">
      <c r="A11" t="s">
        <v>517</v>
      </c>
      <c r="B11" s="1">
        <v>0.57638888888888895</v>
      </c>
      <c r="C11" t="s">
        <v>171</v>
      </c>
      <c r="D11" t="s">
        <v>344</v>
      </c>
      <c r="E11" t="s">
        <v>230</v>
      </c>
      <c r="F11">
        <v>4224</v>
      </c>
      <c r="G11" t="s">
        <v>282</v>
      </c>
      <c r="H11" t="s">
        <v>346</v>
      </c>
      <c r="I11" t="s">
        <v>233</v>
      </c>
      <c r="J11" t="s">
        <v>347</v>
      </c>
      <c r="K11" t="s">
        <v>481</v>
      </c>
      <c r="L11">
        <v>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518</v>
      </c>
      <c r="Y11">
        <v>1.1917</v>
      </c>
      <c r="Z11" t="s">
        <v>508</v>
      </c>
      <c r="AA11">
        <v>0.24</v>
      </c>
      <c r="AB11" t="s">
        <v>519</v>
      </c>
      <c r="AC11">
        <v>1.9656</v>
      </c>
      <c r="AD11">
        <v>0</v>
      </c>
      <c r="AE11">
        <v>3.3973</v>
      </c>
      <c r="AF11">
        <v>8</v>
      </c>
      <c r="AG11">
        <v>0</v>
      </c>
    </row>
    <row r="51" spans="1:33" hidden="1" outlineLevel="1">
      <c r="A51" t="str">
        <f>C2</f>
        <v>Kelso</v>
      </c>
      <c r="B51">
        <f>B2</f>
        <v>0.57638888888888895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Goldencard (IRE)</v>
      </c>
      <c r="L52" t="str">
        <f t="shared" si="0"/>
        <v>Goldencard (IRE)</v>
      </c>
      <c r="M52" t="str">
        <f t="shared" si="0"/>
        <v>Barneys Caulker</v>
      </c>
      <c r="N52" t="str">
        <f t="shared" ref="N52:N91" si="1">INDEX($A$2:$A$20,(MATCH(LARGE(W$2:W$20,$J52),W$2:W$20,0)))</f>
        <v>Goldencard (IRE)</v>
      </c>
      <c r="O52" t="str">
        <f t="shared" ref="O52:O91" si="2">INDEX($A$2:$A$20,(MATCH(LARGE(AA$2:AA$20,$J52),AA$2:AA$20,0)))</f>
        <v>Goldencard (IRE)</v>
      </c>
      <c r="P52" t="str">
        <f t="shared" ref="P52:P91" si="3">INDEX($A$2:$A$20,(MATCH(LARGE(Y$2:Y$20,$J52),Y$2:Y$20,0)))</f>
        <v>Goldencard (IRE)</v>
      </c>
      <c r="Q52" t="str">
        <f t="shared" ref="Q52:Q91" si="4">INDEX($A$2:$A$20,(MATCH(LARGE(Y$2:Y$20,$J52),Y$2:Y$20,0)))</f>
        <v>Goldencard (IRE)</v>
      </c>
      <c r="R52" t="str">
        <f t="shared" ref="R52:R91" si="5">INDEX($A$2:$A$20,(MATCH(LARGE(AD$2:AD$20,$J52),AD$2:AD$20,0)))</f>
        <v>Goldencard (IRE)</v>
      </c>
      <c r="S52" t="str">
        <f t="shared" ref="S52:S80" si="6">A2</f>
        <v>Goldencard (IRE)</v>
      </c>
      <c r="V52">
        <f t="shared" ref="V52:V80" si="7">SUM(Y52:AF52)</f>
        <v>71</v>
      </c>
      <c r="W52">
        <f t="shared" ref="W52:W80" si="8">V52-AG2</f>
        <v>71</v>
      </c>
      <c r="X52">
        <f t="shared" ref="X52:X60" si="9">IF(ISNA(W52),"",W52)</f>
        <v>71</v>
      </c>
      <c r="Y52">
        <f t="shared" ref="Y52:AA80" si="10">(($H$63+1)-(RANK(M2,M$2:M$30)))</f>
        <v>10</v>
      </c>
      <c r="Z52">
        <f t="shared" si="10"/>
        <v>10</v>
      </c>
      <c r="AA52">
        <f t="shared" si="10"/>
        <v>8</v>
      </c>
      <c r="AB52">
        <f t="shared" ref="AB52:AB80" si="11">(($H$63+1)-(RANK(W2,W$2:W$30)))</f>
        <v>10</v>
      </c>
      <c r="AC52">
        <f t="shared" ref="AC52:AC80" si="12">(($H$63+1)-(RANK(Y2,Y$2:Y$30)))</f>
        <v>10</v>
      </c>
      <c r="AD52">
        <f t="shared" ref="AD52:AD80" si="13">(($H$63+1)-(RANK(AA2,AA$2:AA$30)))</f>
        <v>10</v>
      </c>
      <c r="AE52">
        <f t="shared" ref="AE52:AF80" si="14">(($H$63+1)-(RANK(AC2,AC$2:AC$30)))</f>
        <v>3</v>
      </c>
      <c r="AF52">
        <f t="shared" si="14"/>
        <v>10</v>
      </c>
      <c r="AG52" t="str">
        <f>INDEX(S52:S92, MATCH(LARGE(X52:X92, 1),X52:X92, 0))</f>
        <v>Goldencard (IRE)</v>
      </c>
    </row>
    <row r="53" spans="1:33" hidden="1" outlineLevel="1">
      <c r="A53" t="s">
        <v>43</v>
      </c>
      <c r="B53" t="str">
        <f>A2</f>
        <v>Goldencard (IRE)</v>
      </c>
      <c r="C53">
        <f>AE2</f>
        <v>203.84530000000001</v>
      </c>
      <c r="D53">
        <f>AG2</f>
        <v>0</v>
      </c>
      <c r="E53">
        <f>C53-D53</f>
        <v>203.84530000000001</v>
      </c>
      <c r="F53">
        <f>SUMIF(B53:B61, B53, G53:G61)</f>
        <v>1.4996582649786059</v>
      </c>
      <c r="G53">
        <f>(1/C53)*(C53-C54)</f>
        <v>0.19822188689167713</v>
      </c>
      <c r="H53">
        <f>AF2</f>
        <v>0.73</v>
      </c>
      <c r="J53">
        <v>2</v>
      </c>
      <c r="K53" t="str">
        <f t="shared" si="0"/>
        <v>Definite Wisdom (IRE)</v>
      </c>
      <c r="L53" t="str">
        <f t="shared" si="0"/>
        <v>Broomey Road</v>
      </c>
      <c r="M53" t="str">
        <f t="shared" si="0"/>
        <v>Figs Pride (IRE)</v>
      </c>
      <c r="N53" t="str">
        <f t="shared" si="1"/>
        <v>Definite Wisdom (IRE)</v>
      </c>
      <c r="O53" t="str">
        <f t="shared" si="2"/>
        <v>Broomey Road</v>
      </c>
      <c r="P53" t="str">
        <f t="shared" si="3"/>
        <v>Thelongwayaround (IRE)</v>
      </c>
      <c r="Q53" t="str">
        <f t="shared" si="4"/>
        <v>Thelongwayaround (IRE)</v>
      </c>
      <c r="R53" t="str">
        <f t="shared" si="5"/>
        <v>Figs Pride (IRE)</v>
      </c>
      <c r="S53" t="str">
        <f t="shared" si="6"/>
        <v>Definite Wisdom (IRE)</v>
      </c>
      <c r="V53">
        <f t="shared" si="7"/>
        <v>53</v>
      </c>
      <c r="W53">
        <f t="shared" si="8"/>
        <v>53</v>
      </c>
      <c r="X53">
        <f t="shared" si="9"/>
        <v>53</v>
      </c>
      <c r="Y53">
        <f t="shared" si="10"/>
        <v>9</v>
      </c>
      <c r="Z53">
        <f t="shared" si="10"/>
        <v>6</v>
      </c>
      <c r="AA53">
        <f t="shared" si="10"/>
        <v>8</v>
      </c>
      <c r="AB53">
        <f t="shared" si="11"/>
        <v>9</v>
      </c>
      <c r="AC53">
        <f t="shared" si="12"/>
        <v>5</v>
      </c>
      <c r="AD53">
        <f t="shared" si="13"/>
        <v>6</v>
      </c>
      <c r="AE53">
        <f t="shared" si="14"/>
        <v>6</v>
      </c>
      <c r="AF53">
        <f t="shared" si="14"/>
        <v>4</v>
      </c>
    </row>
    <row r="54" spans="1:33" hidden="1" outlineLevel="1">
      <c r="A54" t="s">
        <v>44</v>
      </c>
      <c r="B54" t="str">
        <f>A3</f>
        <v>Definite Wisdom (IRE)</v>
      </c>
      <c r="C54">
        <f>AE3</f>
        <v>163.43870000000001</v>
      </c>
      <c r="D54">
        <f>AG3</f>
        <v>0</v>
      </c>
      <c r="E54">
        <f t="shared" ref="E54:E55" si="15">C54-D54</f>
        <v>163.43870000000001</v>
      </c>
      <c r="F54">
        <f ca="1">SUMIF(B53:B64, B54, G53:G61)</f>
        <v>0</v>
      </c>
      <c r="H54">
        <f>AF3</f>
        <v>25</v>
      </c>
      <c r="J54">
        <v>3</v>
      </c>
      <c r="K54" t="str">
        <f t="shared" si="0"/>
        <v>Barneys Caulker</v>
      </c>
      <c r="L54" t="str">
        <f t="shared" si="0"/>
        <v>Barneys Caulker</v>
      </c>
      <c r="M54" t="str">
        <f t="shared" si="0"/>
        <v>Goldencard (IRE)</v>
      </c>
      <c r="N54" t="str">
        <f t="shared" si="1"/>
        <v>Broomey Road</v>
      </c>
      <c r="O54" t="str">
        <f t="shared" si="2"/>
        <v>Thelongwayaround (IRE)</v>
      </c>
      <c r="P54" t="str">
        <f t="shared" si="3"/>
        <v>Flying Dismount (IRE)</v>
      </c>
      <c r="Q54" t="str">
        <f t="shared" si="4"/>
        <v>Flying Dismount (IRE)</v>
      </c>
      <c r="R54" t="str">
        <f t="shared" si="5"/>
        <v>Flying Dismount (IRE)</v>
      </c>
      <c r="S54" t="str">
        <f t="shared" si="6"/>
        <v>Broomey Road</v>
      </c>
      <c r="V54">
        <f t="shared" si="7"/>
        <v>52</v>
      </c>
      <c r="W54">
        <f t="shared" si="8"/>
        <v>52</v>
      </c>
      <c r="X54">
        <f t="shared" si="9"/>
        <v>52</v>
      </c>
      <c r="Y54">
        <f t="shared" si="10"/>
        <v>5</v>
      </c>
      <c r="Z54">
        <f t="shared" si="10"/>
        <v>9</v>
      </c>
      <c r="AA54">
        <f t="shared" si="10"/>
        <v>8</v>
      </c>
      <c r="AB54">
        <f t="shared" si="11"/>
        <v>8</v>
      </c>
      <c r="AC54">
        <f t="shared" si="12"/>
        <v>4</v>
      </c>
      <c r="AD54">
        <f t="shared" si="13"/>
        <v>9</v>
      </c>
      <c r="AE54">
        <f t="shared" si="14"/>
        <v>2</v>
      </c>
      <c r="AF54">
        <f t="shared" si="14"/>
        <v>7</v>
      </c>
    </row>
    <row r="55" spans="1:33" hidden="1" outlineLevel="1">
      <c r="A55" t="s">
        <v>45</v>
      </c>
      <c r="B55" t="str">
        <f>A4</f>
        <v>Broomey Road</v>
      </c>
      <c r="C55">
        <f>AE4</f>
        <v>128.5772</v>
      </c>
      <c r="D55">
        <f>AG4</f>
        <v>0</v>
      </c>
      <c r="E55">
        <f t="shared" si="15"/>
        <v>128.5772</v>
      </c>
      <c r="F55">
        <f ca="1">SUMIF(B53:B64, B55, G53:G61)</f>
        <v>0</v>
      </c>
      <c r="H55">
        <f>AF4</f>
        <v>66</v>
      </c>
      <c r="J55">
        <v>4</v>
      </c>
      <c r="K55" t="str">
        <f t="shared" si="0"/>
        <v>Flying Dismount (IRE)</v>
      </c>
      <c r="L55" t="str">
        <f t="shared" si="0"/>
        <v>Figs Pride (IRE)</v>
      </c>
      <c r="M55" t="str">
        <f t="shared" si="0"/>
        <v>Goldencard (IRE)</v>
      </c>
      <c r="N55" t="str">
        <f t="shared" si="1"/>
        <v>Figs Pride (IRE)</v>
      </c>
      <c r="O55" t="str">
        <f t="shared" si="2"/>
        <v>Barneys Caulker</v>
      </c>
      <c r="P55" t="str">
        <f t="shared" si="3"/>
        <v>Barneys Caulker</v>
      </c>
      <c r="Q55" t="str">
        <f t="shared" si="4"/>
        <v>Barneys Caulker</v>
      </c>
      <c r="R55" t="str">
        <f t="shared" si="5"/>
        <v>Broomey Road</v>
      </c>
      <c r="S55" t="str">
        <f t="shared" si="6"/>
        <v>Barneys Caulker</v>
      </c>
      <c r="V55">
        <f t="shared" si="7"/>
        <v>56</v>
      </c>
      <c r="W55">
        <f t="shared" si="8"/>
        <v>-19</v>
      </c>
      <c r="X55">
        <f t="shared" si="9"/>
        <v>-19</v>
      </c>
      <c r="Y55">
        <f t="shared" si="10"/>
        <v>8</v>
      </c>
      <c r="Z55">
        <f t="shared" si="10"/>
        <v>8</v>
      </c>
      <c r="AA55">
        <f t="shared" si="10"/>
        <v>10</v>
      </c>
      <c r="AB55">
        <f t="shared" si="11"/>
        <v>5</v>
      </c>
      <c r="AC55">
        <f t="shared" si="12"/>
        <v>7</v>
      </c>
      <c r="AD55">
        <f t="shared" si="13"/>
        <v>7</v>
      </c>
      <c r="AE55">
        <f t="shared" si="14"/>
        <v>4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Goldencard (IRE)</v>
      </c>
      <c r="C56">
        <f>LARGE(M$2:M$20, D56)</f>
        <v>57.902999999999999</v>
      </c>
      <c r="D56">
        <v>1</v>
      </c>
      <c r="E56">
        <f>LARGE(M$2:M$20, F56)</f>
        <v>57.5212</v>
      </c>
      <c r="F56">
        <v>2</v>
      </c>
      <c r="G56">
        <f t="shared" ref="G56:G61" si="16">IF(C56&gt;0, (1/C56)*(C56-E56), 0.1)</f>
        <v>6.5937861596117369E-3</v>
      </c>
      <c r="H56">
        <f t="shared" ref="H56:H61" si="17">INDEX(AF$2:AF$20,MATCH(B56,A$2:A$20,0))</f>
        <v>0.73</v>
      </c>
      <c r="J56">
        <v>5</v>
      </c>
      <c r="K56" t="str">
        <f t="shared" si="0"/>
        <v>Figs Pride (IRE)</v>
      </c>
      <c r="L56" t="str">
        <f t="shared" si="0"/>
        <v>Definite Wisdom (IRE)</v>
      </c>
      <c r="M56" t="str">
        <f t="shared" si="0"/>
        <v>Goldencard (IRE)</v>
      </c>
      <c r="N56" t="str">
        <f t="shared" si="1"/>
        <v>Captain Kurt</v>
      </c>
      <c r="O56" t="str">
        <f t="shared" si="2"/>
        <v>Definite Wisdom (IRE)</v>
      </c>
      <c r="P56" t="str">
        <f t="shared" si="3"/>
        <v>Starozov (IRE)</v>
      </c>
      <c r="Q56" t="str">
        <f t="shared" si="4"/>
        <v>Starozov (IRE)</v>
      </c>
      <c r="R56" t="str">
        <f t="shared" si="5"/>
        <v>Broomey Road</v>
      </c>
      <c r="S56" t="str">
        <f t="shared" si="6"/>
        <v>Flying Dismount (IRE)</v>
      </c>
      <c r="V56">
        <f t="shared" si="7"/>
        <v>48</v>
      </c>
      <c r="W56">
        <f t="shared" si="8"/>
        <v>48</v>
      </c>
      <c r="X56">
        <f t="shared" si="9"/>
        <v>48</v>
      </c>
      <c r="Y56">
        <f t="shared" si="10"/>
        <v>7</v>
      </c>
      <c r="Z56">
        <f t="shared" si="10"/>
        <v>6</v>
      </c>
      <c r="AA56">
        <f t="shared" si="10"/>
        <v>8</v>
      </c>
      <c r="AB56">
        <f t="shared" si="11"/>
        <v>4</v>
      </c>
      <c r="AC56">
        <f t="shared" si="12"/>
        <v>8</v>
      </c>
      <c r="AD56">
        <f t="shared" si="13"/>
        <v>2</v>
      </c>
      <c r="AE56">
        <f t="shared" si="14"/>
        <v>5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Goldencard (IRE)</v>
      </c>
      <c r="C57">
        <f>LARGE(W$2:W$20, D57)</f>
        <v>21.0579</v>
      </c>
      <c r="D57">
        <v>1</v>
      </c>
      <c r="E57">
        <f>LARGE(W$2:W$20, F57)</f>
        <v>15.7829</v>
      </c>
      <c r="F57">
        <v>2</v>
      </c>
      <c r="G57">
        <f t="shared" si="16"/>
        <v>0.25049981242194141</v>
      </c>
      <c r="H57">
        <f t="shared" si="17"/>
        <v>0.73</v>
      </c>
      <c r="J57">
        <v>6</v>
      </c>
      <c r="K57" t="str">
        <f t="shared" si="0"/>
        <v>Broomey Road</v>
      </c>
      <c r="L57" t="str">
        <f t="shared" si="0"/>
        <v>Definite Wisdom (IRE)</v>
      </c>
      <c r="M57" t="str">
        <f t="shared" si="0"/>
        <v>Goldencard (IRE)</v>
      </c>
      <c r="N57" t="str">
        <f t="shared" si="1"/>
        <v>Barneys Caulker</v>
      </c>
      <c r="O57" t="str">
        <f t="shared" si="2"/>
        <v>Figs Pride (IRE)</v>
      </c>
      <c r="P57" t="str">
        <f t="shared" si="3"/>
        <v>Definite Wisdom (IRE)</v>
      </c>
      <c r="Q57" t="str">
        <f t="shared" si="4"/>
        <v>Definite Wisdom (IRE)</v>
      </c>
      <c r="R57" t="str">
        <f t="shared" si="5"/>
        <v>Broomey Road</v>
      </c>
      <c r="S57" t="str">
        <f t="shared" si="6"/>
        <v>Figs Pride (IRE)</v>
      </c>
      <c r="V57">
        <f t="shared" si="7"/>
        <v>55</v>
      </c>
      <c r="W57">
        <f t="shared" si="8"/>
        <v>55</v>
      </c>
      <c r="X57">
        <f t="shared" si="9"/>
        <v>55</v>
      </c>
      <c r="Y57">
        <f t="shared" si="10"/>
        <v>6</v>
      </c>
      <c r="Z57">
        <f t="shared" si="10"/>
        <v>7</v>
      </c>
      <c r="AA57">
        <f t="shared" si="10"/>
        <v>9</v>
      </c>
      <c r="AB57">
        <f t="shared" si="11"/>
        <v>7</v>
      </c>
      <c r="AC57">
        <f t="shared" si="12"/>
        <v>3</v>
      </c>
      <c r="AD57">
        <f t="shared" si="13"/>
        <v>5</v>
      </c>
      <c r="AE57">
        <f t="shared" si="14"/>
        <v>9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Goldencard (IRE)</v>
      </c>
      <c r="C58">
        <f>LARGE(AA$2:AA$20, D58)</f>
        <v>1.9821</v>
      </c>
      <c r="D58">
        <v>1</v>
      </c>
      <c r="E58">
        <f>LARGE(AA$2:AA$20, F58)</f>
        <v>1.7502</v>
      </c>
      <c r="F58">
        <v>2</v>
      </c>
      <c r="G58">
        <f t="shared" si="16"/>
        <v>0.11699712426214622</v>
      </c>
      <c r="H58">
        <f t="shared" si="17"/>
        <v>0.73</v>
      </c>
      <c r="J58">
        <v>7</v>
      </c>
      <c r="K58" t="str">
        <f t="shared" si="0"/>
        <v>Captain Kurt</v>
      </c>
      <c r="L58" t="str">
        <f t="shared" si="0"/>
        <v>Definite Wisdom (IRE)</v>
      </c>
      <c r="M58" t="str">
        <f t="shared" si="0"/>
        <v>Goldencard (IRE)</v>
      </c>
      <c r="N58" t="str">
        <f t="shared" si="1"/>
        <v>Flying Dismount (IRE)</v>
      </c>
      <c r="O58" t="str">
        <f t="shared" si="2"/>
        <v>Captain Kurt</v>
      </c>
      <c r="P58" t="str">
        <f t="shared" si="3"/>
        <v>Broomey Road</v>
      </c>
      <c r="Q58" t="str">
        <f t="shared" si="4"/>
        <v>Broomey Road</v>
      </c>
      <c r="R58" t="str">
        <f t="shared" si="5"/>
        <v>Definite Wisdom (IRE)</v>
      </c>
      <c r="S58" t="str">
        <f t="shared" si="6"/>
        <v>Captain Kurt</v>
      </c>
      <c r="V58">
        <f t="shared" si="7"/>
        <v>35</v>
      </c>
      <c r="W58">
        <f t="shared" si="8"/>
        <v>35</v>
      </c>
      <c r="X58">
        <f t="shared" si="9"/>
        <v>35</v>
      </c>
      <c r="Y58">
        <f t="shared" si="10"/>
        <v>4</v>
      </c>
      <c r="Z58">
        <f t="shared" si="10"/>
        <v>6</v>
      </c>
      <c r="AA58">
        <f t="shared" si="10"/>
        <v>8</v>
      </c>
      <c r="AB58">
        <f t="shared" si="11"/>
        <v>6</v>
      </c>
      <c r="AC58">
        <f t="shared" si="12"/>
        <v>2</v>
      </c>
      <c r="AD58">
        <f t="shared" si="13"/>
        <v>4</v>
      </c>
      <c r="AE58">
        <f t="shared" si="14"/>
        <v>1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Starozov (IRE)</v>
      </c>
      <c r="C59">
        <f>LARGE(AC$2:AC$20, D59)</f>
        <v>1.9656</v>
      </c>
      <c r="D59">
        <v>1</v>
      </c>
      <c r="E59">
        <f>LARGE(AC$2:AC$20, F59)</f>
        <v>1.8335999999999999</v>
      </c>
      <c r="F59">
        <v>2</v>
      </c>
      <c r="G59">
        <f t="shared" si="16"/>
        <v>6.7155067155067222E-2</v>
      </c>
      <c r="H59">
        <f t="shared" si="17"/>
        <v>8</v>
      </c>
      <c r="J59">
        <v>8</v>
      </c>
      <c r="K59" t="str">
        <f t="shared" si="0"/>
        <v>Thelongwayaround (IRE)</v>
      </c>
      <c r="L59" t="str">
        <f t="shared" si="0"/>
        <v>Definite Wisdom (IRE)</v>
      </c>
      <c r="M59" t="str">
        <f t="shared" si="0"/>
        <v>Goldencard (IRE)</v>
      </c>
      <c r="N59" t="str">
        <f t="shared" si="1"/>
        <v>Thelongwayaround (IRE)</v>
      </c>
      <c r="O59" t="str">
        <f t="shared" si="2"/>
        <v>Captain Kurt</v>
      </c>
      <c r="P59" t="str">
        <f t="shared" si="3"/>
        <v>Figs Pride (IRE)</v>
      </c>
      <c r="Q59" t="str">
        <f t="shared" si="4"/>
        <v>Figs Pride (IRE)</v>
      </c>
      <c r="R59" t="str">
        <f t="shared" si="5"/>
        <v>Definite Wisdom (IRE)</v>
      </c>
      <c r="S59" t="str">
        <f t="shared" si="6"/>
        <v>Thelongwayaround (IRE)</v>
      </c>
      <c r="V59">
        <f t="shared" si="7"/>
        <v>49</v>
      </c>
      <c r="W59">
        <f t="shared" si="8"/>
        <v>49</v>
      </c>
      <c r="X59">
        <f t="shared" si="9"/>
        <v>49</v>
      </c>
      <c r="Y59">
        <f t="shared" si="10"/>
        <v>3</v>
      </c>
      <c r="Z59">
        <f t="shared" si="10"/>
        <v>6</v>
      </c>
      <c r="AA59">
        <f t="shared" si="10"/>
        <v>8</v>
      </c>
      <c r="AB59">
        <f t="shared" si="11"/>
        <v>3</v>
      </c>
      <c r="AC59">
        <f t="shared" si="12"/>
        <v>9</v>
      </c>
      <c r="AD59">
        <f t="shared" si="13"/>
        <v>8</v>
      </c>
      <c r="AE59">
        <f t="shared" si="14"/>
        <v>8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Goldencard (IRE)</v>
      </c>
      <c r="C60">
        <f>LARGE(Y$2:Y$20, D60)</f>
        <v>3.1164000000000001</v>
      </c>
      <c r="D60">
        <v>1</v>
      </c>
      <c r="E60">
        <f>LARGE(Y$2:Y$20, F60)</f>
        <v>2.4079000000000002</v>
      </c>
      <c r="F60">
        <v>2</v>
      </c>
      <c r="G60">
        <f t="shared" si="16"/>
        <v>0.22734565524322933</v>
      </c>
      <c r="H60">
        <f t="shared" si="17"/>
        <v>0.73</v>
      </c>
      <c r="J60">
        <v>9</v>
      </c>
      <c r="K60" t="str">
        <f t="shared" si="0"/>
        <v>Thelongwayaround (IRE)</v>
      </c>
      <c r="L60" t="str">
        <f t="shared" si="0"/>
        <v>Definite Wisdom (IRE)</v>
      </c>
      <c r="M60" t="str">
        <f t="shared" si="0"/>
        <v>Goldencard (IRE)</v>
      </c>
      <c r="N60" t="str">
        <f t="shared" si="1"/>
        <v>Thelongwayaround (IRE)</v>
      </c>
      <c r="O60" t="str">
        <f t="shared" si="2"/>
        <v>Flying Dismount (IRE)</v>
      </c>
      <c r="P60" t="str">
        <f t="shared" si="3"/>
        <v>Captain Kurt</v>
      </c>
      <c r="Q60" t="str">
        <f t="shared" si="4"/>
        <v>Captain Kurt</v>
      </c>
      <c r="R60" t="str">
        <f t="shared" si="5"/>
        <v>Definite Wisdom (IRE)</v>
      </c>
      <c r="S60" t="str">
        <f t="shared" si="6"/>
        <v>Stoney Rover (IRE)</v>
      </c>
      <c r="V60">
        <f t="shared" si="7"/>
        <v>36</v>
      </c>
      <c r="W60">
        <f t="shared" si="8"/>
        <v>36</v>
      </c>
      <c r="X60">
        <f t="shared" si="9"/>
        <v>36</v>
      </c>
      <c r="Y60">
        <f t="shared" si="10"/>
        <v>3</v>
      </c>
      <c r="Z60">
        <f t="shared" si="10"/>
        <v>6</v>
      </c>
      <c r="AA60">
        <f t="shared" si="10"/>
        <v>8</v>
      </c>
      <c r="AB60">
        <f t="shared" si="11"/>
        <v>3</v>
      </c>
      <c r="AC60">
        <f t="shared" si="12"/>
        <v>1</v>
      </c>
      <c r="AD60">
        <f t="shared" si="13"/>
        <v>1</v>
      </c>
      <c r="AE60">
        <f t="shared" si="14"/>
        <v>7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Goldencard (IRE)</v>
      </c>
      <c r="C61">
        <f>LARGE(AD$2:AD$20, D61)</f>
        <v>12</v>
      </c>
      <c r="D61">
        <v>1</v>
      </c>
      <c r="E61">
        <f>LARGE(AD$2:AD$20, F61)</f>
        <v>3.6</v>
      </c>
      <c r="F61">
        <v>2</v>
      </c>
      <c r="G61">
        <f t="shared" si="16"/>
        <v>0.7</v>
      </c>
      <c r="H61">
        <f t="shared" si="17"/>
        <v>0.73</v>
      </c>
      <c r="J61">
        <v>10</v>
      </c>
      <c r="K61" t="str">
        <f t="shared" si="0"/>
        <v>Thelongwayaround (IRE)</v>
      </c>
      <c r="L61" t="str">
        <f t="shared" si="0"/>
        <v>Definite Wisdom (IRE)</v>
      </c>
      <c r="M61" t="str">
        <f t="shared" si="0"/>
        <v>Goldencard (IRE)</v>
      </c>
      <c r="N61" t="str">
        <f t="shared" si="1"/>
        <v>Thelongwayaround (IRE)</v>
      </c>
      <c r="O61" t="str">
        <f t="shared" si="2"/>
        <v>Stoney Rover (IRE)</v>
      </c>
      <c r="P61" t="str">
        <f t="shared" si="3"/>
        <v>Stoney Rover (IRE)</v>
      </c>
      <c r="Q61" t="str">
        <f t="shared" si="4"/>
        <v>Stoney Rover (IRE)</v>
      </c>
      <c r="R61" t="str">
        <f t="shared" si="5"/>
        <v>Definite Wisdom (IRE)</v>
      </c>
      <c r="S61" t="str">
        <f t="shared" si="6"/>
        <v>Starozov (IRE)</v>
      </c>
      <c r="V61">
        <f t="shared" si="7"/>
        <v>44</v>
      </c>
      <c r="W61">
        <f t="shared" si="8"/>
        <v>44</v>
      </c>
      <c r="X61">
        <f>IF(ISNA(W61),"",W61)</f>
        <v>44</v>
      </c>
      <c r="Y61">
        <f t="shared" si="10"/>
        <v>3</v>
      </c>
      <c r="Z61">
        <f t="shared" si="10"/>
        <v>6</v>
      </c>
      <c r="AA61">
        <f t="shared" si="10"/>
        <v>8</v>
      </c>
      <c r="AB61">
        <f t="shared" si="11"/>
        <v>3</v>
      </c>
      <c r="AC61">
        <f t="shared" si="12"/>
        <v>6</v>
      </c>
      <c r="AD61">
        <f t="shared" si="13"/>
        <v>4</v>
      </c>
      <c r="AE61">
        <f t="shared" si="14"/>
        <v>10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Goldencard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3</v>
      </c>
      <c r="Z62">
        <f t="shared" si="10"/>
        <v>6</v>
      </c>
      <c r="AA62">
        <f t="shared" si="10"/>
        <v>8</v>
      </c>
      <c r="AB62">
        <f t="shared" si="11"/>
        <v>3</v>
      </c>
      <c r="AC62" t="e">
        <f t="shared" si="12"/>
        <v>#N/A</v>
      </c>
      <c r="AD62" t="e">
        <f t="shared" si="13"/>
        <v>#N/A</v>
      </c>
      <c r="AE62">
        <f t="shared" si="14"/>
        <v>1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Goldencard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3</v>
      </c>
      <c r="Z63">
        <f t="shared" si="10"/>
        <v>6</v>
      </c>
      <c r="AA63">
        <f t="shared" si="10"/>
        <v>8</v>
      </c>
      <c r="AB63">
        <f t="shared" si="11"/>
        <v>3</v>
      </c>
      <c r="AC63" t="e">
        <f t="shared" si="12"/>
        <v>#N/A</v>
      </c>
      <c r="AD63" t="e">
        <f t="shared" si="13"/>
        <v>#N/A</v>
      </c>
      <c r="AE63">
        <f t="shared" si="14"/>
        <v>1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Goldencard (IRE)</v>
      </c>
      <c r="C64">
        <f>INDEX(AF$2:AF$20,MATCH(B64,A$2:A$20,0))</f>
        <v>0.73</v>
      </c>
      <c r="D64">
        <v>1</v>
      </c>
      <c r="E64">
        <f>SUMIF(B53:B61, B64, G53:G61)</f>
        <v>1.4996582649786059</v>
      </c>
      <c r="F64">
        <v>0</v>
      </c>
      <c r="G64" t="str">
        <f>K2</f>
        <v>Ian Anderson Memorial National Hunt Maiden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3</v>
      </c>
      <c r="Z64">
        <f t="shared" si="10"/>
        <v>6</v>
      </c>
      <c r="AA64">
        <f t="shared" si="10"/>
        <v>8</v>
      </c>
      <c r="AB64">
        <f t="shared" si="11"/>
        <v>3</v>
      </c>
      <c r="AC64" t="e">
        <f t="shared" si="12"/>
        <v>#N/A</v>
      </c>
      <c r="AD64" t="e">
        <f t="shared" si="13"/>
        <v>#N/A</v>
      </c>
      <c r="AE64">
        <f t="shared" si="14"/>
        <v>1</v>
      </c>
      <c r="AF64">
        <f t="shared" si="14"/>
        <v>4</v>
      </c>
    </row>
    <row r="65" spans="1:32" hidden="1" outlineLevel="1">
      <c r="A65" t="s">
        <v>121</v>
      </c>
      <c r="B65" t="str">
        <f>IF(ISNA(G96), "no selection", G96)</f>
        <v>Goldencard (IRE)</v>
      </c>
      <c r="C65">
        <f>INDEX(AF$2:AF$20,MATCH(B65,A$2:A$20,0))</f>
        <v>0.73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0.22734565524322933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3</v>
      </c>
      <c r="Z65">
        <f t="shared" si="10"/>
        <v>6</v>
      </c>
      <c r="AA65">
        <f t="shared" si="10"/>
        <v>8</v>
      </c>
      <c r="AB65">
        <f t="shared" si="11"/>
        <v>3</v>
      </c>
      <c r="AC65" t="e">
        <f t="shared" si="12"/>
        <v>#N/A</v>
      </c>
      <c r="AD65" t="e">
        <f t="shared" si="13"/>
        <v>#N/A</v>
      </c>
      <c r="AE65">
        <f t="shared" si="14"/>
        <v>1</v>
      </c>
      <c r="AF65">
        <f t="shared" si="14"/>
        <v>4</v>
      </c>
    </row>
    <row r="66" spans="1:32" hidden="1" outlineLevel="1">
      <c r="A66" t="s">
        <v>50</v>
      </c>
      <c r="B66" t="str">
        <f>IF(AND(B53=B56,B56=B61),B53,"no selection")</f>
        <v>Goldencard (IRE)</v>
      </c>
      <c r="C66">
        <f>INDEX(AF$2:AF$20,MATCH(B66,A$2:A$20,0))</f>
        <v>0.73</v>
      </c>
      <c r="D66">
        <v>1</v>
      </c>
      <c r="F66">
        <f>IF(B65=B66, F65+1, F65)</f>
        <v>2</v>
      </c>
      <c r="G66">
        <f>F2</f>
        <v>4224</v>
      </c>
      <c r="H66">
        <f ca="1">LARGE(F53:F55, 1)</f>
        <v>1.4996582649786059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3</v>
      </c>
      <c r="Z66">
        <f t="shared" si="10"/>
        <v>6</v>
      </c>
      <c r="AA66">
        <f t="shared" si="10"/>
        <v>8</v>
      </c>
      <c r="AB66">
        <f t="shared" si="11"/>
        <v>3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>
        <f t="shared" si="14"/>
        <v>4</v>
      </c>
    </row>
    <row r="67" spans="1:32" hidden="1" outlineLevel="1">
      <c r="A67" t="s">
        <v>67</v>
      </c>
      <c r="B67" t="str">
        <f ca="1">H67</f>
        <v>Goldencard (IRE)</v>
      </c>
      <c r="F67">
        <f>IF(H63&lt;11, F66+1, F66)</f>
        <v>3</v>
      </c>
      <c r="G67" t="str">
        <f>G2</f>
        <v>Good</v>
      </c>
      <c r="H67" t="str">
        <f ca="1">INDEX(B53:B55,MATCH(H66,F53:F55,0))</f>
        <v>Goldencard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3</v>
      </c>
      <c r="Z67">
        <f t="shared" si="10"/>
        <v>6</v>
      </c>
      <c r="AA67">
        <f t="shared" si="10"/>
        <v>8</v>
      </c>
      <c r="AB67">
        <f t="shared" si="11"/>
        <v>3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>
        <f t="shared" si="14"/>
        <v>4</v>
      </c>
    </row>
    <row r="68" spans="1:32" hidden="1" outlineLevel="1">
      <c r="A68" t="str">
        <f ca="1">INDEX(B62:B67,MODE(MATCH(B62:B67,B62:B67,0)))</f>
        <v>Goldencard (IRE)</v>
      </c>
      <c r="B68" t="str">
        <f ca="1">IF(ISNA(A68), B56, A68)</f>
        <v>Goldencard (IRE)</v>
      </c>
      <c r="C68">
        <f ca="1">INDEX(AF$2:AF$20,MATCH(B68,A$2:A$20,0))</f>
        <v>0.73</v>
      </c>
      <c r="D68">
        <v>1</v>
      </c>
      <c r="F68">
        <f ca="1">IF(E70&gt;0.5, F67+1, F67)</f>
        <v>4</v>
      </c>
      <c r="G68" t="str">
        <f>I2</f>
        <v>Non 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3</v>
      </c>
      <c r="Z68">
        <f t="shared" si="10"/>
        <v>6</v>
      </c>
      <c r="AA68">
        <f t="shared" si="10"/>
        <v>8</v>
      </c>
      <c r="AB68">
        <f t="shared" si="11"/>
        <v>3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>
        <f t="shared" si="14"/>
        <v>4</v>
      </c>
    </row>
    <row r="69" spans="1:32" hidden="1" outlineLevel="1">
      <c r="A69" t="s">
        <v>51</v>
      </c>
      <c r="B69" t="str">
        <f ca="1">IF(OR(ISNA(B68), B68="no selection"), B64, B68)</f>
        <v>Goldencard (IRE)</v>
      </c>
      <c r="C69">
        <f ca="1">INDEX(AF$2:AF$20,MATCH(B69,A$2:A$20,0))</f>
        <v>0.73</v>
      </c>
      <c r="D69">
        <v>1</v>
      </c>
      <c r="F69">
        <f ca="1">IF(E70&gt;1, F68+1, F68)</f>
        <v>5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3</v>
      </c>
      <c r="Z69">
        <f t="shared" si="10"/>
        <v>6</v>
      </c>
      <c r="AA69">
        <f t="shared" si="10"/>
        <v>8</v>
      </c>
      <c r="AB69">
        <f t="shared" si="11"/>
        <v>3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>
        <f t="shared" si="14"/>
        <v>4</v>
      </c>
    </row>
    <row r="70" spans="1:32" hidden="1" outlineLevel="1">
      <c r="A70" t="s">
        <v>62</v>
      </c>
      <c r="B70" t="str">
        <f ca="1">IF(B69=FALSE, B53, B69)</f>
        <v>Goldencard (IRE)</v>
      </c>
      <c r="C70">
        <f ca="1">INDEX(AF$2:AF$20,MATCH(B70,A$2:A$20,0))</f>
        <v>0.73</v>
      </c>
      <c r="D70">
        <v>1</v>
      </c>
      <c r="E70">
        <f ca="1">SUMIF(B53:B61, B70, G53:G61)</f>
        <v>1.4996582649786059</v>
      </c>
      <c r="F70">
        <f ca="1">IF(E70&gt;1.5, F69+1, F69)</f>
        <v>5</v>
      </c>
      <c r="G70">
        <f ca="1">IF(H63&gt;15, G69-1, G69)</f>
        <v>4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3</v>
      </c>
      <c r="Z70">
        <f t="shared" si="10"/>
        <v>6</v>
      </c>
      <c r="AA70">
        <f t="shared" si="10"/>
        <v>8</v>
      </c>
      <c r="AB70">
        <f t="shared" si="11"/>
        <v>3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>
        <f t="shared" si="14"/>
        <v>4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3</v>
      </c>
      <c r="Z71">
        <f t="shared" si="10"/>
        <v>6</v>
      </c>
      <c r="AA71">
        <f t="shared" si="10"/>
        <v>8</v>
      </c>
      <c r="AB71">
        <f t="shared" si="11"/>
        <v>3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>
        <f t="shared" si="14"/>
        <v>4</v>
      </c>
    </row>
    <row r="72" spans="1:32" hidden="1" outlineLevel="1">
      <c r="A72" t="s">
        <v>98</v>
      </c>
      <c r="B72" t="str">
        <f>B53</f>
        <v>Goldencard (IRE)</v>
      </c>
      <c r="C72">
        <f>C53</f>
        <v>203.84530000000001</v>
      </c>
      <c r="D72">
        <f>(1/C72)*(C72-C73)</f>
        <v>0.19822188689167713</v>
      </c>
      <c r="E72">
        <f>H53</f>
        <v>0.73</v>
      </c>
      <c r="F72">
        <f>(E72*10)-10</f>
        <v>-2.7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3</v>
      </c>
      <c r="Z72">
        <f t="shared" si="10"/>
        <v>6</v>
      </c>
      <c r="AA72">
        <f t="shared" si="10"/>
        <v>8</v>
      </c>
      <c r="AB72">
        <f t="shared" si="11"/>
        <v>3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>
        <f t="shared" si="14"/>
        <v>4</v>
      </c>
    </row>
    <row r="73" spans="1:32" hidden="1" outlineLevel="1">
      <c r="A73" t="s">
        <v>99</v>
      </c>
      <c r="B73" t="str">
        <f t="shared" ref="B73:C74" si="19">B54</f>
        <v>Definite Wisdom (IRE)</v>
      </c>
      <c r="C73">
        <f t="shared" si="19"/>
        <v>163.43870000000001</v>
      </c>
      <c r="D73">
        <f>(1/C73)*(C73-C74)</f>
        <v>0.21330015473691363</v>
      </c>
      <c r="E73">
        <f t="shared" ref="E73:E74" si="20">H54</f>
        <v>25</v>
      </c>
      <c r="F73">
        <f>(E73*10)-10</f>
        <v>240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3</v>
      </c>
      <c r="Z73">
        <f t="shared" si="10"/>
        <v>6</v>
      </c>
      <c r="AA73">
        <f t="shared" si="10"/>
        <v>8</v>
      </c>
      <c r="AB73">
        <f t="shared" si="11"/>
        <v>3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>
        <f t="shared" si="14"/>
        <v>4</v>
      </c>
    </row>
    <row r="74" spans="1:32" hidden="1" outlineLevel="1">
      <c r="A74" t="s">
        <v>100</v>
      </c>
      <c r="B74" t="str">
        <f t="shared" si="19"/>
        <v>Broomey Road</v>
      </c>
      <c r="C74">
        <f t="shared" si="19"/>
        <v>128.5772</v>
      </c>
      <c r="E74">
        <f t="shared" si="20"/>
        <v>66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3</v>
      </c>
      <c r="Z74">
        <f t="shared" si="10"/>
        <v>6</v>
      </c>
      <c r="AA74">
        <f t="shared" si="10"/>
        <v>8</v>
      </c>
      <c r="AB74">
        <f t="shared" si="11"/>
        <v>3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>
        <f t="shared" si="14"/>
        <v>4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3</v>
      </c>
      <c r="Z75">
        <f t="shared" si="10"/>
        <v>6</v>
      </c>
      <c r="AA75">
        <f t="shared" si="10"/>
        <v>8</v>
      </c>
      <c r="AB75">
        <f t="shared" si="11"/>
        <v>3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>
        <f t="shared" si="14"/>
        <v>4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3</v>
      </c>
      <c r="Z76">
        <f t="shared" si="10"/>
        <v>6</v>
      </c>
      <c r="AA76">
        <f t="shared" si="10"/>
        <v>8</v>
      </c>
      <c r="AB76">
        <f t="shared" si="11"/>
        <v>3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>
        <f t="shared" si="14"/>
        <v>4</v>
      </c>
    </row>
    <row r="77" spans="1:32" hidden="1" outlineLevel="1">
      <c r="A77" t="s">
        <v>105</v>
      </c>
      <c r="B77">
        <f>SMALL(AF2:AF50, 1)</f>
        <v>0.73</v>
      </c>
      <c r="C77">
        <f>SMALL(AF2:AF50, 1)</f>
        <v>0.73</v>
      </c>
      <c r="D77" t="str">
        <f>IF(G77&lt;=3, "YES", "NO")</f>
        <v>YES</v>
      </c>
      <c r="E77">
        <f>IF(C77=0,SMALL(AF2:AF49,2), C77)</f>
        <v>0.73</v>
      </c>
      <c r="F77">
        <f>IF(E77=0, SMALL(AF2:AF49, 3), E77)</f>
        <v>0.73</v>
      </c>
      <c r="G77">
        <f>IF(F77=0, SMALL(AF2:AF49, 4), F77)</f>
        <v>0.73</v>
      </c>
      <c r="H77" t="str">
        <f>INDEX(A2:A50, MATCH(G77, AF2:AF50, 0))</f>
        <v>Goldencard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3</v>
      </c>
      <c r="Z77">
        <f t="shared" si="10"/>
        <v>6</v>
      </c>
      <c r="AA77">
        <f t="shared" si="10"/>
        <v>8</v>
      </c>
      <c r="AB77">
        <f t="shared" si="11"/>
        <v>3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>
        <f t="shared" si="14"/>
        <v>4</v>
      </c>
    </row>
    <row r="78" spans="1:32" hidden="1" outlineLevel="1">
      <c r="A78" t="s">
        <v>106</v>
      </c>
      <c r="B78">
        <f>INDEX(AE2:AE50, MATCH(H77, A2:A50, 0))</f>
        <v>203.84530000000001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3</v>
      </c>
      <c r="Z78">
        <f t="shared" si="10"/>
        <v>6</v>
      </c>
      <c r="AA78">
        <f t="shared" si="10"/>
        <v>8</v>
      </c>
      <c r="AB78">
        <f t="shared" si="11"/>
        <v>3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>
        <f t="shared" si="14"/>
        <v>4</v>
      </c>
    </row>
    <row r="79" spans="1:32" hidden="1" outlineLevel="1">
      <c r="A79" t="s">
        <v>107</v>
      </c>
      <c r="B79">
        <f>LARGE(AE2:AE50, 1)</f>
        <v>203.84530000000001</v>
      </c>
      <c r="C79">
        <f>C78/B79</f>
        <v>4.9056809256823682E-5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Goldencard (IRE) is highly rated.</v>
      </c>
      <c r="H79" t="str">
        <f>INDEX(A2:A50, MATCH(B79, AE2:AE50, 0))</f>
        <v>Goldencard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3</v>
      </c>
      <c r="Z79">
        <f t="shared" si="10"/>
        <v>6</v>
      </c>
      <c r="AA79">
        <f t="shared" si="10"/>
        <v>8</v>
      </c>
      <c r="AB79">
        <f t="shared" si="11"/>
        <v>3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>
        <f t="shared" si="14"/>
        <v>4</v>
      </c>
    </row>
    <row r="80" spans="1:32" hidden="1" outlineLevel="1">
      <c r="A80" t="s">
        <v>108</v>
      </c>
      <c r="B80">
        <f>INDEX(W2:W50,MATCH(H77,A2:A50,0))</f>
        <v>21.0579</v>
      </c>
      <c r="C80">
        <f>(B81-B80)+0.01</f>
        <v>0.01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3</v>
      </c>
      <c r="Z80">
        <f t="shared" si="10"/>
        <v>6</v>
      </c>
      <c r="AA80">
        <f t="shared" si="10"/>
        <v>8</v>
      </c>
      <c r="AB80">
        <f t="shared" si="11"/>
        <v>3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>
        <f t="shared" si="14"/>
        <v>4</v>
      </c>
    </row>
    <row r="81" spans="1:19" hidden="1" outlineLevel="1">
      <c r="A81" t="s">
        <v>109</v>
      </c>
      <c r="B81">
        <f>LARGE(W2:W49, 1)</f>
        <v>21.0579</v>
      </c>
      <c r="C81">
        <f>C80/B81</f>
        <v>4.748811609894624E-4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Starozov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Kelso</v>
      </c>
    </row>
    <row r="82" spans="1:19" hidden="1" outlineLevel="1">
      <c r="A82" t="s">
        <v>110</v>
      </c>
      <c r="B82">
        <f>INDEX(M2:M49, MATCH(H77, A2:A49, 0))</f>
        <v>57.902999999999999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57.902999999999999</v>
      </c>
      <c r="C83">
        <f>C82/B83</f>
        <v>1.7270262335284875E-4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Goldencard (IRE)is the form horse.</v>
      </c>
      <c r="H83" t="str">
        <f>INDEX(A2:A50,MATCH(B83,INDEX(M2:M50,0)))</f>
        <v>Starozov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0.66080000000000005</v>
      </c>
      <c r="C84">
        <f>(B85-B84)+0.01</f>
        <v>1.3148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1.9656</v>
      </c>
      <c r="C85">
        <f>C84/B85</f>
        <v>0.66890516890516893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Starozov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12</v>
      </c>
      <c r="C87">
        <f>C86/B87</f>
        <v>8.3333333333333339E-4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Goldencard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3.1164000000000001</v>
      </c>
      <c r="C88">
        <f>B89-B88</f>
        <v>0</v>
      </c>
      <c r="H88" t="str">
        <f>INDEX(X2:X50, MATCH(B88, Y2:Y50, 0))</f>
        <v>Hughes, Brian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3.1164000000000001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Hughes, Brian. </v>
      </c>
      <c r="H89" t="str">
        <f>INDEX(X2:X50, MATCH(B89, Y2:Y50, 0))</f>
        <v>Hughes, Brian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55.933300000000003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55.933300000000003</v>
      </c>
      <c r="C91">
        <f>(C90+0.01)/(B91+0.01)</f>
        <v>3.5750483078402596E-4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Goldencard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0.1915</v>
      </c>
    </row>
    <row r="96" spans="1:19" hidden="1" outlineLevel="1">
      <c r="A96" t="s">
        <v>70</v>
      </c>
      <c r="B96">
        <f>INDEX(Sheet1!H:H, MATCH($A$51, Sheet1!$A:$A,0))</f>
        <v>0.1489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>Goldencard (IRE)</v>
      </c>
    </row>
    <row r="97" spans="1:6" hidden="1" outlineLevel="1">
      <c r="A97" t="s">
        <v>25</v>
      </c>
      <c r="B97">
        <f>INDEX(Sheet1!J:J, MATCH($A$51, Sheet1!$A:$A,0))</f>
        <v>0.17019999999999999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0.21279999999999999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0.1915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0.36170000000000002</v>
      </c>
      <c r="C101" t="str">
        <f>IF(AND($B$94&gt;15,B101&gt;0.25),B60)</f>
        <v>Goldencard (IRE)</v>
      </c>
      <c r="D101">
        <f t="shared" si="22"/>
        <v>6</v>
      </c>
      <c r="E101">
        <f t="shared" si="23"/>
        <v>1</v>
      </c>
      <c r="F101" t="str">
        <f t="shared" si="24"/>
        <v>Goldencard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140625" bestFit="1" customWidth="1"/>
    <col min="2" max="2" width="18.140625" bestFit="1" customWidth="1"/>
    <col min="3" max="3" width="13.7109375" bestFit="1" customWidth="1"/>
    <col min="4" max="5" width="12" bestFit="1" customWidth="1"/>
    <col min="6" max="6" width="13.28515625" bestFit="1" customWidth="1"/>
    <col min="7" max="7" width="106.42578125" bestFit="1" customWidth="1"/>
    <col min="8" max="8" width="17" bestFit="1" customWidth="1"/>
    <col min="9" max="9" width="13.42578125" bestFit="1" customWidth="1"/>
    <col min="10" max="10" width="16.28515625" bestFit="1" customWidth="1"/>
    <col min="11" max="11" width="27.140625" bestFit="1" customWidth="1"/>
    <col min="12" max="12" width="21.140625" bestFit="1" customWidth="1"/>
    <col min="13" max="13" width="17" bestFit="1" customWidth="1"/>
    <col min="14" max="14" width="21.140625" bestFit="1" customWidth="1"/>
    <col min="15" max="15" width="19.42578125" bestFit="1" customWidth="1"/>
    <col min="16" max="17" width="21.140625" bestFit="1" customWidth="1"/>
    <col min="18" max="18" width="18.140625" bestFit="1" customWidth="1"/>
    <col min="19" max="19" width="21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5" width="14.42578125" bestFit="1" customWidth="1"/>
    <col min="26" max="26" width="21" bestFit="1" customWidth="1"/>
    <col min="27" max="27" width="15" bestFit="1" customWidth="1"/>
    <col min="28" max="28" width="23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8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521</v>
      </c>
      <c r="B2" s="1">
        <v>0.57986111111111105</v>
      </c>
      <c r="C2" t="s">
        <v>167</v>
      </c>
      <c r="D2" t="s">
        <v>281</v>
      </c>
      <c r="F2">
        <v>9540</v>
      </c>
      <c r="G2" t="s">
        <v>282</v>
      </c>
      <c r="H2" t="s">
        <v>232</v>
      </c>
      <c r="I2" t="s">
        <v>233</v>
      </c>
      <c r="J2" t="s">
        <v>234</v>
      </c>
      <c r="K2" t="s">
        <v>520</v>
      </c>
      <c r="L2">
        <v>2</v>
      </c>
      <c r="M2">
        <v>88.497600000000006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19.757100000000001</v>
      </c>
      <c r="X2" t="s">
        <v>522</v>
      </c>
      <c r="Y2">
        <v>0.6119</v>
      </c>
      <c r="Z2" t="s">
        <v>523</v>
      </c>
      <c r="AA2">
        <v>0.2762</v>
      </c>
      <c r="AB2" t="s">
        <v>524</v>
      </c>
      <c r="AC2">
        <v>1.4211</v>
      </c>
      <c r="AD2">
        <v>2.5</v>
      </c>
      <c r="AE2" s="23">
        <v>247.6688</v>
      </c>
      <c r="AF2">
        <v>12</v>
      </c>
      <c r="AG2">
        <v>0</v>
      </c>
    </row>
    <row r="3" spans="1:33">
      <c r="A3" t="s">
        <v>525</v>
      </c>
      <c r="B3" s="1">
        <v>0.57986111111111105</v>
      </c>
      <c r="C3" t="s">
        <v>167</v>
      </c>
      <c r="D3" t="s">
        <v>281</v>
      </c>
      <c r="F3">
        <v>9540</v>
      </c>
      <c r="G3" t="s">
        <v>282</v>
      </c>
      <c r="H3" t="s">
        <v>232</v>
      </c>
      <c r="I3" t="s">
        <v>233</v>
      </c>
      <c r="J3" t="s">
        <v>234</v>
      </c>
      <c r="K3" t="s">
        <v>520</v>
      </c>
      <c r="L3">
        <v>2</v>
      </c>
      <c r="M3">
        <v>75.684799999999996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17.9514</v>
      </c>
      <c r="X3" t="s">
        <v>285</v>
      </c>
      <c r="Y3">
        <v>1.8412999999999999</v>
      </c>
      <c r="Z3" t="s">
        <v>286</v>
      </c>
      <c r="AA3">
        <v>2.8153000000000001</v>
      </c>
      <c r="AB3" t="s">
        <v>297</v>
      </c>
      <c r="AC3">
        <v>2.5282</v>
      </c>
      <c r="AD3">
        <v>3.5</v>
      </c>
      <c r="AE3">
        <v>219.4376</v>
      </c>
      <c r="AF3">
        <v>6.5</v>
      </c>
      <c r="AG3">
        <v>0</v>
      </c>
    </row>
    <row r="4" spans="1:33">
      <c r="A4" t="s">
        <v>526</v>
      </c>
      <c r="B4" s="1">
        <v>0.57986111111111105</v>
      </c>
      <c r="C4" t="s">
        <v>167</v>
      </c>
      <c r="D4" t="s">
        <v>281</v>
      </c>
      <c r="F4">
        <v>9540</v>
      </c>
      <c r="G4" t="s">
        <v>282</v>
      </c>
      <c r="H4" t="s">
        <v>232</v>
      </c>
      <c r="I4" t="s">
        <v>233</v>
      </c>
      <c r="J4" t="s">
        <v>234</v>
      </c>
      <c r="K4" t="s">
        <v>520</v>
      </c>
      <c r="L4">
        <v>2</v>
      </c>
      <c r="M4">
        <v>75.183099999999996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19.4771</v>
      </c>
      <c r="X4" t="s">
        <v>527</v>
      </c>
      <c r="Y4">
        <v>1.1446000000000001</v>
      </c>
      <c r="Z4" t="s">
        <v>342</v>
      </c>
      <c r="AA4">
        <v>0.40949999999999998</v>
      </c>
      <c r="AB4" t="s">
        <v>528</v>
      </c>
      <c r="AC4">
        <v>2.3033999999999999</v>
      </c>
      <c r="AD4">
        <v>1.5</v>
      </c>
      <c r="AE4">
        <v>214.37110000000001</v>
      </c>
      <c r="AF4">
        <v>12</v>
      </c>
      <c r="AG4">
        <v>0</v>
      </c>
    </row>
    <row r="5" spans="1:33">
      <c r="A5" t="s">
        <v>529</v>
      </c>
      <c r="B5" s="1">
        <v>0.57986111111111105</v>
      </c>
      <c r="C5" t="s">
        <v>167</v>
      </c>
      <c r="D5" t="s">
        <v>281</v>
      </c>
      <c r="F5">
        <v>9540</v>
      </c>
      <c r="G5" t="s">
        <v>282</v>
      </c>
      <c r="H5" t="s">
        <v>232</v>
      </c>
      <c r="I5" t="s">
        <v>233</v>
      </c>
      <c r="J5" t="s">
        <v>234</v>
      </c>
      <c r="K5" t="s">
        <v>520</v>
      </c>
      <c r="L5">
        <v>2</v>
      </c>
      <c r="M5">
        <v>87.598600000000005</v>
      </c>
      <c r="N5">
        <v>46.578299999999999</v>
      </c>
      <c r="O5">
        <v>17.0383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17.8721</v>
      </c>
      <c r="X5" t="s">
        <v>337</v>
      </c>
      <c r="Y5">
        <v>0.66469999999999996</v>
      </c>
      <c r="Z5" t="s">
        <v>286</v>
      </c>
      <c r="AA5">
        <v>2.8153000000000001</v>
      </c>
      <c r="AB5" t="s">
        <v>331</v>
      </c>
      <c r="AC5">
        <v>1.7632000000000001</v>
      </c>
      <c r="AD5">
        <v>6.6660000000000004</v>
      </c>
      <c r="AE5">
        <v>208.69399999999999</v>
      </c>
      <c r="AF5">
        <v>3</v>
      </c>
      <c r="AG5">
        <v>0</v>
      </c>
    </row>
    <row r="6" spans="1:33">
      <c r="A6" t="s">
        <v>530</v>
      </c>
      <c r="B6" s="1">
        <v>0.57986111111111105</v>
      </c>
      <c r="C6" t="s">
        <v>167</v>
      </c>
      <c r="D6" t="s">
        <v>281</v>
      </c>
      <c r="F6">
        <v>9540</v>
      </c>
      <c r="G6" t="s">
        <v>282</v>
      </c>
      <c r="H6" t="s">
        <v>232</v>
      </c>
      <c r="I6" t="s">
        <v>233</v>
      </c>
      <c r="J6" t="s">
        <v>234</v>
      </c>
      <c r="K6" t="s">
        <v>520</v>
      </c>
      <c r="L6">
        <v>2</v>
      </c>
      <c r="M6">
        <v>59.191699999999997</v>
      </c>
      <c r="N6">
        <v>57.399700000000003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16.5107</v>
      </c>
      <c r="X6" t="s">
        <v>311</v>
      </c>
      <c r="Y6">
        <v>0.59709999999999996</v>
      </c>
      <c r="Z6" t="s">
        <v>304</v>
      </c>
      <c r="AA6">
        <v>0.89870000000000005</v>
      </c>
      <c r="AB6" t="s">
        <v>531</v>
      </c>
      <c r="AC6">
        <v>1.8328</v>
      </c>
      <c r="AD6">
        <v>0</v>
      </c>
      <c r="AE6">
        <v>188.87280000000001</v>
      </c>
      <c r="AF6">
        <v>16</v>
      </c>
      <c r="AG6">
        <v>0</v>
      </c>
    </row>
    <row r="7" spans="1:33">
      <c r="A7" t="s">
        <v>532</v>
      </c>
      <c r="B7" s="1">
        <v>0.57986111111111105</v>
      </c>
      <c r="C7" t="s">
        <v>167</v>
      </c>
      <c r="D7" t="s">
        <v>281</v>
      </c>
      <c r="F7">
        <v>9540</v>
      </c>
      <c r="G7" t="s">
        <v>282</v>
      </c>
      <c r="H7" t="s">
        <v>232</v>
      </c>
      <c r="I7" t="s">
        <v>233</v>
      </c>
      <c r="J7" t="s">
        <v>234</v>
      </c>
      <c r="K7" t="s">
        <v>520</v>
      </c>
      <c r="L7">
        <v>2</v>
      </c>
      <c r="M7">
        <v>71.910600000000002</v>
      </c>
      <c r="N7">
        <v>44.691000000000003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18.274999999999999</v>
      </c>
      <c r="X7" t="s">
        <v>299</v>
      </c>
      <c r="Y7">
        <v>0.69099999999999995</v>
      </c>
      <c r="Z7" t="s">
        <v>300</v>
      </c>
      <c r="AA7">
        <v>0.3347</v>
      </c>
      <c r="AB7" t="s">
        <v>533</v>
      </c>
      <c r="AC7">
        <v>1.1257999999999999</v>
      </c>
      <c r="AD7">
        <v>0</v>
      </c>
      <c r="AE7">
        <v>188.20169999999999</v>
      </c>
      <c r="AF7">
        <v>25</v>
      </c>
      <c r="AG7">
        <v>0</v>
      </c>
    </row>
    <row r="8" spans="1:33">
      <c r="A8" t="s">
        <v>534</v>
      </c>
      <c r="B8" s="1">
        <v>0.57986111111111105</v>
      </c>
      <c r="C8" t="s">
        <v>167</v>
      </c>
      <c r="D8" t="s">
        <v>281</v>
      </c>
      <c r="F8">
        <v>9540</v>
      </c>
      <c r="G8" t="s">
        <v>282</v>
      </c>
      <c r="H8" t="s">
        <v>232</v>
      </c>
      <c r="I8" t="s">
        <v>233</v>
      </c>
      <c r="J8" t="s">
        <v>234</v>
      </c>
      <c r="K8" t="s">
        <v>520</v>
      </c>
      <c r="L8">
        <v>2</v>
      </c>
      <c r="M8">
        <v>56.9251</v>
      </c>
      <c r="N8">
        <v>51.522100000000002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16.381399999999999</v>
      </c>
      <c r="X8" t="s">
        <v>535</v>
      </c>
      <c r="Y8">
        <v>0.7944</v>
      </c>
      <c r="Z8" t="s">
        <v>368</v>
      </c>
      <c r="AA8">
        <v>1.9778</v>
      </c>
      <c r="AB8" t="s">
        <v>260</v>
      </c>
      <c r="AC8">
        <v>3.7690999999999999</v>
      </c>
      <c r="AD8">
        <v>3.5</v>
      </c>
      <c r="AE8">
        <v>183.46180000000001</v>
      </c>
      <c r="AF8">
        <v>25</v>
      </c>
      <c r="AG8">
        <v>0</v>
      </c>
    </row>
    <row r="9" spans="1:33">
      <c r="A9" t="s">
        <v>536</v>
      </c>
      <c r="B9" s="1">
        <v>0.57986111111111105</v>
      </c>
      <c r="C9" t="s">
        <v>167</v>
      </c>
      <c r="D9" t="s">
        <v>281</v>
      </c>
      <c r="F9">
        <v>9540</v>
      </c>
      <c r="G9" t="s">
        <v>282</v>
      </c>
      <c r="H9" t="s">
        <v>232</v>
      </c>
      <c r="I9" t="s">
        <v>233</v>
      </c>
      <c r="J9" t="s">
        <v>234</v>
      </c>
      <c r="K9" t="s">
        <v>520</v>
      </c>
      <c r="L9">
        <v>2</v>
      </c>
      <c r="M9">
        <v>62.490099999999998</v>
      </c>
      <c r="N9">
        <v>41.2667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14.3714</v>
      </c>
      <c r="X9" t="s">
        <v>296</v>
      </c>
      <c r="Y9">
        <v>0.89410000000000001</v>
      </c>
      <c r="Z9" t="s">
        <v>286</v>
      </c>
      <c r="AA9">
        <v>2.8153000000000001</v>
      </c>
      <c r="AB9" t="s">
        <v>537</v>
      </c>
      <c r="AC9">
        <v>2.2387000000000001</v>
      </c>
      <c r="AD9">
        <v>0</v>
      </c>
      <c r="AE9">
        <v>169.7628</v>
      </c>
      <c r="AF9">
        <v>14</v>
      </c>
      <c r="AG9">
        <v>0</v>
      </c>
    </row>
    <row r="10" spans="1:33">
      <c r="A10" t="s">
        <v>538</v>
      </c>
      <c r="B10" s="1">
        <v>0.57986111111111105</v>
      </c>
      <c r="C10" t="s">
        <v>167</v>
      </c>
      <c r="D10" t="s">
        <v>281</v>
      </c>
      <c r="F10">
        <v>9540</v>
      </c>
      <c r="G10" t="s">
        <v>282</v>
      </c>
      <c r="H10" t="s">
        <v>232</v>
      </c>
      <c r="I10" t="s">
        <v>233</v>
      </c>
      <c r="J10" t="s">
        <v>234</v>
      </c>
      <c r="K10" t="s">
        <v>520</v>
      </c>
      <c r="L10">
        <v>2</v>
      </c>
      <c r="M10">
        <v>58.994799999999998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14.3629</v>
      </c>
      <c r="X10" t="s">
        <v>341</v>
      </c>
      <c r="Y10">
        <v>0.84670000000000001</v>
      </c>
      <c r="Z10" t="s">
        <v>342</v>
      </c>
      <c r="AA10">
        <v>0.40949999999999998</v>
      </c>
      <c r="AB10" t="s">
        <v>343</v>
      </c>
      <c r="AC10">
        <v>1.3494999999999999</v>
      </c>
      <c r="AD10">
        <v>0</v>
      </c>
      <c r="AE10">
        <v>165.6944</v>
      </c>
      <c r="AF10">
        <v>25</v>
      </c>
      <c r="AG10">
        <v>0</v>
      </c>
    </row>
    <row r="11" spans="1:33">
      <c r="A11" t="s">
        <v>539</v>
      </c>
      <c r="B11" s="1">
        <v>0.57986111111111105</v>
      </c>
      <c r="C11" t="s">
        <v>167</v>
      </c>
      <c r="D11" t="s">
        <v>281</v>
      </c>
      <c r="F11">
        <v>9540</v>
      </c>
      <c r="G11" t="s">
        <v>282</v>
      </c>
      <c r="H11" t="s">
        <v>232</v>
      </c>
      <c r="I11" t="s">
        <v>233</v>
      </c>
      <c r="J11" t="s">
        <v>234</v>
      </c>
      <c r="K11" t="s">
        <v>520</v>
      </c>
      <c r="L11">
        <v>2</v>
      </c>
      <c r="M11">
        <v>53.744199999999999</v>
      </c>
      <c r="N11">
        <v>43.483800000000002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10.8371</v>
      </c>
      <c r="X11" t="s">
        <v>329</v>
      </c>
      <c r="Y11">
        <v>1.4085000000000001</v>
      </c>
      <c r="Z11" t="s">
        <v>523</v>
      </c>
      <c r="AA11">
        <v>0.2762</v>
      </c>
      <c r="AB11" t="s">
        <v>540</v>
      </c>
      <c r="AC11">
        <v>1.9313</v>
      </c>
      <c r="AD11">
        <v>0</v>
      </c>
      <c r="AE11">
        <v>154.97479999999999</v>
      </c>
      <c r="AF11">
        <v>33</v>
      </c>
      <c r="AG11">
        <v>0</v>
      </c>
    </row>
    <row r="12" spans="1:33">
      <c r="A12" t="s">
        <v>541</v>
      </c>
      <c r="B12" s="1">
        <v>0.57986111111111105</v>
      </c>
      <c r="C12" t="s">
        <v>167</v>
      </c>
      <c r="D12" t="s">
        <v>281</v>
      </c>
      <c r="F12">
        <v>9540</v>
      </c>
      <c r="G12" t="s">
        <v>282</v>
      </c>
      <c r="H12" t="s">
        <v>232</v>
      </c>
      <c r="I12" t="s">
        <v>233</v>
      </c>
      <c r="J12" t="s">
        <v>234</v>
      </c>
      <c r="K12" t="s">
        <v>520</v>
      </c>
      <c r="L12">
        <v>2</v>
      </c>
      <c r="M12">
        <v>52.435600000000001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11.914300000000001</v>
      </c>
      <c r="X12" t="s">
        <v>542</v>
      </c>
      <c r="Y12">
        <v>0.55800000000000005</v>
      </c>
      <c r="Z12" t="s">
        <v>543</v>
      </c>
      <c r="AA12">
        <v>1.4713000000000001</v>
      </c>
      <c r="AB12" t="s">
        <v>294</v>
      </c>
      <c r="AC12">
        <v>1.5477000000000001</v>
      </c>
      <c r="AD12">
        <v>1.5</v>
      </c>
      <c r="AE12">
        <v>149.1815</v>
      </c>
      <c r="AF12">
        <v>33</v>
      </c>
      <c r="AG12">
        <v>0</v>
      </c>
    </row>
    <row r="13" spans="1:33">
      <c r="A13" t="s">
        <v>544</v>
      </c>
      <c r="B13" s="1">
        <v>0.57986111111111105</v>
      </c>
      <c r="C13" t="s">
        <v>167</v>
      </c>
      <c r="D13" t="s">
        <v>281</v>
      </c>
      <c r="F13">
        <v>9540</v>
      </c>
      <c r="G13" t="s">
        <v>282</v>
      </c>
      <c r="H13" t="s">
        <v>232</v>
      </c>
      <c r="I13" t="s">
        <v>233</v>
      </c>
      <c r="J13" t="s">
        <v>234</v>
      </c>
      <c r="K13" t="s">
        <v>520</v>
      </c>
      <c r="L13">
        <v>2</v>
      </c>
      <c r="M13">
        <v>45.526600000000002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11.802899999999999</v>
      </c>
      <c r="X13" t="s">
        <v>545</v>
      </c>
      <c r="Y13">
        <v>0.65110000000000001</v>
      </c>
      <c r="Z13" t="s">
        <v>546</v>
      </c>
      <c r="AA13">
        <v>0.1701</v>
      </c>
      <c r="AB13" t="s">
        <v>547</v>
      </c>
      <c r="AC13">
        <v>1.3118000000000001</v>
      </c>
      <c r="AD13">
        <v>2.5</v>
      </c>
      <c r="AE13">
        <v>131.20849999999999</v>
      </c>
      <c r="AF13">
        <v>33</v>
      </c>
      <c r="AG13">
        <v>0</v>
      </c>
    </row>
    <row r="14" spans="1:33">
      <c r="A14" t="s">
        <v>548</v>
      </c>
      <c r="B14" s="1">
        <v>0.57986111111111105</v>
      </c>
      <c r="C14" t="s">
        <v>167</v>
      </c>
      <c r="D14" t="s">
        <v>281</v>
      </c>
      <c r="F14">
        <v>9540</v>
      </c>
      <c r="G14" t="s">
        <v>282</v>
      </c>
      <c r="H14" t="s">
        <v>232</v>
      </c>
      <c r="I14" t="s">
        <v>233</v>
      </c>
      <c r="J14" t="s">
        <v>234</v>
      </c>
      <c r="K14" t="s">
        <v>520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549</v>
      </c>
      <c r="Y14">
        <v>1.5831999999999999</v>
      </c>
      <c r="Z14" t="s">
        <v>543</v>
      </c>
      <c r="AA14">
        <v>1.4713000000000001</v>
      </c>
      <c r="AB14" t="s">
        <v>550</v>
      </c>
      <c r="AC14">
        <v>1.7233000000000001</v>
      </c>
      <c r="AD14">
        <v>2.5</v>
      </c>
      <c r="AE14">
        <v>7.2778</v>
      </c>
      <c r="AF14">
        <v>25</v>
      </c>
      <c r="AG14">
        <v>0</v>
      </c>
    </row>
    <row r="15" spans="1:33">
      <c r="A15" t="s">
        <v>551</v>
      </c>
      <c r="B15" s="1">
        <v>0.57986111111111105</v>
      </c>
      <c r="C15" t="s">
        <v>167</v>
      </c>
      <c r="D15" t="s">
        <v>281</v>
      </c>
      <c r="F15">
        <v>9540</v>
      </c>
      <c r="G15" t="s">
        <v>282</v>
      </c>
      <c r="H15" t="s">
        <v>232</v>
      </c>
      <c r="I15" t="s">
        <v>233</v>
      </c>
      <c r="J15" t="s">
        <v>234</v>
      </c>
      <c r="K15" t="s">
        <v>520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326</v>
      </c>
      <c r="Y15">
        <v>2.145</v>
      </c>
      <c r="Z15" t="s">
        <v>327</v>
      </c>
      <c r="AA15">
        <v>2.0533999999999999</v>
      </c>
      <c r="AB15" t="s">
        <v>552</v>
      </c>
      <c r="AC15">
        <v>1.9132</v>
      </c>
      <c r="AD15">
        <v>0</v>
      </c>
      <c r="AE15">
        <v>6.1116000000000001</v>
      </c>
      <c r="AF15">
        <v>5</v>
      </c>
      <c r="AG15">
        <v>0</v>
      </c>
    </row>
    <row r="16" spans="1:33">
      <c r="A16" t="s">
        <v>553</v>
      </c>
      <c r="B16" s="1">
        <v>0.57986111111111105</v>
      </c>
      <c r="C16" t="s">
        <v>167</v>
      </c>
      <c r="D16" t="s">
        <v>281</v>
      </c>
      <c r="F16">
        <v>9540</v>
      </c>
      <c r="G16" t="s">
        <v>282</v>
      </c>
      <c r="H16" t="s">
        <v>232</v>
      </c>
      <c r="I16" t="s">
        <v>233</v>
      </c>
      <c r="J16" t="s">
        <v>234</v>
      </c>
      <c r="K16" t="s">
        <v>520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318</v>
      </c>
      <c r="Y16">
        <v>0.59550000000000003</v>
      </c>
      <c r="Z16" t="s">
        <v>286</v>
      </c>
      <c r="AA16">
        <v>2.8153000000000001</v>
      </c>
      <c r="AB16" t="s">
        <v>297</v>
      </c>
      <c r="AC16">
        <v>2.5282</v>
      </c>
      <c r="AD16">
        <v>0</v>
      </c>
      <c r="AE16">
        <v>5.9390000000000001</v>
      </c>
      <c r="AF16">
        <v>14</v>
      </c>
      <c r="AG16">
        <v>0</v>
      </c>
    </row>
    <row r="17" spans="1:33">
      <c r="A17" t="s">
        <v>554</v>
      </c>
      <c r="B17" s="1">
        <v>0.57986111111111105</v>
      </c>
      <c r="C17" t="s">
        <v>167</v>
      </c>
      <c r="D17" t="s">
        <v>281</v>
      </c>
      <c r="F17">
        <v>9540</v>
      </c>
      <c r="G17" t="s">
        <v>282</v>
      </c>
      <c r="H17" t="s">
        <v>232</v>
      </c>
      <c r="I17" t="s">
        <v>233</v>
      </c>
      <c r="J17" t="s">
        <v>234</v>
      </c>
      <c r="K17" t="s">
        <v>520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293</v>
      </c>
      <c r="Y17">
        <v>1.6529</v>
      </c>
      <c r="Z17" t="s">
        <v>555</v>
      </c>
      <c r="AA17">
        <v>1.5896999999999999</v>
      </c>
      <c r="AB17" t="s">
        <v>458</v>
      </c>
      <c r="AC17">
        <v>2.0171000000000001</v>
      </c>
      <c r="AD17">
        <v>0</v>
      </c>
      <c r="AE17">
        <v>5.2596999999999996</v>
      </c>
      <c r="AF17">
        <v>12</v>
      </c>
      <c r="AG17">
        <v>0</v>
      </c>
    </row>
    <row r="18" spans="1:33">
      <c r="A18" t="s">
        <v>556</v>
      </c>
      <c r="B18" s="1">
        <v>0.57986111111111105</v>
      </c>
      <c r="C18" t="s">
        <v>167</v>
      </c>
      <c r="D18" t="s">
        <v>281</v>
      </c>
      <c r="F18">
        <v>9540</v>
      </c>
      <c r="G18" t="s">
        <v>282</v>
      </c>
      <c r="H18" t="s">
        <v>232</v>
      </c>
      <c r="I18" t="s">
        <v>233</v>
      </c>
      <c r="J18" t="s">
        <v>234</v>
      </c>
      <c r="K18" t="s">
        <v>520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333</v>
      </c>
      <c r="Y18">
        <v>1.1831</v>
      </c>
      <c r="Z18" t="s">
        <v>557</v>
      </c>
      <c r="AA18">
        <v>0.98180000000000001</v>
      </c>
      <c r="AB18" t="s">
        <v>558</v>
      </c>
      <c r="AC18">
        <v>2.0596999999999999</v>
      </c>
      <c r="AD18">
        <v>0</v>
      </c>
      <c r="AE18">
        <v>4.2245999999999997</v>
      </c>
      <c r="AF18">
        <v>33</v>
      </c>
      <c r="AG18">
        <v>0</v>
      </c>
    </row>
    <row r="19" spans="1:33">
      <c r="A19" t="s">
        <v>559</v>
      </c>
      <c r="B19" s="1">
        <v>0.57986111111111105</v>
      </c>
      <c r="C19" t="s">
        <v>167</v>
      </c>
      <c r="D19" t="s">
        <v>281</v>
      </c>
      <c r="F19">
        <v>9540</v>
      </c>
      <c r="G19" t="s">
        <v>282</v>
      </c>
      <c r="H19" t="s">
        <v>232</v>
      </c>
      <c r="I19" t="s">
        <v>233</v>
      </c>
      <c r="J19" t="s">
        <v>234</v>
      </c>
      <c r="K19" t="s">
        <v>520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303</v>
      </c>
      <c r="Y19">
        <v>1.2713000000000001</v>
      </c>
      <c r="Z19" t="s">
        <v>304</v>
      </c>
      <c r="AA19">
        <v>0.89870000000000005</v>
      </c>
      <c r="AB19" t="s">
        <v>560</v>
      </c>
      <c r="AC19">
        <v>1.9784999999999999</v>
      </c>
      <c r="AD19">
        <v>0</v>
      </c>
      <c r="AE19">
        <v>4.1485000000000003</v>
      </c>
      <c r="AF19">
        <v>7</v>
      </c>
      <c r="AG19">
        <v>0</v>
      </c>
    </row>
    <row r="51" spans="1:33" hidden="1" outlineLevel="1">
      <c r="A51" t="str">
        <f>C2</f>
        <v>Leopardstown</v>
      </c>
      <c r="B51">
        <f>B2</f>
        <v>0.57986111111111105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Fugacious (IRE)</v>
      </c>
      <c r="L52" t="str">
        <f t="shared" si="0"/>
        <v>Cuban Hope (IRE)</v>
      </c>
      <c r="M52" t="str">
        <f t="shared" si="0"/>
        <v>The Corporal (IRE)</v>
      </c>
      <c r="N52" t="str">
        <f t="shared" ref="N52:N91" si="1">INDEX($A$2:$A$20,(MATCH(LARGE(W$2:W$20,$J52),W$2:W$20,0)))</f>
        <v>Fugacious (IRE)</v>
      </c>
      <c r="O52" t="str">
        <f t="shared" ref="O52:O91" si="2">INDEX($A$2:$A$20,(MATCH(LARGE(AA$2:AA$20,$J52),AA$2:AA$20,0)))</f>
        <v>Turnberry Isle (IRE)</v>
      </c>
      <c r="P52" t="str">
        <f t="shared" ref="P52:P91" si="3">INDEX($A$2:$A$20,(MATCH(LARGE(Y$2:Y$20,$J52),Y$2:Y$20,0)))</f>
        <v>Sherkali (IRE)</v>
      </c>
      <c r="Q52" t="str">
        <f t="shared" ref="Q52:Q91" si="4">INDEX($A$2:$A$20,(MATCH(LARGE(Y$2:Y$20,$J52),Y$2:Y$20,0)))</f>
        <v>Sherkali (IRE)</v>
      </c>
      <c r="R52" t="str">
        <f t="shared" ref="R52:R91" si="5">INDEX($A$2:$A$20,(MATCH(LARGE(AD$2:AD$20,$J52),AD$2:AD$20,0)))</f>
        <v>The Corporal (IRE)</v>
      </c>
      <c r="S52" t="str">
        <f t="shared" ref="S52:S80" si="6">A2</f>
        <v>Fugacious (IRE)</v>
      </c>
      <c r="V52">
        <f t="shared" ref="V52:V80" si="7">SUM(Y52:AF52)</f>
        <v>91</v>
      </c>
      <c r="W52">
        <f t="shared" ref="W52:W80" si="8">V52-AG2</f>
        <v>91</v>
      </c>
      <c r="X52">
        <f t="shared" ref="X52:X60" si="9">IF(ISNA(W52),"",W52)</f>
        <v>91</v>
      </c>
      <c r="Y52">
        <f t="shared" ref="Y52:AA80" si="10">(($H$63+1)-(RANK(M2,M$2:M$30)))</f>
        <v>18</v>
      </c>
      <c r="Z52">
        <f t="shared" si="10"/>
        <v>12</v>
      </c>
      <c r="AA52">
        <f t="shared" si="10"/>
        <v>17</v>
      </c>
      <c r="AB52">
        <f t="shared" ref="AB52:AB80" si="11">(($H$63+1)-(RANK(W2,W$2:W$30)))</f>
        <v>18</v>
      </c>
      <c r="AC52">
        <f t="shared" ref="AC52:AC80" si="12">(($H$63+1)-(RANK(Y2,Y$2:Y$30)))</f>
        <v>4</v>
      </c>
      <c r="AD52">
        <f t="shared" ref="AD52:AD80" si="13">(($H$63+1)-(RANK(AA2,AA$2:AA$30)))</f>
        <v>3</v>
      </c>
      <c r="AE52">
        <f t="shared" ref="AE52:AF80" si="14">(($H$63+1)-(RANK(AC2,AC$2:AC$30)))</f>
        <v>4</v>
      </c>
      <c r="AF52">
        <f t="shared" si="14"/>
        <v>15</v>
      </c>
      <c r="AG52" t="str">
        <f>INDEX(S52:S92, MATCH(LARGE(X52:X92, 1),X52:X92, 0))</f>
        <v>Turnberry Isle (IRE)</v>
      </c>
    </row>
    <row r="53" spans="1:33" hidden="1" outlineLevel="1">
      <c r="A53" t="s">
        <v>43</v>
      </c>
      <c r="B53" t="str">
        <f>A2</f>
        <v>Fugacious (IRE)</v>
      </c>
      <c r="C53">
        <f>AE2</f>
        <v>247.6688</v>
      </c>
      <c r="D53">
        <f>AG2</f>
        <v>0</v>
      </c>
      <c r="E53">
        <f>C53-D53</f>
        <v>247.6688</v>
      </c>
      <c r="F53">
        <f>SUMIF(B53:B61, B53, G53:G61)</f>
        <v>0.13831830059921155</v>
      </c>
      <c r="G53">
        <f>(1/C53)*(C53-C54)</f>
        <v>0.11398771262266381</v>
      </c>
      <c r="H53">
        <f>AF2</f>
        <v>12</v>
      </c>
      <c r="J53">
        <v>2</v>
      </c>
      <c r="K53" t="str">
        <f t="shared" si="0"/>
        <v>The Corporal (IRE)</v>
      </c>
      <c r="L53" t="str">
        <f t="shared" si="0"/>
        <v>Kings Vow (FR)</v>
      </c>
      <c r="M53" t="str">
        <f t="shared" si="0"/>
        <v>Fugacious (IRE)</v>
      </c>
      <c r="N53" t="str">
        <f t="shared" si="1"/>
        <v>Manjeer (IRE)</v>
      </c>
      <c r="O53" t="str">
        <f t="shared" si="2"/>
        <v>Turnberry Isle (IRE)</v>
      </c>
      <c r="P53" t="str">
        <f t="shared" si="3"/>
        <v>Turnberry Isle (IRE)</v>
      </c>
      <c r="Q53" t="str">
        <f t="shared" si="4"/>
        <v>Turnberry Isle (IRE)</v>
      </c>
      <c r="R53" t="str">
        <f t="shared" si="5"/>
        <v>Turnberry Isle (IRE)</v>
      </c>
      <c r="S53" t="str">
        <f t="shared" si="6"/>
        <v>Turnberry Isle (IRE)</v>
      </c>
      <c r="V53">
        <f t="shared" si="7"/>
        <v>129</v>
      </c>
      <c r="W53">
        <f t="shared" si="8"/>
        <v>129</v>
      </c>
      <c r="X53">
        <f t="shared" si="9"/>
        <v>129</v>
      </c>
      <c r="Y53">
        <f t="shared" si="10"/>
        <v>16</v>
      </c>
      <c r="Z53">
        <f t="shared" si="10"/>
        <v>12</v>
      </c>
      <c r="AA53">
        <f t="shared" si="10"/>
        <v>17</v>
      </c>
      <c r="AB53">
        <f t="shared" si="11"/>
        <v>15</v>
      </c>
      <c r="AC53">
        <f t="shared" si="12"/>
        <v>17</v>
      </c>
      <c r="AD53">
        <f t="shared" si="13"/>
        <v>18</v>
      </c>
      <c r="AE53">
        <f t="shared" si="14"/>
        <v>17</v>
      </c>
      <c r="AF53">
        <f t="shared" si="14"/>
        <v>17</v>
      </c>
    </row>
    <row r="54" spans="1:33" hidden="1" outlineLevel="1">
      <c r="A54" t="s">
        <v>44</v>
      </c>
      <c r="B54" t="str">
        <f>A3</f>
        <v>Turnberry Isle (IRE)</v>
      </c>
      <c r="C54">
        <f>AE3</f>
        <v>219.4376</v>
      </c>
      <c r="D54">
        <f>AG3</f>
        <v>0</v>
      </c>
      <c r="E54">
        <f t="shared" ref="E54:E55" si="15">C54-D54</f>
        <v>219.4376</v>
      </c>
      <c r="F54">
        <f ca="1">SUMIF(B53:B64, B54, G53:G61)</f>
        <v>0</v>
      </c>
      <c r="H54">
        <f>AF3</f>
        <v>6.5</v>
      </c>
      <c r="J54">
        <v>3</v>
      </c>
      <c r="K54" t="str">
        <f t="shared" si="0"/>
        <v>Turnberry Isle (IRE)</v>
      </c>
      <c r="L54" t="str">
        <f t="shared" si="0"/>
        <v>The Corporal (IRE)</v>
      </c>
      <c r="M54" t="str">
        <f t="shared" si="0"/>
        <v>Fugacious (IRE)</v>
      </c>
      <c r="N54" t="str">
        <f t="shared" si="1"/>
        <v>Njord (IRE)</v>
      </c>
      <c r="O54" t="str">
        <f t="shared" si="2"/>
        <v>Turnberry Isle (IRE)</v>
      </c>
      <c r="P54" t="str">
        <f t="shared" si="3"/>
        <v>Balefire (IRE)</v>
      </c>
      <c r="Q54" t="str">
        <f t="shared" si="4"/>
        <v>Balefire (IRE)</v>
      </c>
      <c r="R54" t="str">
        <f t="shared" si="5"/>
        <v>Turnberry Isle (IRE)</v>
      </c>
      <c r="S54" t="str">
        <f t="shared" si="6"/>
        <v>Manjeer (IRE)</v>
      </c>
      <c r="V54">
        <f t="shared" si="7"/>
        <v>105</v>
      </c>
      <c r="W54">
        <f t="shared" si="8"/>
        <v>105</v>
      </c>
      <c r="X54">
        <f t="shared" si="9"/>
        <v>105</v>
      </c>
      <c r="Y54">
        <f t="shared" si="10"/>
        <v>15</v>
      </c>
      <c r="Z54">
        <f t="shared" si="10"/>
        <v>12</v>
      </c>
      <c r="AA54">
        <f t="shared" si="10"/>
        <v>17</v>
      </c>
      <c r="AB54">
        <f t="shared" si="11"/>
        <v>17</v>
      </c>
      <c r="AC54">
        <f t="shared" si="12"/>
        <v>11</v>
      </c>
      <c r="AD54">
        <f t="shared" si="13"/>
        <v>6</v>
      </c>
      <c r="AE54">
        <f t="shared" si="14"/>
        <v>15</v>
      </c>
      <c r="AF54">
        <f t="shared" si="14"/>
        <v>12</v>
      </c>
    </row>
    <row r="55" spans="1:33" hidden="1" outlineLevel="1">
      <c r="A55" t="s">
        <v>45</v>
      </c>
      <c r="B55" t="str">
        <f>A4</f>
        <v>Manjeer (IRE)</v>
      </c>
      <c r="C55">
        <f>AE4</f>
        <v>214.37110000000001</v>
      </c>
      <c r="D55">
        <f>AG4</f>
        <v>0</v>
      </c>
      <c r="E55">
        <f t="shared" si="15"/>
        <v>214.37110000000001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Manjeer (IRE)</v>
      </c>
      <c r="L55" t="str">
        <f t="shared" si="0"/>
        <v>Njord (IRE)</v>
      </c>
      <c r="M55" t="str">
        <f t="shared" si="0"/>
        <v>Fugacious (IRE)</v>
      </c>
      <c r="N55" t="str">
        <f t="shared" si="1"/>
        <v>Turnberry Isle (IRE)</v>
      </c>
      <c r="O55" t="str">
        <f t="shared" si="2"/>
        <v>Turnberry Isle (IRE)</v>
      </c>
      <c r="P55" t="str">
        <f t="shared" si="3"/>
        <v>St Estephe</v>
      </c>
      <c r="Q55" t="str">
        <f t="shared" si="4"/>
        <v>St Estephe</v>
      </c>
      <c r="R55" t="str">
        <f t="shared" si="5"/>
        <v>Fugacious (IRE)</v>
      </c>
      <c r="S55" t="str">
        <f t="shared" si="6"/>
        <v>The Corporal (IRE)</v>
      </c>
      <c r="V55">
        <f t="shared" si="7"/>
        <v>114</v>
      </c>
      <c r="W55">
        <f t="shared" si="8"/>
        <v>114</v>
      </c>
      <c r="X55">
        <f t="shared" si="9"/>
        <v>114</v>
      </c>
      <c r="Y55">
        <f t="shared" si="10"/>
        <v>17</v>
      </c>
      <c r="Z55">
        <f t="shared" si="10"/>
        <v>16</v>
      </c>
      <c r="AA55">
        <f t="shared" si="10"/>
        <v>18</v>
      </c>
      <c r="AB55">
        <f t="shared" si="11"/>
        <v>14</v>
      </c>
      <c r="AC55">
        <f t="shared" si="12"/>
        <v>6</v>
      </c>
      <c r="AD55">
        <f t="shared" si="13"/>
        <v>18</v>
      </c>
      <c r="AE55">
        <f t="shared" si="14"/>
        <v>7</v>
      </c>
      <c r="AF55">
        <f t="shared" si="14"/>
        <v>18</v>
      </c>
    </row>
    <row r="56" spans="1:33" hidden="1" outlineLevel="1">
      <c r="A56" t="s">
        <v>46</v>
      </c>
      <c r="B56" t="str">
        <f>INDEX(A$2:A$20,MATCH(C56,M$2:M$20,0))</f>
        <v>Fugacious (IRE)</v>
      </c>
      <c r="C56">
        <f>LARGE(M$2:M$20, D56)</f>
        <v>88.497600000000006</v>
      </c>
      <c r="D56">
        <v>1</v>
      </c>
      <c r="E56">
        <f>LARGE(M$2:M$20, F56)</f>
        <v>87.598600000000005</v>
      </c>
      <c r="F56">
        <v>2</v>
      </c>
      <c r="G56">
        <f t="shared" ref="G56:G61" si="16">IF(C56&gt;0, (1/C56)*(C56-E56), 0.1)</f>
        <v>1.015846757426191E-2</v>
      </c>
      <c r="H56">
        <f t="shared" ref="H56:H61" si="17">INDEX(AF$2:AF$20,MATCH(B56,A$2:A$20,0))</f>
        <v>12</v>
      </c>
      <c r="J56">
        <v>5</v>
      </c>
      <c r="K56" t="str">
        <f t="shared" si="0"/>
        <v>Njord (IRE)</v>
      </c>
      <c r="L56" t="str">
        <f t="shared" si="0"/>
        <v>Duhallow Noelie (IRE)</v>
      </c>
      <c r="M56" t="str">
        <f t="shared" si="0"/>
        <v>Fugacious (IRE)</v>
      </c>
      <c r="N56" t="str">
        <f t="shared" si="1"/>
        <v>The Corporal (IRE)</v>
      </c>
      <c r="O56" t="str">
        <f t="shared" si="2"/>
        <v>Sherkali (IRE)</v>
      </c>
      <c r="P56" t="str">
        <f t="shared" si="3"/>
        <v>Duhallow Noelie (IRE)</v>
      </c>
      <c r="Q56" t="str">
        <f t="shared" si="4"/>
        <v>Duhallow Noelie (IRE)</v>
      </c>
      <c r="R56" t="str">
        <f t="shared" si="5"/>
        <v>Fugacious (IRE)</v>
      </c>
      <c r="S56" t="str">
        <f t="shared" si="6"/>
        <v>Cuban Hope (IRE)</v>
      </c>
      <c r="V56">
        <f t="shared" si="7"/>
        <v>89</v>
      </c>
      <c r="W56">
        <f t="shared" si="8"/>
        <v>89</v>
      </c>
      <c r="X56">
        <f t="shared" si="9"/>
        <v>89</v>
      </c>
      <c r="Y56">
        <f t="shared" si="10"/>
        <v>12</v>
      </c>
      <c r="Z56">
        <f t="shared" si="10"/>
        <v>18</v>
      </c>
      <c r="AA56">
        <f t="shared" si="10"/>
        <v>17</v>
      </c>
      <c r="AB56">
        <f t="shared" si="11"/>
        <v>13</v>
      </c>
      <c r="AC56">
        <f t="shared" si="12"/>
        <v>3</v>
      </c>
      <c r="AD56">
        <f t="shared" si="13"/>
        <v>8</v>
      </c>
      <c r="AE56">
        <f t="shared" si="14"/>
        <v>8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Fugacious (IRE)</v>
      </c>
      <c r="C57">
        <f>LARGE(W$2:W$20, D57)</f>
        <v>19.757100000000001</v>
      </c>
      <c r="D57">
        <v>1</v>
      </c>
      <c r="E57">
        <f>LARGE(W$2:W$20, F57)</f>
        <v>19.4771</v>
      </c>
      <c r="F57">
        <v>2</v>
      </c>
      <c r="G57">
        <f t="shared" si="16"/>
        <v>1.4172120402285817E-2</v>
      </c>
      <c r="H57">
        <f t="shared" si="17"/>
        <v>12</v>
      </c>
      <c r="J57">
        <v>6</v>
      </c>
      <c r="K57" t="str">
        <f t="shared" si="0"/>
        <v>Dunkirk Harbour (USA)</v>
      </c>
      <c r="L57" t="str">
        <f t="shared" si="0"/>
        <v>Dunkirk Harbour (USA)</v>
      </c>
      <c r="M57" t="str">
        <f t="shared" si="0"/>
        <v>Fugacious (IRE)</v>
      </c>
      <c r="N57" t="str">
        <f t="shared" si="1"/>
        <v>Cuban Hope (IRE)</v>
      </c>
      <c r="O57" t="str">
        <f t="shared" si="2"/>
        <v>Kings Vow (FR)</v>
      </c>
      <c r="P57" t="str">
        <f t="shared" si="3"/>
        <v>Fulvio (USA)</v>
      </c>
      <c r="Q57" t="str">
        <f t="shared" si="4"/>
        <v>Fulvio (USA)</v>
      </c>
      <c r="R57" t="str">
        <f t="shared" si="5"/>
        <v>Fugacious (IRE)</v>
      </c>
      <c r="S57" t="str">
        <f t="shared" si="6"/>
        <v>Njord (IRE)</v>
      </c>
      <c r="V57">
        <f t="shared" si="7"/>
        <v>84</v>
      </c>
      <c r="W57">
        <f t="shared" si="8"/>
        <v>84</v>
      </c>
      <c r="X57">
        <f t="shared" si="9"/>
        <v>84</v>
      </c>
      <c r="Y57">
        <f t="shared" si="10"/>
        <v>14</v>
      </c>
      <c r="Z57">
        <f t="shared" si="10"/>
        <v>15</v>
      </c>
      <c r="AA57">
        <f t="shared" si="10"/>
        <v>17</v>
      </c>
      <c r="AB57">
        <f t="shared" si="11"/>
        <v>16</v>
      </c>
      <c r="AC57">
        <f t="shared" si="12"/>
        <v>7</v>
      </c>
      <c r="AD57">
        <f t="shared" si="13"/>
        <v>4</v>
      </c>
      <c r="AE57">
        <f t="shared" si="14"/>
        <v>1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Turnberry Isle (IRE)</v>
      </c>
      <c r="C58">
        <f>LARGE(AA$2:AA$20, D58)</f>
        <v>2.8153000000000001</v>
      </c>
      <c r="D58">
        <v>1</v>
      </c>
      <c r="E58">
        <f>LARGE(AA$2:AA$20, F58)</f>
        <v>2.8153000000000001</v>
      </c>
      <c r="F58">
        <v>2</v>
      </c>
      <c r="G58">
        <f t="shared" si="16"/>
        <v>0</v>
      </c>
      <c r="H58">
        <f t="shared" si="17"/>
        <v>6.5</v>
      </c>
      <c r="J58">
        <v>7</v>
      </c>
      <c r="K58" t="str">
        <f t="shared" si="0"/>
        <v>Cuban Hope (IRE)</v>
      </c>
      <c r="L58" t="str">
        <f t="shared" si="0"/>
        <v>Fugacious (IRE)</v>
      </c>
      <c r="M58" t="str">
        <f t="shared" si="0"/>
        <v>Fugacious (IRE)</v>
      </c>
      <c r="N58" t="str">
        <f t="shared" si="1"/>
        <v>Kings Vow (FR)</v>
      </c>
      <c r="O58" t="str">
        <f t="shared" si="2"/>
        <v>Balefire (IRE)</v>
      </c>
      <c r="P58" t="str">
        <f t="shared" si="3"/>
        <v>Casa Romano (IRE)</v>
      </c>
      <c r="Q58" t="str">
        <f t="shared" si="4"/>
        <v>Casa Romano (IRE)</v>
      </c>
      <c r="R58" t="str">
        <f t="shared" si="5"/>
        <v>Manjeer (IRE)</v>
      </c>
      <c r="S58" t="str">
        <f t="shared" si="6"/>
        <v>Kings Vow (FR)</v>
      </c>
      <c r="V58">
        <f t="shared" si="7"/>
        <v>112</v>
      </c>
      <c r="W58">
        <f t="shared" si="8"/>
        <v>112</v>
      </c>
      <c r="X58">
        <f t="shared" si="9"/>
        <v>112</v>
      </c>
      <c r="Y58">
        <f t="shared" si="10"/>
        <v>10</v>
      </c>
      <c r="Z58">
        <f t="shared" si="10"/>
        <v>17</v>
      </c>
      <c r="AA58">
        <f t="shared" si="10"/>
        <v>17</v>
      </c>
      <c r="AB58">
        <f t="shared" si="11"/>
        <v>12</v>
      </c>
      <c r="AC58">
        <f t="shared" si="12"/>
        <v>8</v>
      </c>
      <c r="AD58">
        <f t="shared" si="13"/>
        <v>13</v>
      </c>
      <c r="AE58">
        <f t="shared" si="14"/>
        <v>18</v>
      </c>
      <c r="AF58">
        <f t="shared" si="14"/>
        <v>17</v>
      </c>
    </row>
    <row r="59" spans="1:33" hidden="1" outlineLevel="1">
      <c r="A59" t="s">
        <v>30</v>
      </c>
      <c r="B59" t="str">
        <f>INDEX(A$2:A$20,MATCH(C59,AC$2:AC$20,0))</f>
        <v>Kings Vow (FR)</v>
      </c>
      <c r="C59">
        <f>LARGE(AC$2:AC$20, D59)</f>
        <v>3.7690999999999999</v>
      </c>
      <c r="D59">
        <v>1</v>
      </c>
      <c r="E59">
        <f>LARGE(AC$2:AC$20, F59)</f>
        <v>2.5282</v>
      </c>
      <c r="F59">
        <v>2</v>
      </c>
      <c r="G59">
        <f t="shared" si="16"/>
        <v>0.32922978960494542</v>
      </c>
      <c r="H59">
        <f t="shared" si="17"/>
        <v>25</v>
      </c>
      <c r="J59">
        <v>8</v>
      </c>
      <c r="K59" t="str">
        <f t="shared" si="0"/>
        <v>Snow Ocean (IRE)</v>
      </c>
      <c r="L59" t="str">
        <f t="shared" si="0"/>
        <v>Fugacious (IRE)</v>
      </c>
      <c r="M59" t="str">
        <f t="shared" si="0"/>
        <v>Fugacious (IRE)</v>
      </c>
      <c r="N59" t="str">
        <f t="shared" si="1"/>
        <v>Dunkirk Harbour (USA)</v>
      </c>
      <c r="O59" t="str">
        <f t="shared" si="2"/>
        <v>Apprenticeship (IRE)</v>
      </c>
      <c r="P59" t="str">
        <f t="shared" si="3"/>
        <v>Manjeer (IRE)</v>
      </c>
      <c r="Q59" t="str">
        <f t="shared" si="4"/>
        <v>Manjeer (IRE)</v>
      </c>
      <c r="R59" t="str">
        <f t="shared" si="5"/>
        <v>Manjeer (IRE)</v>
      </c>
      <c r="S59" t="str">
        <f t="shared" si="6"/>
        <v>Dunkirk Harbour (USA)</v>
      </c>
      <c r="V59">
        <f t="shared" si="7"/>
        <v>106</v>
      </c>
      <c r="W59">
        <f t="shared" si="8"/>
        <v>106</v>
      </c>
      <c r="X59">
        <f t="shared" si="9"/>
        <v>106</v>
      </c>
      <c r="Y59">
        <f t="shared" si="10"/>
        <v>13</v>
      </c>
      <c r="Z59">
        <f t="shared" si="10"/>
        <v>13</v>
      </c>
      <c r="AA59">
        <f t="shared" si="10"/>
        <v>17</v>
      </c>
      <c r="AB59">
        <f t="shared" si="11"/>
        <v>11</v>
      </c>
      <c r="AC59">
        <f t="shared" si="12"/>
        <v>10</v>
      </c>
      <c r="AD59">
        <f t="shared" si="13"/>
        <v>18</v>
      </c>
      <c r="AE59">
        <f t="shared" si="14"/>
        <v>14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Sherkali (IRE)</v>
      </c>
      <c r="C60">
        <f>LARGE(Y$2:Y$20, D60)</f>
        <v>2.145</v>
      </c>
      <c r="D60">
        <v>1</v>
      </c>
      <c r="E60">
        <f>LARGE(Y$2:Y$20, F60)</f>
        <v>1.8412999999999999</v>
      </c>
      <c r="F60">
        <v>2</v>
      </c>
      <c r="G60">
        <f t="shared" si="16"/>
        <v>0.14158508158508162</v>
      </c>
      <c r="H60">
        <f t="shared" si="17"/>
        <v>5</v>
      </c>
      <c r="J60">
        <v>9</v>
      </c>
      <c r="K60" t="str">
        <f t="shared" si="0"/>
        <v>Kings Vow (FR)</v>
      </c>
      <c r="L60" t="str">
        <f t="shared" si="0"/>
        <v>Fugacious (IRE)</v>
      </c>
      <c r="M60" t="str">
        <f t="shared" si="0"/>
        <v>Fugacious (IRE)</v>
      </c>
      <c r="N60" t="str">
        <f t="shared" si="1"/>
        <v>Snow Ocean (IRE)</v>
      </c>
      <c r="O60" t="str">
        <f t="shared" si="2"/>
        <v>Apprenticeship (IRE)</v>
      </c>
      <c r="P60" t="str">
        <f t="shared" si="3"/>
        <v>Dunkirk Harbour (USA)</v>
      </c>
      <c r="Q60" t="str">
        <f t="shared" si="4"/>
        <v>Dunkirk Harbour (USA)</v>
      </c>
      <c r="R60" t="str">
        <f t="shared" si="5"/>
        <v>Cuban Hope (IRE)</v>
      </c>
      <c r="S60" t="str">
        <f t="shared" si="6"/>
        <v>Snow Ocean (IRE)</v>
      </c>
      <c r="V60">
        <f t="shared" si="7"/>
        <v>78</v>
      </c>
      <c r="W60">
        <f t="shared" si="8"/>
        <v>78</v>
      </c>
      <c r="X60">
        <f t="shared" si="9"/>
        <v>78</v>
      </c>
      <c r="Y60">
        <f t="shared" si="10"/>
        <v>11</v>
      </c>
      <c r="Z60">
        <f t="shared" si="10"/>
        <v>12</v>
      </c>
      <c r="AA60">
        <f t="shared" si="10"/>
        <v>17</v>
      </c>
      <c r="AB60">
        <f t="shared" si="11"/>
        <v>10</v>
      </c>
      <c r="AC60">
        <f t="shared" si="12"/>
        <v>9</v>
      </c>
      <c r="AD60">
        <f t="shared" si="13"/>
        <v>6</v>
      </c>
      <c r="AE60">
        <f t="shared" si="14"/>
        <v>3</v>
      </c>
      <c r="AF60">
        <f t="shared" si="14"/>
        <v>10</v>
      </c>
    </row>
    <row r="61" spans="1:33" hidden="1" outlineLevel="1">
      <c r="A61" t="s">
        <v>47</v>
      </c>
      <c r="B61" t="str">
        <f>INDEX(A$2:A$20,MATCH(C61,AD$2:AD$20,0))</f>
        <v>The Corporal (IRE)</v>
      </c>
      <c r="C61">
        <f>LARGE(AD$2:AD$20, D61)</f>
        <v>6.6660000000000004</v>
      </c>
      <c r="D61">
        <v>1</v>
      </c>
      <c r="E61">
        <f>LARGE(AD$2:AD$20, F61)</f>
        <v>3.5</v>
      </c>
      <c r="F61">
        <v>2</v>
      </c>
      <c r="G61">
        <f t="shared" si="16"/>
        <v>0.47494749474947501</v>
      </c>
      <c r="H61">
        <f t="shared" si="17"/>
        <v>3</v>
      </c>
      <c r="J61">
        <v>10</v>
      </c>
      <c r="K61" t="str">
        <f t="shared" si="0"/>
        <v>Duhallow Noelie (IRE)</v>
      </c>
      <c r="L61" t="str">
        <f t="shared" si="0"/>
        <v>Fugacious (IRE)</v>
      </c>
      <c r="M61" t="str">
        <f t="shared" si="0"/>
        <v>Fugacious (IRE)</v>
      </c>
      <c r="N61" t="str">
        <f t="shared" si="1"/>
        <v>Apprenticeship (IRE)</v>
      </c>
      <c r="O61" t="str">
        <f t="shared" si="2"/>
        <v>Casa Romano (IRE)</v>
      </c>
      <c r="P61" t="str">
        <f t="shared" si="3"/>
        <v>Snow Ocean (IRE)</v>
      </c>
      <c r="Q61" t="str">
        <f t="shared" si="4"/>
        <v>Snow Ocean (IRE)</v>
      </c>
      <c r="R61" t="str">
        <f t="shared" si="5"/>
        <v>Cuban Hope (IRE)</v>
      </c>
      <c r="S61" t="str">
        <f t="shared" si="6"/>
        <v>Duhallow Noelie (IRE)</v>
      </c>
      <c r="V61">
        <f t="shared" si="7"/>
        <v>84</v>
      </c>
      <c r="W61">
        <f t="shared" si="8"/>
        <v>84</v>
      </c>
      <c r="X61">
        <f>IF(ISNA(W61),"",W61)</f>
        <v>84</v>
      </c>
      <c r="Y61">
        <f t="shared" si="10"/>
        <v>9</v>
      </c>
      <c r="Z61">
        <f t="shared" si="10"/>
        <v>14</v>
      </c>
      <c r="AA61">
        <f t="shared" si="10"/>
        <v>17</v>
      </c>
      <c r="AB61">
        <f t="shared" si="11"/>
        <v>7</v>
      </c>
      <c r="AC61">
        <f t="shared" si="12"/>
        <v>14</v>
      </c>
      <c r="AD61">
        <f t="shared" si="13"/>
        <v>3</v>
      </c>
      <c r="AE61">
        <f t="shared" si="14"/>
        <v>10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Fugacious (IRE)</v>
      </c>
      <c r="J62">
        <v>11</v>
      </c>
      <c r="K62" t="str">
        <f t="shared" si="0"/>
        <v>Apprenticeship (IRE)</v>
      </c>
      <c r="L62" t="str">
        <f t="shared" si="0"/>
        <v>Fugacious (IRE)</v>
      </c>
      <c r="M62" t="str">
        <f t="shared" si="0"/>
        <v>Fugacious (IRE)</v>
      </c>
      <c r="N62" t="str">
        <f t="shared" si="1"/>
        <v>Rule The Sea</v>
      </c>
      <c r="O62" t="str">
        <f t="shared" si="2"/>
        <v>Cuban Hope (IRE)</v>
      </c>
      <c r="P62" t="str">
        <f t="shared" si="3"/>
        <v>Kings Vow (FR)</v>
      </c>
      <c r="Q62" t="str">
        <f t="shared" si="4"/>
        <v>Kings Vow (FR)</v>
      </c>
      <c r="R62" t="str">
        <f t="shared" si="5"/>
        <v>Cuban Hope (IRE)</v>
      </c>
      <c r="S62" t="str">
        <f t="shared" si="6"/>
        <v>Apprenticeship (IRE)</v>
      </c>
      <c r="V62">
        <f t="shared" si="7"/>
        <v>75</v>
      </c>
      <c r="W62">
        <f t="shared" si="8"/>
        <v>75</v>
      </c>
      <c r="X62">
        <f t="shared" ref="X62:X80" si="18">IF(ISNA(W62),"",W62)</f>
        <v>75</v>
      </c>
      <c r="Y62">
        <f t="shared" si="10"/>
        <v>8</v>
      </c>
      <c r="Z62">
        <f t="shared" si="10"/>
        <v>12</v>
      </c>
      <c r="AA62">
        <f t="shared" si="10"/>
        <v>17</v>
      </c>
      <c r="AB62">
        <f t="shared" si="11"/>
        <v>9</v>
      </c>
      <c r="AC62">
        <f t="shared" si="12"/>
        <v>1</v>
      </c>
      <c r="AD62">
        <f t="shared" si="13"/>
        <v>11</v>
      </c>
      <c r="AE62">
        <f t="shared" si="14"/>
        <v>5</v>
      </c>
      <c r="AF62">
        <f t="shared" si="14"/>
        <v>12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Fugacious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18</v>
      </c>
      <c r="J63">
        <v>12</v>
      </c>
      <c r="K63" t="str">
        <f t="shared" si="0"/>
        <v>Rule The Sea</v>
      </c>
      <c r="L63" t="str">
        <f t="shared" si="0"/>
        <v>Fugacious (IRE)</v>
      </c>
      <c r="M63" t="str">
        <f t="shared" si="0"/>
        <v>Fugacious (IRE)</v>
      </c>
      <c r="N63" t="str">
        <f t="shared" si="1"/>
        <v>Duhallow Noelie (IRE)</v>
      </c>
      <c r="O63" t="str">
        <f t="shared" si="2"/>
        <v>Cuban Hope (IRE)</v>
      </c>
      <c r="P63" t="str">
        <f t="shared" si="3"/>
        <v>Njord (IRE)</v>
      </c>
      <c r="Q63" t="str">
        <f t="shared" si="4"/>
        <v>Njord (IRE)</v>
      </c>
      <c r="R63" t="str">
        <f t="shared" si="5"/>
        <v>Cuban Hope (IRE)</v>
      </c>
      <c r="S63" t="str">
        <f t="shared" si="6"/>
        <v>Rule The Sea</v>
      </c>
      <c r="V63">
        <f t="shared" si="7"/>
        <v>67</v>
      </c>
      <c r="W63">
        <f t="shared" si="8"/>
        <v>67</v>
      </c>
      <c r="X63">
        <f t="shared" si="18"/>
        <v>67</v>
      </c>
      <c r="Y63">
        <f t="shared" si="10"/>
        <v>7</v>
      </c>
      <c r="Z63">
        <f t="shared" si="10"/>
        <v>12</v>
      </c>
      <c r="AA63">
        <f t="shared" si="10"/>
        <v>17</v>
      </c>
      <c r="AB63">
        <f t="shared" si="11"/>
        <v>8</v>
      </c>
      <c r="AC63">
        <f t="shared" si="12"/>
        <v>5</v>
      </c>
      <c r="AD63">
        <f t="shared" si="13"/>
        <v>1</v>
      </c>
      <c r="AE63">
        <f t="shared" si="14"/>
        <v>2</v>
      </c>
      <c r="AF63">
        <f t="shared" si="14"/>
        <v>15</v>
      </c>
    </row>
    <row r="64" spans="1:33" hidden="1" outlineLevel="1">
      <c r="A64" t="s">
        <v>48</v>
      </c>
      <c r="B64" t="str">
        <f>INDEX(B53:B63,MODE(MATCH(B53:B63,B53:B63,0)))</f>
        <v>Fugacious (IRE)</v>
      </c>
      <c r="C64">
        <f>INDEX(AF$2:AF$20,MATCH(B64,A$2:A$20,0))</f>
        <v>12</v>
      </c>
      <c r="D64">
        <v>1</v>
      </c>
      <c r="E64">
        <f>SUMIF(B53:B61, B64, G53:G61)</f>
        <v>0.13831830059921155</v>
      </c>
      <c r="F64">
        <v>0</v>
      </c>
      <c r="G64" t="str">
        <f>K2</f>
        <v>Tote Irish EBF (C &amp; G) Maiden</v>
      </c>
      <c r="J64">
        <v>13</v>
      </c>
      <c r="K64" t="str">
        <f t="shared" si="0"/>
        <v>St Estephe</v>
      </c>
      <c r="L64" t="str">
        <f t="shared" si="0"/>
        <v>Fugacious (IRE)</v>
      </c>
      <c r="M64" t="str">
        <f t="shared" si="0"/>
        <v>Fugacious (IRE)</v>
      </c>
      <c r="N64" t="str">
        <f t="shared" si="1"/>
        <v>St Estephe</v>
      </c>
      <c r="O64" t="str">
        <f t="shared" si="2"/>
        <v>Manjeer (IRE)</v>
      </c>
      <c r="P64" t="str">
        <f t="shared" si="3"/>
        <v>The Corporal (IRE)</v>
      </c>
      <c r="Q64" t="str">
        <f t="shared" si="4"/>
        <v>The Corporal (IRE)</v>
      </c>
      <c r="R64" t="str">
        <f t="shared" si="5"/>
        <v>Cuban Hope (IRE)</v>
      </c>
      <c r="S64" t="str">
        <f t="shared" si="6"/>
        <v>St Estephe</v>
      </c>
      <c r="V64">
        <f t="shared" si="7"/>
        <v>88</v>
      </c>
      <c r="W64">
        <f t="shared" si="8"/>
        <v>88</v>
      </c>
      <c r="X64">
        <f t="shared" si="18"/>
        <v>88</v>
      </c>
      <c r="Y64">
        <f t="shared" si="10"/>
        <v>6</v>
      </c>
      <c r="Z64">
        <f t="shared" si="10"/>
        <v>12</v>
      </c>
      <c r="AA64">
        <f t="shared" si="10"/>
        <v>17</v>
      </c>
      <c r="AB64">
        <f t="shared" si="11"/>
        <v>6</v>
      </c>
      <c r="AC64">
        <f t="shared" si="12"/>
        <v>15</v>
      </c>
      <c r="AD64">
        <f t="shared" si="13"/>
        <v>11</v>
      </c>
      <c r="AE64">
        <f t="shared" si="14"/>
        <v>6</v>
      </c>
      <c r="AF64">
        <f t="shared" si="14"/>
        <v>15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0.32922978960494542</v>
      </c>
      <c r="J65">
        <v>14</v>
      </c>
      <c r="K65" t="str">
        <f t="shared" si="0"/>
        <v>St Estephe</v>
      </c>
      <c r="L65" t="str">
        <f t="shared" si="0"/>
        <v>Fugacious (IRE)</v>
      </c>
      <c r="M65" t="str">
        <f t="shared" si="0"/>
        <v>Fugacious (IRE)</v>
      </c>
      <c r="N65" t="str">
        <f t="shared" si="1"/>
        <v>St Estephe</v>
      </c>
      <c r="O65" t="str">
        <f t="shared" si="2"/>
        <v>Manjeer (IRE)</v>
      </c>
      <c r="P65" t="str">
        <f t="shared" si="3"/>
        <v>Rule The Sea</v>
      </c>
      <c r="Q65" t="str">
        <f t="shared" si="4"/>
        <v>Rule The Sea</v>
      </c>
      <c r="R65" t="str">
        <f t="shared" si="5"/>
        <v>Cuban Hope (IRE)</v>
      </c>
      <c r="S65" t="str">
        <f t="shared" si="6"/>
        <v>Sherkali (IRE)</v>
      </c>
      <c r="V65">
        <f t="shared" si="7"/>
        <v>92</v>
      </c>
      <c r="W65">
        <f t="shared" si="8"/>
        <v>92</v>
      </c>
      <c r="X65">
        <f t="shared" si="18"/>
        <v>92</v>
      </c>
      <c r="Y65">
        <f t="shared" si="10"/>
        <v>6</v>
      </c>
      <c r="Z65">
        <f t="shared" si="10"/>
        <v>12</v>
      </c>
      <c r="AA65">
        <f t="shared" si="10"/>
        <v>17</v>
      </c>
      <c r="AB65">
        <f t="shared" si="11"/>
        <v>6</v>
      </c>
      <c r="AC65">
        <f t="shared" si="12"/>
        <v>18</v>
      </c>
      <c r="AD65">
        <f t="shared" si="13"/>
        <v>14</v>
      </c>
      <c r="AE65">
        <f t="shared" si="14"/>
        <v>9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9540</v>
      </c>
      <c r="H66">
        <f ca="1">LARGE(F53:F55, 1)</f>
        <v>0.13831830059921155</v>
      </c>
      <c r="J66">
        <v>15</v>
      </c>
      <c r="K66" t="str">
        <f t="shared" si="0"/>
        <v>St Estephe</v>
      </c>
      <c r="L66" t="str">
        <f t="shared" si="0"/>
        <v>Fugacious (IRE)</v>
      </c>
      <c r="M66" t="str">
        <f t="shared" si="0"/>
        <v>Fugacious (IRE)</v>
      </c>
      <c r="N66" t="str">
        <f t="shared" si="1"/>
        <v>St Estephe</v>
      </c>
      <c r="O66" t="str">
        <f t="shared" si="2"/>
        <v>Njord (IRE)</v>
      </c>
      <c r="P66" t="str">
        <f t="shared" si="3"/>
        <v>Fugacious (IRE)</v>
      </c>
      <c r="Q66" t="str">
        <f t="shared" si="4"/>
        <v>Fugacious (IRE)</v>
      </c>
      <c r="R66" t="str">
        <f t="shared" si="5"/>
        <v>Cuban Hope (IRE)</v>
      </c>
      <c r="S66" t="str">
        <f t="shared" si="6"/>
        <v>Pacific Ocean (IRE)</v>
      </c>
      <c r="V66">
        <f t="shared" si="7"/>
        <v>88</v>
      </c>
      <c r="W66">
        <f t="shared" si="8"/>
        <v>88</v>
      </c>
      <c r="X66">
        <f t="shared" si="18"/>
        <v>88</v>
      </c>
      <c r="Y66">
        <f t="shared" si="10"/>
        <v>6</v>
      </c>
      <c r="Z66">
        <f t="shared" si="10"/>
        <v>12</v>
      </c>
      <c r="AA66">
        <f t="shared" si="10"/>
        <v>17</v>
      </c>
      <c r="AB66">
        <f t="shared" si="11"/>
        <v>6</v>
      </c>
      <c r="AC66">
        <f t="shared" si="12"/>
        <v>2</v>
      </c>
      <c r="AD66">
        <f t="shared" si="13"/>
        <v>18</v>
      </c>
      <c r="AE66">
        <f t="shared" si="14"/>
        <v>17</v>
      </c>
      <c r="AF66">
        <f t="shared" si="14"/>
        <v>10</v>
      </c>
    </row>
    <row r="67" spans="1:32" hidden="1" outlineLevel="1">
      <c r="A67" t="s">
        <v>67</v>
      </c>
      <c r="B67" t="str">
        <f ca="1">H67</f>
        <v>Fugacious (IRE)</v>
      </c>
      <c r="F67">
        <f>IF(H63&lt;11, F66+1, F66)</f>
        <v>1</v>
      </c>
      <c r="G67" t="str">
        <f>G2</f>
        <v>Good</v>
      </c>
      <c r="H67" t="str">
        <f ca="1">INDEX(B53:B55,MATCH(H66,F53:F55,0))</f>
        <v>Fugacious (IRE)</v>
      </c>
      <c r="J67">
        <v>16</v>
      </c>
      <c r="K67" t="str">
        <f t="shared" si="0"/>
        <v>St Estephe</v>
      </c>
      <c r="L67" t="str">
        <f t="shared" si="0"/>
        <v>Fugacious (IRE)</v>
      </c>
      <c r="M67" t="str">
        <f t="shared" si="0"/>
        <v>Fugacious (IRE)</v>
      </c>
      <c r="N67" t="str">
        <f t="shared" si="1"/>
        <v>St Estephe</v>
      </c>
      <c r="O67" t="str">
        <f t="shared" si="2"/>
        <v>Fugacious (IRE)</v>
      </c>
      <c r="P67" t="str">
        <f t="shared" si="3"/>
        <v>Cuban Hope (IRE)</v>
      </c>
      <c r="Q67" t="str">
        <f t="shared" si="4"/>
        <v>Cuban Hope (IRE)</v>
      </c>
      <c r="R67" t="str">
        <f t="shared" si="5"/>
        <v>Cuban Hope (IRE)</v>
      </c>
      <c r="S67" t="str">
        <f t="shared" si="6"/>
        <v>Balefire (IRE)</v>
      </c>
      <c r="V67">
        <f t="shared" si="7"/>
        <v>91</v>
      </c>
      <c r="W67">
        <f t="shared" si="8"/>
        <v>91</v>
      </c>
      <c r="X67">
        <f t="shared" si="18"/>
        <v>91</v>
      </c>
      <c r="Y67">
        <f t="shared" si="10"/>
        <v>6</v>
      </c>
      <c r="Z67">
        <f t="shared" si="10"/>
        <v>12</v>
      </c>
      <c r="AA67">
        <f t="shared" si="10"/>
        <v>17</v>
      </c>
      <c r="AB67">
        <f t="shared" si="11"/>
        <v>6</v>
      </c>
      <c r="AC67">
        <f t="shared" si="12"/>
        <v>16</v>
      </c>
      <c r="AD67">
        <f t="shared" si="13"/>
        <v>12</v>
      </c>
      <c r="AE67">
        <f t="shared" si="14"/>
        <v>12</v>
      </c>
      <c r="AF67">
        <f t="shared" si="14"/>
        <v>10</v>
      </c>
    </row>
    <row r="68" spans="1:32" hidden="1" outlineLevel="1">
      <c r="A68" t="str">
        <f ca="1">INDEX(B62:B67,MODE(MATCH(B62:B67,B62:B67,0)))</f>
        <v>Fugacious (IRE)</v>
      </c>
      <c r="B68" t="str">
        <f ca="1">IF(ISNA(A68), B56, A68)</f>
        <v>Fugacious (IRE)</v>
      </c>
      <c r="C68">
        <f ca="1">INDEX(AF$2:AF$20,MATCH(B68,A$2:A$20,0))</f>
        <v>12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0</v>
      </c>
      <c r="J68">
        <v>17</v>
      </c>
      <c r="K68" t="str">
        <f t="shared" si="0"/>
        <v>St Estephe</v>
      </c>
      <c r="L68" t="str">
        <f t="shared" si="0"/>
        <v>Fugacious (IRE)</v>
      </c>
      <c r="M68" t="str">
        <f t="shared" si="0"/>
        <v>Fugacious (IRE)</v>
      </c>
      <c r="N68" t="str">
        <f t="shared" si="1"/>
        <v>St Estephe</v>
      </c>
      <c r="O68" t="str">
        <f t="shared" si="2"/>
        <v>Fugacious (IRE)</v>
      </c>
      <c r="P68" t="str">
        <f t="shared" si="3"/>
        <v>Pacific Ocean (IRE)</v>
      </c>
      <c r="Q68" t="str">
        <f t="shared" si="4"/>
        <v>Pacific Ocean (IRE)</v>
      </c>
      <c r="R68" t="str">
        <f t="shared" si="5"/>
        <v>Cuban Hope (IRE)</v>
      </c>
      <c r="S68" t="str">
        <f t="shared" si="6"/>
        <v>Casa Romano (IRE)</v>
      </c>
      <c r="V68">
        <f t="shared" si="7"/>
        <v>85</v>
      </c>
      <c r="W68">
        <f t="shared" si="8"/>
        <v>85</v>
      </c>
      <c r="X68">
        <f t="shared" si="18"/>
        <v>85</v>
      </c>
      <c r="Y68">
        <f t="shared" si="10"/>
        <v>6</v>
      </c>
      <c r="Z68">
        <f t="shared" si="10"/>
        <v>12</v>
      </c>
      <c r="AA68">
        <f t="shared" si="10"/>
        <v>17</v>
      </c>
      <c r="AB68">
        <f t="shared" si="11"/>
        <v>6</v>
      </c>
      <c r="AC68">
        <f t="shared" si="12"/>
        <v>12</v>
      </c>
      <c r="AD68">
        <f t="shared" si="13"/>
        <v>9</v>
      </c>
      <c r="AE68">
        <f t="shared" si="14"/>
        <v>13</v>
      </c>
      <c r="AF68">
        <f t="shared" si="14"/>
        <v>10</v>
      </c>
    </row>
    <row r="69" spans="1:32" hidden="1" outlineLevel="1">
      <c r="A69" t="s">
        <v>51</v>
      </c>
      <c r="B69" t="str">
        <f ca="1">IF(OR(ISNA(B68), B68="no selection"), B64, B68)</f>
        <v>Fugacious (IRE)</v>
      </c>
      <c r="C69">
        <f ca="1">INDEX(AF$2:AF$20,MATCH(B69,A$2:A$20,0))</f>
        <v>12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str">
        <f t="shared" si="0"/>
        <v>St Estephe</v>
      </c>
      <c r="L69" t="str">
        <f t="shared" si="0"/>
        <v>Fugacious (IRE)</v>
      </c>
      <c r="M69" t="str">
        <f t="shared" si="0"/>
        <v>Fugacious (IRE)</v>
      </c>
      <c r="N69" t="str">
        <f t="shared" si="1"/>
        <v>St Estephe</v>
      </c>
      <c r="O69" t="str">
        <f t="shared" si="2"/>
        <v>Rule The Sea</v>
      </c>
      <c r="P69" t="str">
        <f t="shared" si="3"/>
        <v>Apprenticeship (IRE)</v>
      </c>
      <c r="Q69" t="str">
        <f t="shared" si="4"/>
        <v>Apprenticeship (IRE)</v>
      </c>
      <c r="R69" t="str">
        <f t="shared" si="5"/>
        <v>Cuban Hope (IRE)</v>
      </c>
      <c r="S69" t="str">
        <f t="shared" si="6"/>
        <v>Fulvio (USA)</v>
      </c>
      <c r="V69">
        <f t="shared" si="7"/>
        <v>83</v>
      </c>
      <c r="W69">
        <f t="shared" si="8"/>
        <v>83</v>
      </c>
      <c r="X69">
        <f t="shared" si="18"/>
        <v>83</v>
      </c>
      <c r="Y69">
        <f t="shared" si="10"/>
        <v>6</v>
      </c>
      <c r="Z69">
        <f t="shared" si="10"/>
        <v>12</v>
      </c>
      <c r="AA69">
        <f t="shared" si="10"/>
        <v>17</v>
      </c>
      <c r="AB69">
        <f t="shared" si="11"/>
        <v>6</v>
      </c>
      <c r="AC69">
        <f t="shared" si="12"/>
        <v>13</v>
      </c>
      <c r="AD69">
        <f t="shared" si="13"/>
        <v>8</v>
      </c>
      <c r="AE69">
        <f t="shared" si="14"/>
        <v>11</v>
      </c>
      <c r="AF69">
        <f t="shared" si="14"/>
        <v>10</v>
      </c>
    </row>
    <row r="70" spans="1:32" hidden="1" outlineLevel="1">
      <c r="A70" t="s">
        <v>62</v>
      </c>
      <c r="B70" t="str">
        <f ca="1">IF(B69=FALSE, B53, B69)</f>
        <v>Fugacious (IRE)</v>
      </c>
      <c r="C70">
        <f ca="1">INDEX(AF$2:AF$20,MATCH(B70,A$2:A$20,0))</f>
        <v>12</v>
      </c>
      <c r="D70">
        <v>1</v>
      </c>
      <c r="E70">
        <f ca="1">SUMIF(B53:B61, B70, G53:G61)</f>
        <v>0.13831830059921155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6</v>
      </c>
      <c r="Z70">
        <f t="shared" si="10"/>
        <v>12</v>
      </c>
      <c r="AA70">
        <f t="shared" si="10"/>
        <v>17</v>
      </c>
      <c r="AB70">
        <f t="shared" si="11"/>
        <v>6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10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6</v>
      </c>
      <c r="Z71">
        <f t="shared" si="10"/>
        <v>12</v>
      </c>
      <c r="AA71">
        <f t="shared" si="10"/>
        <v>17</v>
      </c>
      <c r="AB71">
        <f t="shared" si="11"/>
        <v>6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10</v>
      </c>
    </row>
    <row r="72" spans="1:32" hidden="1" outlineLevel="1">
      <c r="A72" t="s">
        <v>98</v>
      </c>
      <c r="B72" t="str">
        <f>B53</f>
        <v>Fugacious (IRE)</v>
      </c>
      <c r="C72">
        <f>C53</f>
        <v>247.6688</v>
      </c>
      <c r="D72">
        <f>(1/C72)*(C72-C73)</f>
        <v>0.11398771262266381</v>
      </c>
      <c r="E72">
        <f>H53</f>
        <v>12</v>
      </c>
      <c r="F72">
        <f>(E72*10)-10</f>
        <v>110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6</v>
      </c>
      <c r="Z72">
        <f t="shared" si="10"/>
        <v>12</v>
      </c>
      <c r="AA72">
        <f t="shared" si="10"/>
        <v>17</v>
      </c>
      <c r="AB72">
        <f t="shared" si="11"/>
        <v>6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10</v>
      </c>
    </row>
    <row r="73" spans="1:32" hidden="1" outlineLevel="1">
      <c r="A73" t="s">
        <v>99</v>
      </c>
      <c r="B73" t="str">
        <f t="shared" ref="B73:C74" si="19">B54</f>
        <v>Turnberry Isle (IRE)</v>
      </c>
      <c r="C73">
        <f t="shared" si="19"/>
        <v>219.4376</v>
      </c>
      <c r="D73">
        <f>(1/C73)*(C73-C74)</f>
        <v>2.3088568230786297E-2</v>
      </c>
      <c r="E73">
        <f t="shared" ref="E73:E74" si="20">H54</f>
        <v>6.5</v>
      </c>
      <c r="F73">
        <f>(E73*10)-10</f>
        <v>55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6</v>
      </c>
      <c r="Z73">
        <f t="shared" si="10"/>
        <v>12</v>
      </c>
      <c r="AA73">
        <f t="shared" si="10"/>
        <v>17</v>
      </c>
      <c r="AB73">
        <f t="shared" si="11"/>
        <v>6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10</v>
      </c>
    </row>
    <row r="74" spans="1:32" hidden="1" outlineLevel="1">
      <c r="A74" t="s">
        <v>100</v>
      </c>
      <c r="B74" t="str">
        <f t="shared" si="19"/>
        <v>Manjeer (IRE)</v>
      </c>
      <c r="C74">
        <f t="shared" si="19"/>
        <v>214.37110000000001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6</v>
      </c>
      <c r="Z74">
        <f t="shared" si="10"/>
        <v>12</v>
      </c>
      <c r="AA74">
        <f t="shared" si="10"/>
        <v>17</v>
      </c>
      <c r="AB74">
        <f t="shared" si="11"/>
        <v>6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10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6</v>
      </c>
      <c r="Z75">
        <f t="shared" si="10"/>
        <v>12</v>
      </c>
      <c r="AA75">
        <f t="shared" si="10"/>
        <v>17</v>
      </c>
      <c r="AB75">
        <f t="shared" si="11"/>
        <v>6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10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6</v>
      </c>
      <c r="Z76">
        <f t="shared" si="10"/>
        <v>12</v>
      </c>
      <c r="AA76">
        <f t="shared" si="10"/>
        <v>17</v>
      </c>
      <c r="AB76">
        <f t="shared" si="11"/>
        <v>6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10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The Corporal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6</v>
      </c>
      <c r="Z77">
        <f t="shared" si="10"/>
        <v>12</v>
      </c>
      <c r="AA77">
        <f t="shared" si="10"/>
        <v>17</v>
      </c>
      <c r="AB77">
        <f t="shared" si="11"/>
        <v>6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10</v>
      </c>
    </row>
    <row r="78" spans="1:32" hidden="1" outlineLevel="1">
      <c r="A78" t="s">
        <v>106</v>
      </c>
      <c r="B78">
        <f>INDEX(AE2:AE50, MATCH(H77, A2:A50, 0))</f>
        <v>208.69399999999999</v>
      </c>
      <c r="C78">
        <f>(B79-B78)+0.01</f>
        <v>38.984800000000014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6</v>
      </c>
      <c r="Z78">
        <f t="shared" si="10"/>
        <v>12</v>
      </c>
      <c r="AA78">
        <f t="shared" si="10"/>
        <v>17</v>
      </c>
      <c r="AB78">
        <f t="shared" si="11"/>
        <v>6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10</v>
      </c>
    </row>
    <row r="79" spans="1:32" hidden="1" outlineLevel="1">
      <c r="A79" t="s">
        <v>107</v>
      </c>
      <c r="B79">
        <f>LARGE(AE2:AE50, 1)</f>
        <v>247.6688</v>
      </c>
      <c r="C79">
        <f>C78/B79</f>
        <v>0.15740698868811903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The Corporal (IRE) is 15.74% behind top-rated Fugacious (IRE). </v>
      </c>
      <c r="H79" t="str">
        <f>INDEX(A2:A50, MATCH(B79, AE2:AE50, 0))</f>
        <v>Fugacious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6</v>
      </c>
      <c r="Z79">
        <f t="shared" si="10"/>
        <v>12</v>
      </c>
      <c r="AA79">
        <f t="shared" si="10"/>
        <v>17</v>
      </c>
      <c r="AB79">
        <f t="shared" si="11"/>
        <v>6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10</v>
      </c>
    </row>
    <row r="80" spans="1:32" hidden="1" outlineLevel="1">
      <c r="A80" t="s">
        <v>108</v>
      </c>
      <c r="B80">
        <f>INDEX(W2:W50,MATCH(H77,A2:A50,0))</f>
        <v>17.8721</v>
      </c>
      <c r="C80">
        <f>(B81-B80)+0.01</f>
        <v>1.8950000000000016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6</v>
      </c>
      <c r="Z80">
        <f t="shared" si="10"/>
        <v>12</v>
      </c>
      <c r="AA80">
        <f t="shared" si="10"/>
        <v>17</v>
      </c>
      <c r="AB80">
        <f t="shared" si="11"/>
        <v>6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10</v>
      </c>
    </row>
    <row r="81" spans="1:19" hidden="1" outlineLevel="1">
      <c r="A81" t="s">
        <v>109</v>
      </c>
      <c r="B81">
        <f>LARGE(W2:W49, 1)</f>
        <v>19.757100000000001</v>
      </c>
      <c r="C81">
        <f>C80/B81</f>
        <v>9.5914886294041199E-2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Fulvio (USA)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Leopardstown</v>
      </c>
    </row>
    <row r="82" spans="1:19" hidden="1" outlineLevel="1">
      <c r="A82" t="s">
        <v>110</v>
      </c>
      <c r="B82">
        <f>INDEX(M2:M49, MATCH(H77, A2:A49, 0))</f>
        <v>87.598600000000005</v>
      </c>
      <c r="C82">
        <f>(B83-B82)+0.01</f>
        <v>0.90900000000000092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88.497600000000006</v>
      </c>
      <c r="C83">
        <f>C82/B83</f>
        <v>1.0271464988881065E-2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The Corporal (IRE)is the form horse.</v>
      </c>
      <c r="H83" t="str">
        <f>INDEX(A2:A50,MATCH(B83,INDEX(M2:M50,0)))</f>
        <v>Fulvio (USA)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1.7632000000000001</v>
      </c>
      <c r="C84">
        <f>(B85-B84)+0.01</f>
        <v>2.0158999999999994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3.7690999999999999</v>
      </c>
      <c r="C85">
        <f>C84/B85</f>
        <v>0.5348491682364489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The Corporal (IRE) is 53.48% worse than best-rated stallion Kings Vow (FR). </v>
      </c>
      <c r="H85" t="str">
        <f>INDEX(A2:A50, MATCH(B85, AC2:AC50, 0))</f>
        <v>Kings Vow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6.6660000000000004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6.6660000000000004</v>
      </c>
      <c r="C87">
        <f>C86/B87</f>
        <v>1.5001500150015E-3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The Corporal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0.66469999999999996</v>
      </c>
      <c r="C88">
        <f>B89-B88</f>
        <v>1.4803000000000002</v>
      </c>
      <c r="H88" t="str">
        <f>INDEX(X2:X50, MATCH(B88, Y2:Y50, 0))</f>
        <v>Roche, L F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2.145</v>
      </c>
      <c r="C89">
        <f>C88/B89</f>
        <v>0.69011655011655015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McDonogh, D P is 69.01% ahead of Roche, L F. </v>
      </c>
      <c r="H89" t="str">
        <f>INDEX(X2:X50, MATCH(B89, Y2:Y50, 0))</f>
        <v>McDonogh, D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46.578299999999999</v>
      </c>
      <c r="C90">
        <f>(B91-B90)+0.01</f>
        <v>10.831400000000004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57.399700000000003</v>
      </c>
      <c r="C91">
        <f>(C90+0.01)/(B91+0.01)</f>
        <v>0.18884265202570302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Cuban Hope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0.1628</v>
      </c>
    </row>
    <row r="96" spans="1:19" hidden="1" outlineLevel="1">
      <c r="A96" t="s">
        <v>70</v>
      </c>
      <c r="B96">
        <f>INDEX(Sheet1!H:H, MATCH($A$51, Sheet1!$A:$A,0))</f>
        <v>0.1628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0.2326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0.20930000000000001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0.186</v>
      </c>
      <c r="C99" t="b">
        <f>IF(AND($B$94&gt;15,B99&gt;0.25),B59)</f>
        <v>0</v>
      </c>
      <c r="D99">
        <f t="shared" si="22"/>
        <v>3</v>
      </c>
      <c r="E99">
        <f t="shared" si="23"/>
        <v>4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9.2999999999999999E-2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0.186</v>
      </c>
      <c r="C101" t="b">
        <f>IF(AND($B$94&gt;15,B101&gt;0.25),B60)</f>
        <v>0</v>
      </c>
      <c r="D101">
        <f t="shared" si="22"/>
        <v>3</v>
      </c>
      <c r="E101">
        <f t="shared" si="23"/>
        <v>4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4.85546875" bestFit="1" customWidth="1"/>
    <col min="2" max="3" width="22.140625" bestFit="1" customWidth="1"/>
    <col min="4" max="4" width="19.7109375" bestFit="1" customWidth="1"/>
    <col min="5" max="5" width="11" bestFit="1" customWidth="1"/>
    <col min="6" max="6" width="13.28515625" bestFit="1" customWidth="1"/>
    <col min="7" max="7" width="255.7109375" bestFit="1" customWidth="1"/>
    <col min="8" max="8" width="22.140625" bestFit="1" customWidth="1"/>
    <col min="9" max="9" width="10.140625" bestFit="1" customWidth="1"/>
    <col min="10" max="10" width="16.28515625" bestFit="1" customWidth="1"/>
    <col min="11" max="11" width="41.7109375" bestFit="1" customWidth="1"/>
    <col min="12" max="19" width="24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9.7109375" bestFit="1" customWidth="1"/>
    <col min="25" max="25" width="14.42578125" bestFit="1" customWidth="1"/>
    <col min="26" max="26" width="19.140625" bestFit="1" customWidth="1"/>
    <col min="27" max="27" width="15" bestFit="1" customWidth="1"/>
    <col min="28" max="28" width="17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564</v>
      </c>
      <c r="B2" s="1">
        <v>0.58333333333333337</v>
      </c>
      <c r="C2" t="s">
        <v>172</v>
      </c>
      <c r="D2" t="s">
        <v>561</v>
      </c>
      <c r="E2" t="s">
        <v>562</v>
      </c>
      <c r="F2">
        <v>37140</v>
      </c>
      <c r="G2" t="s">
        <v>282</v>
      </c>
      <c r="H2" t="s">
        <v>346</v>
      </c>
      <c r="I2" t="s">
        <v>5</v>
      </c>
      <c r="J2" t="s">
        <v>347</v>
      </c>
      <c r="K2" t="s">
        <v>563</v>
      </c>
      <c r="L2">
        <v>8</v>
      </c>
      <c r="M2">
        <v>172.78899999999999</v>
      </c>
      <c r="N2">
        <v>97.8536</v>
      </c>
      <c r="O2">
        <v>46.529299999999999</v>
      </c>
      <c r="P2">
        <v>9.7910000000000004</v>
      </c>
      <c r="Q2">
        <v>8.75</v>
      </c>
      <c r="R2">
        <v>6.4356999999999998</v>
      </c>
      <c r="S2">
        <v>4.6623999999999999</v>
      </c>
      <c r="T2">
        <v>3.6225999999999998</v>
      </c>
      <c r="U2">
        <v>2.2111999999999998</v>
      </c>
      <c r="V2">
        <v>2.1804000000000001</v>
      </c>
      <c r="W2">
        <v>23.749300000000002</v>
      </c>
      <c r="X2" t="s">
        <v>565</v>
      </c>
      <c r="Y2">
        <v>1.9716</v>
      </c>
      <c r="Z2" t="s">
        <v>566</v>
      </c>
      <c r="AA2">
        <v>3.9049999999999998</v>
      </c>
      <c r="AB2" t="s">
        <v>387</v>
      </c>
      <c r="AC2">
        <v>2.5276000000000001</v>
      </c>
      <c r="AD2">
        <v>37.420200000000001</v>
      </c>
      <c r="AE2" s="23">
        <v>424.39879999999999</v>
      </c>
      <c r="AF2">
        <v>10</v>
      </c>
      <c r="AG2">
        <v>144</v>
      </c>
    </row>
    <row r="3" spans="1:33">
      <c r="A3" t="s">
        <v>568</v>
      </c>
      <c r="B3" s="1">
        <v>0.58333333333333337</v>
      </c>
      <c r="C3" t="s">
        <v>172</v>
      </c>
      <c r="D3" t="s">
        <v>561</v>
      </c>
      <c r="E3" t="s">
        <v>562</v>
      </c>
      <c r="F3">
        <v>37140</v>
      </c>
      <c r="G3" t="s">
        <v>282</v>
      </c>
      <c r="H3" t="s">
        <v>346</v>
      </c>
      <c r="I3" t="s">
        <v>5</v>
      </c>
      <c r="J3" t="s">
        <v>347</v>
      </c>
      <c r="K3" t="s">
        <v>563</v>
      </c>
      <c r="L3">
        <v>9</v>
      </c>
      <c r="M3">
        <v>171.571</v>
      </c>
      <c r="N3">
        <v>44.711500000000001</v>
      </c>
      <c r="O3">
        <v>43.484000000000002</v>
      </c>
      <c r="P3">
        <v>17.3781</v>
      </c>
      <c r="Q3">
        <v>6.1300999999999997</v>
      </c>
      <c r="R3">
        <v>7.7267999999999999</v>
      </c>
      <c r="S3">
        <v>4.0739000000000001</v>
      </c>
      <c r="T3">
        <v>1.8804000000000001</v>
      </c>
      <c r="U3">
        <v>1.6994</v>
      </c>
      <c r="V3">
        <v>1.8456999999999999</v>
      </c>
      <c r="W3">
        <v>22.633600000000001</v>
      </c>
      <c r="X3" t="s">
        <v>569</v>
      </c>
      <c r="Y3">
        <v>1.4752000000000001</v>
      </c>
      <c r="Z3" t="s">
        <v>570</v>
      </c>
      <c r="AA3">
        <v>1.2547999999999999</v>
      </c>
      <c r="AB3" t="s">
        <v>571</v>
      </c>
      <c r="AC3">
        <v>2.2231999999999998</v>
      </c>
      <c r="AD3">
        <v>36.852200000000003</v>
      </c>
      <c r="AE3">
        <v>364.93990000000002</v>
      </c>
      <c r="AF3">
        <v>12</v>
      </c>
      <c r="AG3">
        <v>142</v>
      </c>
    </row>
    <row r="4" spans="1:33">
      <c r="A4" t="s">
        <v>572</v>
      </c>
      <c r="B4" s="1">
        <v>0.58333333333333337</v>
      </c>
      <c r="C4" t="s">
        <v>172</v>
      </c>
      <c r="D4" t="s">
        <v>561</v>
      </c>
      <c r="E4" t="s">
        <v>562</v>
      </c>
      <c r="F4">
        <v>37140</v>
      </c>
      <c r="G4" t="s">
        <v>282</v>
      </c>
      <c r="H4" t="s">
        <v>346</v>
      </c>
      <c r="I4" t="s">
        <v>5</v>
      </c>
      <c r="J4" t="s">
        <v>347</v>
      </c>
      <c r="K4" t="s">
        <v>563</v>
      </c>
      <c r="L4">
        <v>6</v>
      </c>
      <c r="M4">
        <v>82.391499999999994</v>
      </c>
      <c r="N4">
        <v>96.383399999999995</v>
      </c>
      <c r="O4">
        <v>44.841799999999999</v>
      </c>
      <c r="P4">
        <v>14.2898</v>
      </c>
      <c r="Q4">
        <v>8.1113</v>
      </c>
      <c r="R4">
        <v>5.0011999999999999</v>
      </c>
      <c r="S4">
        <v>5.1327999999999996</v>
      </c>
      <c r="T4">
        <v>2.9087000000000001</v>
      </c>
      <c r="U4">
        <v>2.4194</v>
      </c>
      <c r="V4">
        <v>1.9852000000000001</v>
      </c>
      <c r="W4">
        <v>23.4</v>
      </c>
      <c r="X4" t="s">
        <v>573</v>
      </c>
      <c r="Y4">
        <v>4.1841999999999997</v>
      </c>
      <c r="Z4" t="s">
        <v>574</v>
      </c>
      <c r="AA4">
        <v>4.67</v>
      </c>
      <c r="AB4" t="s">
        <v>575</v>
      </c>
      <c r="AC4">
        <v>5.9272</v>
      </c>
      <c r="AD4">
        <v>38.835900000000002</v>
      </c>
      <c r="AE4">
        <v>340.48239999999998</v>
      </c>
      <c r="AF4">
        <v>8</v>
      </c>
      <c r="AG4">
        <v>142</v>
      </c>
    </row>
    <row r="5" spans="1:33">
      <c r="A5" t="s">
        <v>576</v>
      </c>
      <c r="B5" s="1">
        <v>0.58333333333333337</v>
      </c>
      <c r="C5" t="s">
        <v>172</v>
      </c>
      <c r="D5" t="s">
        <v>561</v>
      </c>
      <c r="E5" t="s">
        <v>562</v>
      </c>
      <c r="F5">
        <v>37140</v>
      </c>
      <c r="G5" t="s">
        <v>282</v>
      </c>
      <c r="H5" t="s">
        <v>346</v>
      </c>
      <c r="I5" t="s">
        <v>5</v>
      </c>
      <c r="J5" t="s">
        <v>347</v>
      </c>
      <c r="K5" t="s">
        <v>563</v>
      </c>
      <c r="L5">
        <v>7</v>
      </c>
      <c r="M5">
        <v>103.5033</v>
      </c>
      <c r="N5">
        <v>76.475999999999999</v>
      </c>
      <c r="O5">
        <v>42.24</v>
      </c>
      <c r="P5">
        <v>7.3296000000000001</v>
      </c>
      <c r="Q5">
        <v>7.9884000000000004</v>
      </c>
      <c r="R5">
        <v>3.9722</v>
      </c>
      <c r="S5">
        <v>4.2394999999999996</v>
      </c>
      <c r="T5">
        <v>2.6551</v>
      </c>
      <c r="U5">
        <v>1.3082</v>
      </c>
      <c r="V5">
        <v>0</v>
      </c>
      <c r="W5">
        <v>22.1736</v>
      </c>
      <c r="X5" t="s">
        <v>577</v>
      </c>
      <c r="Y5">
        <v>3.0653000000000001</v>
      </c>
      <c r="Z5" t="s">
        <v>578</v>
      </c>
      <c r="AA5">
        <v>2.6524999999999999</v>
      </c>
      <c r="AB5" t="s">
        <v>579</v>
      </c>
      <c r="AC5">
        <v>1.7695000000000001</v>
      </c>
      <c r="AD5">
        <v>43.794400000000003</v>
      </c>
      <c r="AE5">
        <v>325.15890000000002</v>
      </c>
      <c r="AF5">
        <v>14</v>
      </c>
      <c r="AG5">
        <v>133</v>
      </c>
    </row>
    <row r="6" spans="1:33">
      <c r="A6" t="s">
        <v>580</v>
      </c>
      <c r="B6" s="1">
        <v>0.58333333333333337</v>
      </c>
      <c r="C6" t="s">
        <v>172</v>
      </c>
      <c r="D6" t="s">
        <v>561</v>
      </c>
      <c r="E6" t="s">
        <v>562</v>
      </c>
      <c r="F6">
        <v>37140</v>
      </c>
      <c r="G6" t="s">
        <v>282</v>
      </c>
      <c r="H6" t="s">
        <v>346</v>
      </c>
      <c r="I6" t="s">
        <v>5</v>
      </c>
      <c r="J6" t="s">
        <v>347</v>
      </c>
      <c r="K6" t="s">
        <v>563</v>
      </c>
      <c r="L6">
        <v>10</v>
      </c>
      <c r="M6">
        <v>135.9</v>
      </c>
      <c r="N6">
        <v>46.326999999999998</v>
      </c>
      <c r="O6">
        <v>28.817299999999999</v>
      </c>
      <c r="P6">
        <v>16.691400000000002</v>
      </c>
      <c r="Q6">
        <v>7.0449000000000002</v>
      </c>
      <c r="R6">
        <v>4.5785</v>
      </c>
      <c r="S6">
        <v>3.4449999999999998</v>
      </c>
      <c r="T6">
        <v>2.7018</v>
      </c>
      <c r="U6">
        <v>1.7369000000000001</v>
      </c>
      <c r="V6">
        <v>2.0411000000000001</v>
      </c>
      <c r="W6">
        <v>21.427900000000001</v>
      </c>
      <c r="X6" t="s">
        <v>581</v>
      </c>
      <c r="Y6">
        <v>2.1726000000000001</v>
      </c>
      <c r="Z6" t="s">
        <v>351</v>
      </c>
      <c r="AA6">
        <v>3.9175</v>
      </c>
      <c r="AB6" t="s">
        <v>401</v>
      </c>
      <c r="AC6">
        <v>1.9494</v>
      </c>
      <c r="AD6">
        <v>36.674999999999997</v>
      </c>
      <c r="AE6">
        <v>315.42630000000003</v>
      </c>
      <c r="AF6">
        <v>16</v>
      </c>
      <c r="AG6">
        <v>132</v>
      </c>
    </row>
    <row r="7" spans="1:33">
      <c r="A7" t="s">
        <v>582</v>
      </c>
      <c r="B7" s="1">
        <v>0.58333333333333337</v>
      </c>
      <c r="C7" t="s">
        <v>172</v>
      </c>
      <c r="D7" t="s">
        <v>561</v>
      </c>
      <c r="E7" t="s">
        <v>562</v>
      </c>
      <c r="F7">
        <v>37140</v>
      </c>
      <c r="G7" t="s">
        <v>282</v>
      </c>
      <c r="H7" t="s">
        <v>346</v>
      </c>
      <c r="I7" t="s">
        <v>5</v>
      </c>
      <c r="J7" t="s">
        <v>347</v>
      </c>
      <c r="K7" t="s">
        <v>563</v>
      </c>
      <c r="L7">
        <v>9</v>
      </c>
      <c r="M7">
        <v>111.8236</v>
      </c>
      <c r="N7">
        <v>75.058800000000005</v>
      </c>
      <c r="O7">
        <v>28.068000000000001</v>
      </c>
      <c r="P7">
        <v>12.0403</v>
      </c>
      <c r="Q7">
        <v>5.4884000000000004</v>
      </c>
      <c r="R7">
        <v>6.9151999999999996</v>
      </c>
      <c r="S7">
        <v>4.8295000000000003</v>
      </c>
      <c r="T7">
        <v>2.2582</v>
      </c>
      <c r="U7">
        <v>1.5124</v>
      </c>
      <c r="V7">
        <v>2.5314999999999999</v>
      </c>
      <c r="W7">
        <v>24.5107</v>
      </c>
      <c r="X7" t="s">
        <v>583</v>
      </c>
      <c r="Y7">
        <v>2.2959999999999998</v>
      </c>
      <c r="Z7" t="s">
        <v>584</v>
      </c>
      <c r="AA7">
        <v>1.3695999999999999</v>
      </c>
      <c r="AB7" t="s">
        <v>585</v>
      </c>
      <c r="AC7">
        <v>1.7082999999999999</v>
      </c>
      <c r="AD7">
        <v>25.434999999999999</v>
      </c>
      <c r="AE7">
        <v>305.84550000000002</v>
      </c>
      <c r="AF7">
        <v>14</v>
      </c>
      <c r="AG7">
        <v>134</v>
      </c>
    </row>
    <row r="8" spans="1:33">
      <c r="A8" t="s">
        <v>586</v>
      </c>
      <c r="B8" s="1">
        <v>0.58333333333333337</v>
      </c>
      <c r="C8" t="s">
        <v>172</v>
      </c>
      <c r="D8" t="s">
        <v>561</v>
      </c>
      <c r="E8" t="s">
        <v>562</v>
      </c>
      <c r="F8">
        <v>37140</v>
      </c>
      <c r="G8" t="s">
        <v>282</v>
      </c>
      <c r="H8" t="s">
        <v>346</v>
      </c>
      <c r="I8" t="s">
        <v>5</v>
      </c>
      <c r="J8" t="s">
        <v>347</v>
      </c>
      <c r="K8" t="s">
        <v>563</v>
      </c>
      <c r="L8">
        <v>8</v>
      </c>
      <c r="M8">
        <v>128.6</v>
      </c>
      <c r="N8">
        <v>58.606400000000001</v>
      </c>
      <c r="O8">
        <v>22.4389</v>
      </c>
      <c r="P8">
        <v>7.9798</v>
      </c>
      <c r="Q8">
        <v>7.3452999999999999</v>
      </c>
      <c r="R8">
        <v>4.6371000000000002</v>
      </c>
      <c r="S8">
        <v>2.5173000000000001</v>
      </c>
      <c r="T8">
        <v>3.3565999999999998</v>
      </c>
      <c r="U8">
        <v>1.1335</v>
      </c>
      <c r="V8">
        <v>1.5687</v>
      </c>
      <c r="W8">
        <v>20.238600000000002</v>
      </c>
      <c r="X8" t="s">
        <v>587</v>
      </c>
      <c r="Y8">
        <v>4.3929</v>
      </c>
      <c r="Z8" t="s">
        <v>588</v>
      </c>
      <c r="AA8">
        <v>4.8540999999999999</v>
      </c>
      <c r="AB8" t="s">
        <v>589</v>
      </c>
      <c r="AC8">
        <v>2.5348000000000002</v>
      </c>
      <c r="AD8">
        <v>28.4682</v>
      </c>
      <c r="AE8">
        <v>298.67219999999998</v>
      </c>
      <c r="AF8">
        <v>8</v>
      </c>
      <c r="AG8">
        <v>145</v>
      </c>
    </row>
    <row r="9" spans="1:33">
      <c r="A9" t="s">
        <v>590</v>
      </c>
      <c r="B9" s="1">
        <v>0.58333333333333337</v>
      </c>
      <c r="C9" t="s">
        <v>172</v>
      </c>
      <c r="D9" t="s">
        <v>561</v>
      </c>
      <c r="E9" t="s">
        <v>562</v>
      </c>
      <c r="F9">
        <v>37140</v>
      </c>
      <c r="G9" t="s">
        <v>282</v>
      </c>
      <c r="H9" t="s">
        <v>346</v>
      </c>
      <c r="I9" t="s">
        <v>5</v>
      </c>
      <c r="J9" t="s">
        <v>347</v>
      </c>
      <c r="K9" t="s">
        <v>563</v>
      </c>
      <c r="L9">
        <v>10</v>
      </c>
      <c r="M9">
        <v>95.983900000000006</v>
      </c>
      <c r="N9">
        <v>91.98</v>
      </c>
      <c r="O9">
        <v>19.463000000000001</v>
      </c>
      <c r="P9">
        <v>8.0967000000000002</v>
      </c>
      <c r="Q9">
        <v>10.1303</v>
      </c>
      <c r="R9">
        <v>3.4803999999999999</v>
      </c>
      <c r="S9">
        <v>3.5933000000000002</v>
      </c>
      <c r="T9">
        <v>1.7612000000000001</v>
      </c>
      <c r="U9">
        <v>1.0822000000000001</v>
      </c>
      <c r="V9">
        <v>1.3209</v>
      </c>
      <c r="W9">
        <v>22.3536</v>
      </c>
      <c r="X9" t="s">
        <v>591</v>
      </c>
      <c r="Y9">
        <v>3.5541999999999998</v>
      </c>
      <c r="Z9" t="s">
        <v>351</v>
      </c>
      <c r="AA9">
        <v>2.9411</v>
      </c>
      <c r="AB9" t="s">
        <v>383</v>
      </c>
      <c r="AC9">
        <v>2.02</v>
      </c>
      <c r="AD9">
        <v>28.975000000000001</v>
      </c>
      <c r="AE9">
        <v>296.73579999999998</v>
      </c>
      <c r="AF9">
        <v>20</v>
      </c>
      <c r="AG9">
        <v>133</v>
      </c>
    </row>
    <row r="10" spans="1:33">
      <c r="A10" t="s">
        <v>592</v>
      </c>
      <c r="B10" s="1">
        <v>0.58333333333333337</v>
      </c>
      <c r="C10" t="s">
        <v>172</v>
      </c>
      <c r="D10" t="s">
        <v>561</v>
      </c>
      <c r="E10" t="s">
        <v>562</v>
      </c>
      <c r="F10">
        <v>37140</v>
      </c>
      <c r="G10" t="s">
        <v>282</v>
      </c>
      <c r="H10" t="s">
        <v>346</v>
      </c>
      <c r="I10" t="s">
        <v>5</v>
      </c>
      <c r="J10" t="s">
        <v>347</v>
      </c>
      <c r="K10" t="s">
        <v>563</v>
      </c>
      <c r="L10">
        <v>10</v>
      </c>
      <c r="M10">
        <v>112.3421</v>
      </c>
      <c r="N10">
        <v>57.884799999999998</v>
      </c>
      <c r="O10">
        <v>32.784799999999997</v>
      </c>
      <c r="P10">
        <v>8.4001000000000001</v>
      </c>
      <c r="Q10">
        <v>7.8525999999999998</v>
      </c>
      <c r="R10">
        <v>6.5683999999999996</v>
      </c>
      <c r="S10">
        <v>4.2541000000000002</v>
      </c>
      <c r="T10">
        <v>2.948</v>
      </c>
      <c r="U10">
        <v>2.0895999999999999</v>
      </c>
      <c r="V10">
        <v>1.4945999999999999</v>
      </c>
      <c r="W10">
        <v>21.7529</v>
      </c>
      <c r="X10" t="s">
        <v>593</v>
      </c>
      <c r="Y10">
        <v>2.1514000000000002</v>
      </c>
      <c r="Z10" t="s">
        <v>566</v>
      </c>
      <c r="AA10">
        <v>2.4670000000000001</v>
      </c>
      <c r="AB10" t="s">
        <v>380</v>
      </c>
      <c r="AC10">
        <v>1.5581</v>
      </c>
      <c r="AD10">
        <v>30.854600000000001</v>
      </c>
      <c r="AE10">
        <v>295.40300000000002</v>
      </c>
      <c r="AF10">
        <v>10</v>
      </c>
      <c r="AG10">
        <v>135</v>
      </c>
    </row>
    <row r="11" spans="1:33">
      <c r="A11" t="s">
        <v>594</v>
      </c>
      <c r="B11" s="1">
        <v>0.58333333333333337</v>
      </c>
      <c r="C11" t="s">
        <v>172</v>
      </c>
      <c r="D11" t="s">
        <v>561</v>
      </c>
      <c r="E11" t="s">
        <v>562</v>
      </c>
      <c r="F11">
        <v>37140</v>
      </c>
      <c r="G11" t="s">
        <v>282</v>
      </c>
      <c r="H11" t="s">
        <v>346</v>
      </c>
      <c r="I11" t="s">
        <v>5</v>
      </c>
      <c r="J11" t="s">
        <v>347</v>
      </c>
      <c r="K11" t="s">
        <v>563</v>
      </c>
      <c r="L11">
        <v>8</v>
      </c>
      <c r="M11">
        <v>83.295000000000002</v>
      </c>
      <c r="N11">
        <v>87.100999999999999</v>
      </c>
      <c r="O11">
        <v>28.624199999999998</v>
      </c>
      <c r="P11">
        <v>15.3736</v>
      </c>
      <c r="Q11">
        <v>9.4702999999999999</v>
      </c>
      <c r="R11">
        <v>3.4594999999999998</v>
      </c>
      <c r="S11">
        <v>4.8875999999999999</v>
      </c>
      <c r="T11">
        <v>3.3915999999999999</v>
      </c>
      <c r="U11">
        <v>2.5268999999999999</v>
      </c>
      <c r="V11">
        <v>3.0931000000000002</v>
      </c>
      <c r="W11">
        <v>21.835000000000001</v>
      </c>
      <c r="X11" t="s">
        <v>595</v>
      </c>
      <c r="Y11">
        <v>3.9070999999999998</v>
      </c>
      <c r="Z11" t="s">
        <v>596</v>
      </c>
      <c r="AA11">
        <v>3.2021999999999999</v>
      </c>
      <c r="AB11" t="s">
        <v>597</v>
      </c>
      <c r="AC11">
        <v>2.0508999999999999</v>
      </c>
      <c r="AD11">
        <v>23.0517</v>
      </c>
      <c r="AE11">
        <v>295.2697</v>
      </c>
      <c r="AF11">
        <v>12</v>
      </c>
      <c r="AG11">
        <v>143</v>
      </c>
    </row>
    <row r="12" spans="1:33">
      <c r="A12" t="s">
        <v>598</v>
      </c>
      <c r="B12" s="1">
        <v>0.58333333333333337</v>
      </c>
      <c r="C12" t="s">
        <v>172</v>
      </c>
      <c r="D12" t="s">
        <v>561</v>
      </c>
      <c r="E12" t="s">
        <v>562</v>
      </c>
      <c r="F12">
        <v>37140</v>
      </c>
      <c r="G12" t="s">
        <v>282</v>
      </c>
      <c r="H12" t="s">
        <v>346</v>
      </c>
      <c r="I12" t="s">
        <v>5</v>
      </c>
      <c r="J12" t="s">
        <v>347</v>
      </c>
      <c r="K12" t="s">
        <v>563</v>
      </c>
      <c r="L12">
        <v>8</v>
      </c>
      <c r="M12">
        <v>83.988900000000001</v>
      </c>
      <c r="N12">
        <v>93.700500000000005</v>
      </c>
      <c r="O12">
        <v>29.0136</v>
      </c>
      <c r="P12">
        <v>9.1311999999999998</v>
      </c>
      <c r="Q12">
        <v>12.8346</v>
      </c>
      <c r="R12">
        <v>6.1920000000000002</v>
      </c>
      <c r="S12">
        <v>2.9784000000000002</v>
      </c>
      <c r="T12">
        <v>3.8472</v>
      </c>
      <c r="U12">
        <v>3.0131999999999999</v>
      </c>
      <c r="V12">
        <v>2.9828000000000001</v>
      </c>
      <c r="W12">
        <v>10.8667</v>
      </c>
      <c r="X12" t="s">
        <v>599</v>
      </c>
      <c r="Y12">
        <v>1.9497</v>
      </c>
      <c r="Z12" t="s">
        <v>578</v>
      </c>
      <c r="AA12">
        <v>1.6749000000000001</v>
      </c>
      <c r="AB12" t="s">
        <v>600</v>
      </c>
      <c r="AC12">
        <v>0.81769999999999998</v>
      </c>
      <c r="AD12">
        <v>16.971699999999998</v>
      </c>
      <c r="AE12">
        <v>279.96319999999997</v>
      </c>
      <c r="AF12">
        <v>12</v>
      </c>
      <c r="AG12">
        <v>157</v>
      </c>
    </row>
    <row r="13" spans="1:33">
      <c r="A13" t="s">
        <v>601</v>
      </c>
      <c r="B13" s="1">
        <v>0.58333333333333337</v>
      </c>
      <c r="C13" t="s">
        <v>172</v>
      </c>
      <c r="D13" t="s">
        <v>561</v>
      </c>
      <c r="E13" t="s">
        <v>562</v>
      </c>
      <c r="F13">
        <v>37140</v>
      </c>
      <c r="G13" t="s">
        <v>282</v>
      </c>
      <c r="H13" t="s">
        <v>346</v>
      </c>
      <c r="I13" t="s">
        <v>5</v>
      </c>
      <c r="J13" t="s">
        <v>347</v>
      </c>
      <c r="K13" t="s">
        <v>563</v>
      </c>
      <c r="L13">
        <v>8</v>
      </c>
      <c r="M13">
        <v>77.295000000000002</v>
      </c>
      <c r="N13">
        <v>72.284000000000006</v>
      </c>
      <c r="O13">
        <v>22.918800000000001</v>
      </c>
      <c r="P13">
        <v>11.751899999999999</v>
      </c>
      <c r="Q13">
        <v>9.5754999999999999</v>
      </c>
      <c r="R13">
        <v>3.9581</v>
      </c>
      <c r="S13">
        <v>6.9238999999999997</v>
      </c>
      <c r="T13">
        <v>2.3908999999999998</v>
      </c>
      <c r="U13">
        <v>1.964</v>
      </c>
      <c r="V13">
        <v>1.9596</v>
      </c>
      <c r="W13">
        <v>23.2</v>
      </c>
      <c r="X13" t="s">
        <v>602</v>
      </c>
      <c r="Y13">
        <v>2.1118999999999999</v>
      </c>
      <c r="Z13" t="s">
        <v>603</v>
      </c>
      <c r="AA13">
        <v>1.8378000000000001</v>
      </c>
      <c r="AB13" t="s">
        <v>604</v>
      </c>
      <c r="AC13">
        <v>0.88119999999999998</v>
      </c>
      <c r="AD13">
        <v>32.000999999999998</v>
      </c>
      <c r="AE13">
        <v>271.05349999999999</v>
      </c>
      <c r="AF13">
        <v>20</v>
      </c>
      <c r="AG13">
        <v>137</v>
      </c>
    </row>
    <row r="14" spans="1:33">
      <c r="A14" t="s">
        <v>605</v>
      </c>
      <c r="B14" s="1">
        <v>0.58333333333333337</v>
      </c>
      <c r="C14" t="s">
        <v>172</v>
      </c>
      <c r="D14" t="s">
        <v>561</v>
      </c>
      <c r="E14" t="s">
        <v>562</v>
      </c>
      <c r="F14">
        <v>37140</v>
      </c>
      <c r="G14" t="s">
        <v>282</v>
      </c>
      <c r="H14" t="s">
        <v>346</v>
      </c>
      <c r="I14" t="s">
        <v>5</v>
      </c>
      <c r="J14" t="s">
        <v>347</v>
      </c>
      <c r="K14" t="s">
        <v>563</v>
      </c>
      <c r="L14">
        <v>7</v>
      </c>
      <c r="M14">
        <v>68.364199999999997</v>
      </c>
      <c r="N14">
        <v>86.930300000000003</v>
      </c>
      <c r="O14">
        <v>34.248800000000003</v>
      </c>
      <c r="P14">
        <v>11.0745</v>
      </c>
      <c r="Q14">
        <v>7.9104000000000001</v>
      </c>
      <c r="R14">
        <v>6.8710000000000004</v>
      </c>
      <c r="S14">
        <v>2.3422000000000001</v>
      </c>
      <c r="T14">
        <v>2.7442000000000002</v>
      </c>
      <c r="U14">
        <v>1.9748000000000001</v>
      </c>
      <c r="V14">
        <v>1.8117000000000001</v>
      </c>
      <c r="W14">
        <v>19.363600000000002</v>
      </c>
      <c r="X14" t="s">
        <v>606</v>
      </c>
      <c r="Y14">
        <v>3.9811999999999999</v>
      </c>
      <c r="Z14" t="s">
        <v>607</v>
      </c>
      <c r="AA14">
        <v>3.6269</v>
      </c>
      <c r="AB14" t="s">
        <v>608</v>
      </c>
      <c r="AC14">
        <v>0.94230000000000003</v>
      </c>
      <c r="AD14">
        <v>15.3606</v>
      </c>
      <c r="AE14">
        <v>267.54660000000001</v>
      </c>
      <c r="AF14">
        <v>20</v>
      </c>
      <c r="AG14">
        <v>138</v>
      </c>
    </row>
    <row r="15" spans="1:33">
      <c r="A15" t="s">
        <v>609</v>
      </c>
      <c r="B15" s="1">
        <v>0.58333333333333337</v>
      </c>
      <c r="C15" t="s">
        <v>172</v>
      </c>
      <c r="D15" t="s">
        <v>561</v>
      </c>
      <c r="E15" t="s">
        <v>562</v>
      </c>
      <c r="F15">
        <v>37140</v>
      </c>
      <c r="G15" t="s">
        <v>282</v>
      </c>
      <c r="H15" t="s">
        <v>346</v>
      </c>
      <c r="I15" t="s">
        <v>5</v>
      </c>
      <c r="J15" t="s">
        <v>347</v>
      </c>
      <c r="K15" t="s">
        <v>563</v>
      </c>
      <c r="L15">
        <v>7</v>
      </c>
      <c r="M15">
        <v>67.766900000000007</v>
      </c>
      <c r="N15">
        <v>72.501999999999995</v>
      </c>
      <c r="O15">
        <v>32.990600000000001</v>
      </c>
      <c r="P15">
        <v>14.1624</v>
      </c>
      <c r="Q15">
        <v>8.1255000000000006</v>
      </c>
      <c r="R15">
        <v>4.2313000000000001</v>
      </c>
      <c r="S15">
        <v>3.2858000000000001</v>
      </c>
      <c r="T15">
        <v>2.2103999999999999</v>
      </c>
      <c r="U15">
        <v>2.4180000000000001</v>
      </c>
      <c r="V15">
        <v>2.2330000000000001</v>
      </c>
      <c r="W15">
        <v>16.142099999999999</v>
      </c>
      <c r="X15" t="s">
        <v>610</v>
      </c>
      <c r="Y15">
        <v>3.9035000000000002</v>
      </c>
      <c r="Z15" t="s">
        <v>611</v>
      </c>
      <c r="AA15">
        <v>4.8170000000000002</v>
      </c>
      <c r="AB15" t="s">
        <v>612</v>
      </c>
      <c r="AC15">
        <v>0</v>
      </c>
      <c r="AD15">
        <v>31.5748</v>
      </c>
      <c r="AE15">
        <v>266.36340000000001</v>
      </c>
      <c r="AF15">
        <v>12</v>
      </c>
      <c r="AG15">
        <v>135</v>
      </c>
    </row>
    <row r="16" spans="1:33">
      <c r="A16" t="s">
        <v>613</v>
      </c>
      <c r="B16" s="1">
        <v>0.58333333333333337</v>
      </c>
      <c r="C16" t="s">
        <v>172</v>
      </c>
      <c r="D16" t="s">
        <v>561</v>
      </c>
      <c r="E16" t="s">
        <v>562</v>
      </c>
      <c r="F16">
        <v>37140</v>
      </c>
      <c r="G16" t="s">
        <v>282</v>
      </c>
      <c r="H16" t="s">
        <v>346</v>
      </c>
      <c r="I16" t="s">
        <v>5</v>
      </c>
      <c r="J16" t="s">
        <v>347</v>
      </c>
      <c r="K16" t="s">
        <v>563</v>
      </c>
      <c r="L16">
        <v>9</v>
      </c>
      <c r="M16">
        <v>79.094999999999999</v>
      </c>
      <c r="N16">
        <v>55.854799999999997</v>
      </c>
      <c r="O16">
        <v>23.856000000000002</v>
      </c>
      <c r="P16">
        <v>7.9420000000000002</v>
      </c>
      <c r="Q16">
        <v>9.4610000000000003</v>
      </c>
      <c r="R16">
        <v>4.6814</v>
      </c>
      <c r="S16">
        <v>5.5608000000000004</v>
      </c>
      <c r="T16">
        <v>3.6608000000000001</v>
      </c>
      <c r="U16">
        <v>2.0668000000000002</v>
      </c>
      <c r="V16">
        <v>2.0813999999999999</v>
      </c>
      <c r="W16">
        <v>14.6043</v>
      </c>
      <c r="X16" t="s">
        <v>614</v>
      </c>
      <c r="Y16">
        <v>4.0355999999999996</v>
      </c>
      <c r="Z16" t="s">
        <v>574</v>
      </c>
      <c r="AA16">
        <v>3.8936000000000002</v>
      </c>
      <c r="AB16" t="s">
        <v>615</v>
      </c>
      <c r="AC16">
        <v>2.5589</v>
      </c>
      <c r="AD16">
        <v>36.081699999999998</v>
      </c>
      <c r="AE16">
        <v>255.4342</v>
      </c>
      <c r="AF16">
        <v>8</v>
      </c>
      <c r="AG16">
        <v>135</v>
      </c>
    </row>
    <row r="17" spans="1:33">
      <c r="A17" t="s">
        <v>616</v>
      </c>
      <c r="B17" s="1">
        <v>0.58333333333333337</v>
      </c>
      <c r="C17" t="s">
        <v>172</v>
      </c>
      <c r="D17" t="s">
        <v>561</v>
      </c>
      <c r="E17" t="s">
        <v>562</v>
      </c>
      <c r="F17">
        <v>37140</v>
      </c>
      <c r="G17" t="s">
        <v>282</v>
      </c>
      <c r="H17" t="s">
        <v>346</v>
      </c>
      <c r="I17" t="s">
        <v>5</v>
      </c>
      <c r="J17" t="s">
        <v>347</v>
      </c>
      <c r="K17" t="s">
        <v>563</v>
      </c>
      <c r="L17">
        <v>11</v>
      </c>
      <c r="M17">
        <v>75.676500000000004</v>
      </c>
      <c r="N17">
        <v>59.753900000000002</v>
      </c>
      <c r="O17">
        <v>22.609000000000002</v>
      </c>
      <c r="P17">
        <v>16.453499999999998</v>
      </c>
      <c r="Q17">
        <v>6.0986000000000002</v>
      </c>
      <c r="R17">
        <v>5.4290000000000003</v>
      </c>
      <c r="S17">
        <v>5.4912000000000001</v>
      </c>
      <c r="T17">
        <v>2.9323000000000001</v>
      </c>
      <c r="U17">
        <v>2.7486999999999999</v>
      </c>
      <c r="V17">
        <v>1.4448000000000001</v>
      </c>
      <c r="W17">
        <v>20.706399999999999</v>
      </c>
      <c r="X17" t="s">
        <v>617</v>
      </c>
      <c r="Y17">
        <v>3.2698</v>
      </c>
      <c r="Z17" t="s">
        <v>618</v>
      </c>
      <c r="AA17">
        <v>2.5663</v>
      </c>
      <c r="AB17" t="s">
        <v>619</v>
      </c>
      <c r="AC17">
        <v>0.95479999999999998</v>
      </c>
      <c r="AD17">
        <v>23.5319</v>
      </c>
      <c r="AE17">
        <v>249.66669999999999</v>
      </c>
      <c r="AF17">
        <v>16</v>
      </c>
      <c r="AG17">
        <v>152</v>
      </c>
    </row>
    <row r="18" spans="1:33">
      <c r="A18" t="s">
        <v>620</v>
      </c>
      <c r="B18" s="1">
        <v>0.58333333333333337</v>
      </c>
      <c r="C18" t="s">
        <v>172</v>
      </c>
      <c r="D18" t="s">
        <v>561</v>
      </c>
      <c r="E18" t="s">
        <v>562</v>
      </c>
      <c r="F18">
        <v>37140</v>
      </c>
      <c r="G18" t="s">
        <v>282</v>
      </c>
      <c r="H18" t="s">
        <v>346</v>
      </c>
      <c r="I18" t="s">
        <v>5</v>
      </c>
      <c r="J18" t="s">
        <v>347</v>
      </c>
      <c r="K18" t="s">
        <v>563</v>
      </c>
      <c r="L18">
        <v>7</v>
      </c>
      <c r="M18">
        <v>69.194100000000006</v>
      </c>
      <c r="N18">
        <v>45.76</v>
      </c>
      <c r="O18">
        <v>18.571300000000001</v>
      </c>
      <c r="P18">
        <v>10.3005</v>
      </c>
      <c r="Q18">
        <v>8.0777999999999999</v>
      </c>
      <c r="R18">
        <v>4.9882999999999997</v>
      </c>
      <c r="S18">
        <v>4.4363999999999999</v>
      </c>
      <c r="T18">
        <v>2.9192</v>
      </c>
      <c r="U18">
        <v>1.7961</v>
      </c>
      <c r="V18">
        <v>1.4997</v>
      </c>
      <c r="W18">
        <v>24.730699999999999</v>
      </c>
      <c r="X18" t="s">
        <v>621</v>
      </c>
      <c r="Y18">
        <v>2.5293000000000001</v>
      </c>
      <c r="Z18" t="s">
        <v>622</v>
      </c>
      <c r="AA18">
        <v>2.6684000000000001</v>
      </c>
      <c r="AB18" t="s">
        <v>615</v>
      </c>
      <c r="AC18">
        <v>2.8208000000000002</v>
      </c>
      <c r="AD18">
        <v>16.757999999999999</v>
      </c>
      <c r="AE18">
        <v>217.0505</v>
      </c>
      <c r="AF18">
        <v>7</v>
      </c>
      <c r="AG18">
        <v>132</v>
      </c>
    </row>
    <row r="51" spans="1:33" hidden="1" outlineLevel="1">
      <c r="A51" t="str">
        <f>C2</f>
        <v>Cheltenham</v>
      </c>
      <c r="B51">
        <f>B2</f>
        <v>0.58333333333333337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Shantou Village (IRE)</v>
      </c>
      <c r="L52" t="str">
        <f t="shared" si="0"/>
        <v>Shantou Village (IRE)</v>
      </c>
      <c r="M52" t="str">
        <f t="shared" si="0"/>
        <v>Shantou Village (IRE)</v>
      </c>
      <c r="N52" t="str">
        <f t="shared" ref="N52:N91" si="1">INDEX($A$2:$A$20,(MATCH(LARGE(W$2:W$20,$J52),W$2:W$20,0)))</f>
        <v>For Good Measure (IRE)</v>
      </c>
      <c r="O52" t="str">
        <f t="shared" ref="O52:O91" si="2">INDEX($A$2:$A$20,(MATCH(LARGE(AA$2:AA$20,$J52),AA$2:AA$20,0)))</f>
        <v>Laurium</v>
      </c>
      <c r="P52" t="str">
        <f t="shared" ref="P52:P91" si="3">INDEX($A$2:$A$20,(MATCH(LARGE(Y$2:Y$20,$J52),Y$2:Y$20,0)))</f>
        <v>Laurium</v>
      </c>
      <c r="Q52" t="str">
        <f t="shared" ref="Q52:Q91" si="4">INDEX($A$2:$A$20,(MATCH(LARGE(Y$2:Y$20,$J52),Y$2:Y$20,0)))</f>
        <v>Laurium</v>
      </c>
      <c r="R52" t="str">
        <f t="shared" ref="R52:R91" si="5">INDEX($A$2:$A$20,(MATCH(LARGE(AD$2:AD$20,$J52),AD$2:AD$20,0)))</f>
        <v>Above Board (IRE)</v>
      </c>
      <c r="S52" t="str">
        <f t="shared" ref="S52:S80" si="6">A2</f>
        <v>Shantou Village (IRE)</v>
      </c>
      <c r="V52">
        <f t="shared" ref="V52:V80" si="7">SUM(Y52:AF52)</f>
        <v>110</v>
      </c>
      <c r="W52">
        <f t="shared" ref="W52:W80" si="8">V52-AG2</f>
        <v>-34</v>
      </c>
      <c r="X52">
        <f t="shared" ref="X52:X60" si="9">IF(ISNA(W52),"",W52)</f>
        <v>-34</v>
      </c>
      <c r="Y52">
        <f t="shared" ref="Y52:AA80" si="10">(($H$63+1)-(RANK(M2,M$2:M$30)))</f>
        <v>17</v>
      </c>
      <c r="Z52">
        <f t="shared" si="10"/>
        <v>17</v>
      </c>
      <c r="AA52">
        <f t="shared" si="10"/>
        <v>17</v>
      </c>
      <c r="AB52">
        <f t="shared" ref="AB52:AB80" si="11">(($H$63+1)-(RANK(W2,W$2:W$30)))</f>
        <v>15</v>
      </c>
      <c r="AC52">
        <f t="shared" ref="AC52:AC80" si="12">(($H$63+1)-(RANK(Y2,Y$2:Y$30)))</f>
        <v>3</v>
      </c>
      <c r="AD52">
        <f t="shared" ref="AD52:AD80" si="13">(($H$63+1)-(RANK(AA2,AA$2:AA$30)))</f>
        <v>13</v>
      </c>
      <c r="AE52">
        <f t="shared" ref="AE52:AF80" si="14">(($H$63+1)-(RANK(AC2,AC$2:AC$30)))</f>
        <v>13</v>
      </c>
      <c r="AF52">
        <f t="shared" si="14"/>
        <v>15</v>
      </c>
      <c r="AG52" t="str">
        <f>INDEX(S52:S92, MATCH(LARGE(X52:X92, 1),X52:X92, 0))</f>
        <v>Calett Mad (FR)</v>
      </c>
    </row>
    <row r="53" spans="1:33" hidden="1" outlineLevel="1">
      <c r="A53" t="s">
        <v>43</v>
      </c>
      <c r="B53" t="str">
        <f>A2</f>
        <v>Shantou Village (IRE)</v>
      </c>
      <c r="C53">
        <f>AE2</f>
        <v>424.39879999999999</v>
      </c>
      <c r="D53">
        <f>AG2</f>
        <v>144</v>
      </c>
      <c r="E53">
        <f>C53-D53</f>
        <v>280.39879999999999</v>
      </c>
      <c r="F53">
        <f>SUMIF(B53:B61, B53, G53:G61)</f>
        <v>0.14715053985901971</v>
      </c>
      <c r="G53">
        <f>(1/C53)*(C53-C54)</f>
        <v>0.14010148002303485</v>
      </c>
      <c r="H53">
        <f>AF2</f>
        <v>10</v>
      </c>
      <c r="J53">
        <v>2</v>
      </c>
      <c r="K53" t="str">
        <f t="shared" si="0"/>
        <v>Dell Arca (IRE)</v>
      </c>
      <c r="L53" t="str">
        <f t="shared" si="0"/>
        <v>Calett Mad (FR)</v>
      </c>
      <c r="M53" t="str">
        <f t="shared" si="0"/>
        <v>Calett Mad (FR)</v>
      </c>
      <c r="N53" t="str">
        <f t="shared" si="1"/>
        <v>Relentless Dreamer (IRE)</v>
      </c>
      <c r="O53" t="str">
        <f t="shared" si="2"/>
        <v>Braqueur Dor (FR)</v>
      </c>
      <c r="P53" t="str">
        <f t="shared" si="3"/>
        <v>Calett Mad (FR)</v>
      </c>
      <c r="Q53" t="str">
        <f t="shared" si="4"/>
        <v>Calett Mad (FR)</v>
      </c>
      <c r="R53" t="str">
        <f t="shared" si="5"/>
        <v>Calett Mad (FR)</v>
      </c>
      <c r="S53" t="str">
        <f t="shared" si="6"/>
        <v>Dell Arca (IRE)</v>
      </c>
      <c r="V53">
        <f t="shared" si="7"/>
        <v>72</v>
      </c>
      <c r="W53">
        <f t="shared" si="8"/>
        <v>-70</v>
      </c>
      <c r="X53">
        <f t="shared" si="9"/>
        <v>-70</v>
      </c>
      <c r="Y53">
        <f t="shared" si="10"/>
        <v>16</v>
      </c>
      <c r="Z53">
        <f t="shared" si="10"/>
        <v>1</v>
      </c>
      <c r="AA53">
        <f t="shared" si="10"/>
        <v>15</v>
      </c>
      <c r="AB53">
        <f t="shared" si="11"/>
        <v>12</v>
      </c>
      <c r="AC53">
        <f t="shared" si="12"/>
        <v>1</v>
      </c>
      <c r="AD53">
        <f t="shared" si="13"/>
        <v>1</v>
      </c>
      <c r="AE53">
        <f t="shared" si="14"/>
        <v>12</v>
      </c>
      <c r="AF53">
        <f t="shared" si="14"/>
        <v>14</v>
      </c>
    </row>
    <row r="54" spans="1:33" hidden="1" outlineLevel="1">
      <c r="A54" t="s">
        <v>44</v>
      </c>
      <c r="B54" t="str">
        <f>A3</f>
        <v>Dell Arca (IRE)</v>
      </c>
      <c r="C54">
        <f>AE3</f>
        <v>364.93990000000002</v>
      </c>
      <c r="D54">
        <f>AG3</f>
        <v>142</v>
      </c>
      <c r="E54">
        <f t="shared" ref="E54:E55" si="15">C54-D54</f>
        <v>222.93990000000002</v>
      </c>
      <c r="F54">
        <f ca="1">SUMIF(B53:B64, B54, G53:G61)</f>
        <v>0</v>
      </c>
      <c r="H54">
        <f>AF3</f>
        <v>12</v>
      </c>
      <c r="J54">
        <v>3</v>
      </c>
      <c r="K54" t="str">
        <f t="shared" si="0"/>
        <v>Swingbridge (IRE)</v>
      </c>
      <c r="L54" t="str">
        <f t="shared" si="0"/>
        <v>Minella Rocco (IRE)</v>
      </c>
      <c r="M54" t="str">
        <f t="shared" si="0"/>
        <v>Dell Arca (IRE)</v>
      </c>
      <c r="N54" t="str">
        <f t="shared" si="1"/>
        <v>Shantou Village (IRE)</v>
      </c>
      <c r="O54" t="str">
        <f t="shared" si="2"/>
        <v>Calett Mad (FR)</v>
      </c>
      <c r="P54" t="str">
        <f t="shared" si="3"/>
        <v>Cogry</v>
      </c>
      <c r="Q54" t="str">
        <f t="shared" si="4"/>
        <v>Cogry</v>
      </c>
      <c r="R54" t="str">
        <f t="shared" si="5"/>
        <v>Shantou Village (IRE)</v>
      </c>
      <c r="S54" t="str">
        <f t="shared" si="6"/>
        <v>Calett Mad (FR)</v>
      </c>
      <c r="V54">
        <f t="shared" si="7"/>
        <v>117</v>
      </c>
      <c r="W54">
        <f t="shared" si="8"/>
        <v>-25</v>
      </c>
      <c r="X54">
        <f t="shared" si="9"/>
        <v>-25</v>
      </c>
      <c r="Y54">
        <f t="shared" si="10"/>
        <v>7</v>
      </c>
      <c r="Z54">
        <f t="shared" si="10"/>
        <v>16</v>
      </c>
      <c r="AA54">
        <f t="shared" si="10"/>
        <v>16</v>
      </c>
      <c r="AB54">
        <f t="shared" si="11"/>
        <v>14</v>
      </c>
      <c r="AC54">
        <f t="shared" si="12"/>
        <v>16</v>
      </c>
      <c r="AD54">
        <f t="shared" si="13"/>
        <v>15</v>
      </c>
      <c r="AE54">
        <f t="shared" si="14"/>
        <v>17</v>
      </c>
      <c r="AF54">
        <f t="shared" si="14"/>
        <v>16</v>
      </c>
    </row>
    <row r="55" spans="1:33" hidden="1" outlineLevel="1">
      <c r="A55" t="s">
        <v>45</v>
      </c>
      <c r="B55" t="str">
        <f>A4</f>
        <v>Calett Mad (FR)</v>
      </c>
      <c r="C55">
        <f>AE4</f>
        <v>340.48239999999998</v>
      </c>
      <c r="D55">
        <f>AG4</f>
        <v>142</v>
      </c>
      <c r="E55">
        <f t="shared" si="15"/>
        <v>198.48239999999998</v>
      </c>
      <c r="F55">
        <f ca="1">SUMIF(B53:B64, B55, G53:G61)</f>
        <v>0.52409232015116747</v>
      </c>
      <c r="H55">
        <f>AF4</f>
        <v>8</v>
      </c>
      <c r="J55">
        <v>4</v>
      </c>
      <c r="K55" t="str">
        <f t="shared" si="0"/>
        <v>Laurium</v>
      </c>
      <c r="L55" t="str">
        <f t="shared" si="0"/>
        <v>Rightdownthemiddle (IRE)</v>
      </c>
      <c r="M55" t="str">
        <f t="shared" si="0"/>
        <v>Above Board (IRE)</v>
      </c>
      <c r="N55" t="str">
        <f t="shared" si="1"/>
        <v>Calett Mad (FR)</v>
      </c>
      <c r="O55" t="str">
        <f t="shared" si="2"/>
        <v>Swingbridge (IRE)</v>
      </c>
      <c r="P55" t="str">
        <f t="shared" si="3"/>
        <v>Captain Chaos (IRE)</v>
      </c>
      <c r="Q55" t="str">
        <f t="shared" si="4"/>
        <v>Captain Chaos (IRE)</v>
      </c>
      <c r="R55" t="str">
        <f t="shared" si="5"/>
        <v>Dell Arca (IRE)</v>
      </c>
      <c r="S55" t="str">
        <f t="shared" si="6"/>
        <v>Above Board (IRE)</v>
      </c>
      <c r="V55">
        <f t="shared" si="7"/>
        <v>87</v>
      </c>
      <c r="W55">
        <f t="shared" si="8"/>
        <v>-46</v>
      </c>
      <c r="X55">
        <f t="shared" si="9"/>
        <v>-46</v>
      </c>
      <c r="Y55">
        <f t="shared" si="10"/>
        <v>11</v>
      </c>
      <c r="Z55">
        <f t="shared" si="10"/>
        <v>11</v>
      </c>
      <c r="AA55">
        <f t="shared" si="10"/>
        <v>14</v>
      </c>
      <c r="AB55">
        <f t="shared" si="11"/>
        <v>10</v>
      </c>
      <c r="AC55">
        <f t="shared" si="12"/>
        <v>9</v>
      </c>
      <c r="AD55">
        <f t="shared" si="13"/>
        <v>7</v>
      </c>
      <c r="AE55">
        <f t="shared" si="14"/>
        <v>8</v>
      </c>
      <c r="AF55">
        <f t="shared" si="14"/>
        <v>17</v>
      </c>
    </row>
    <row r="56" spans="1:33" hidden="1" outlineLevel="1">
      <c r="A56" t="s">
        <v>46</v>
      </c>
      <c r="B56" t="str">
        <f>INDEX(A$2:A$20,MATCH(C56,M$2:M$20,0))</f>
        <v>Shantou Village (IRE)</v>
      </c>
      <c r="C56">
        <f>LARGE(M$2:M$20, D56)</f>
        <v>172.78899999999999</v>
      </c>
      <c r="D56">
        <v>1</v>
      </c>
      <c r="E56">
        <f>LARGE(M$2:M$20, F56)</f>
        <v>171.571</v>
      </c>
      <c r="F56">
        <v>2</v>
      </c>
      <c r="G56">
        <f t="shared" ref="G56:G61" si="16">IF(C56&gt;0, (1/C56)*(C56-E56), 0.1)</f>
        <v>7.049059835984868E-3</v>
      </c>
      <c r="H56">
        <f t="shared" ref="H56:H61" si="17">INDEX(AF$2:AF$20,MATCH(B56,A$2:A$20,0))</f>
        <v>10</v>
      </c>
      <c r="J56">
        <v>5</v>
      </c>
      <c r="K56" t="str">
        <f t="shared" si="0"/>
        <v>Doing Fine (IRE)</v>
      </c>
      <c r="L56" t="str">
        <f t="shared" si="0"/>
        <v>West Approach</v>
      </c>
      <c r="M56" t="str">
        <f t="shared" si="0"/>
        <v>Captain Chaos (IRE)</v>
      </c>
      <c r="N56" t="str">
        <f t="shared" si="1"/>
        <v>Domesday Book (USA)</v>
      </c>
      <c r="O56" t="str">
        <f t="shared" si="2"/>
        <v>Shantou Village (IRE)</v>
      </c>
      <c r="P56" t="str">
        <f t="shared" si="3"/>
        <v>West Approach</v>
      </c>
      <c r="Q56" t="str">
        <f t="shared" si="4"/>
        <v>West Approach</v>
      </c>
      <c r="R56" t="str">
        <f t="shared" si="5"/>
        <v>Swingbridge (IRE)</v>
      </c>
      <c r="S56" t="str">
        <f t="shared" si="6"/>
        <v>Swingbridge (IRE)</v>
      </c>
      <c r="V56">
        <f t="shared" si="7"/>
        <v>76</v>
      </c>
      <c r="W56">
        <f t="shared" si="8"/>
        <v>-56</v>
      </c>
      <c r="X56">
        <f t="shared" si="9"/>
        <v>-56</v>
      </c>
      <c r="Y56">
        <f t="shared" si="10"/>
        <v>15</v>
      </c>
      <c r="Z56">
        <f t="shared" si="10"/>
        <v>3</v>
      </c>
      <c r="AA56">
        <f t="shared" si="10"/>
        <v>9</v>
      </c>
      <c r="AB56">
        <f t="shared" si="11"/>
        <v>7</v>
      </c>
      <c r="AC56">
        <f t="shared" si="12"/>
        <v>6</v>
      </c>
      <c r="AD56">
        <f t="shared" si="13"/>
        <v>14</v>
      </c>
      <c r="AE56">
        <f t="shared" si="14"/>
        <v>9</v>
      </c>
      <c r="AF56">
        <f t="shared" si="14"/>
        <v>13</v>
      </c>
    </row>
    <row r="57" spans="1:33" hidden="1" outlineLevel="1">
      <c r="A57" t="s">
        <v>25</v>
      </c>
      <c r="B57" t="str">
        <f>INDEX(A$2:A$20,MATCH(C57,W$2:W$20,0))</f>
        <v>For Good Measure (IRE)</v>
      </c>
      <c r="C57">
        <f>LARGE(W$2:W$20, D57)</f>
        <v>24.730699999999999</v>
      </c>
      <c r="D57">
        <v>1</v>
      </c>
      <c r="E57">
        <f>LARGE(W$2:W$20, F57)</f>
        <v>24.5107</v>
      </c>
      <c r="F57">
        <v>2</v>
      </c>
      <c r="G57">
        <f t="shared" si="16"/>
        <v>8.8958258359043158E-3</v>
      </c>
      <c r="H57">
        <f t="shared" si="17"/>
        <v>7</v>
      </c>
      <c r="J57">
        <v>6</v>
      </c>
      <c r="K57" t="str">
        <f t="shared" si="0"/>
        <v>Relentless Dreamer (IRE)</v>
      </c>
      <c r="L57" t="str">
        <f t="shared" si="0"/>
        <v>Captain Chaos (IRE)</v>
      </c>
      <c r="M57" t="str">
        <f t="shared" si="0"/>
        <v>Braqueur Dor (FR)</v>
      </c>
      <c r="N57" t="str">
        <f t="shared" si="1"/>
        <v>Dell Arca (IRE)</v>
      </c>
      <c r="O57" t="str">
        <f t="shared" si="2"/>
        <v>Cogry</v>
      </c>
      <c r="P57" t="str">
        <f t="shared" si="3"/>
        <v>Braqueur Dor (FR)</v>
      </c>
      <c r="Q57" t="str">
        <f t="shared" si="4"/>
        <v>Braqueur Dor (FR)</v>
      </c>
      <c r="R57" t="str">
        <f t="shared" si="5"/>
        <v>Cogry</v>
      </c>
      <c r="S57" t="str">
        <f t="shared" si="6"/>
        <v>Relentless Dreamer (IRE)</v>
      </c>
      <c r="V57">
        <f t="shared" si="7"/>
        <v>67</v>
      </c>
      <c r="W57">
        <f t="shared" si="8"/>
        <v>-67</v>
      </c>
      <c r="X57">
        <f t="shared" si="9"/>
        <v>-67</v>
      </c>
      <c r="Y57">
        <f t="shared" si="10"/>
        <v>12</v>
      </c>
      <c r="Z57">
        <f t="shared" si="10"/>
        <v>10</v>
      </c>
      <c r="AA57">
        <f t="shared" si="10"/>
        <v>7</v>
      </c>
      <c r="AB57">
        <f t="shared" si="11"/>
        <v>16</v>
      </c>
      <c r="AC57">
        <f t="shared" si="12"/>
        <v>7</v>
      </c>
      <c r="AD57">
        <f t="shared" si="13"/>
        <v>2</v>
      </c>
      <c r="AE57">
        <f t="shared" si="14"/>
        <v>7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Laurium</v>
      </c>
      <c r="C58">
        <f>LARGE(AA$2:AA$20, D58)</f>
        <v>4.8540999999999999</v>
      </c>
      <c r="D58">
        <v>1</v>
      </c>
      <c r="E58">
        <f>LARGE(AA$2:AA$20, F58)</f>
        <v>4.8170000000000002</v>
      </c>
      <c r="F58">
        <v>2</v>
      </c>
      <c r="G58">
        <f t="shared" si="16"/>
        <v>7.6430234234975978E-3</v>
      </c>
      <c r="H58">
        <f t="shared" si="17"/>
        <v>8</v>
      </c>
      <c r="J58">
        <v>7</v>
      </c>
      <c r="K58" t="str">
        <f t="shared" si="0"/>
        <v>Above Board (IRE)</v>
      </c>
      <c r="L58" t="str">
        <f t="shared" si="0"/>
        <v>Above Board (IRE)</v>
      </c>
      <c r="M58" t="str">
        <f t="shared" si="0"/>
        <v>Doing Fine (IRE)</v>
      </c>
      <c r="N58" t="str">
        <f t="shared" si="1"/>
        <v>Rightdownthemiddle (IRE)</v>
      </c>
      <c r="O58" t="str">
        <f t="shared" si="2"/>
        <v>Captain Chaos (IRE)</v>
      </c>
      <c r="P58" t="str">
        <f t="shared" si="3"/>
        <v>Rightdownthemiddle (IRE)</v>
      </c>
      <c r="Q58" t="str">
        <f t="shared" si="4"/>
        <v>Rightdownthemiddle (IRE)</v>
      </c>
      <c r="R58" t="str">
        <f t="shared" si="5"/>
        <v>Domesday Book (USA)</v>
      </c>
      <c r="S58" t="str">
        <f t="shared" si="6"/>
        <v>Laurium</v>
      </c>
      <c r="V58">
        <f t="shared" si="7"/>
        <v>83</v>
      </c>
      <c r="W58">
        <f t="shared" si="8"/>
        <v>-62</v>
      </c>
      <c r="X58">
        <f t="shared" si="9"/>
        <v>-62</v>
      </c>
      <c r="Y58">
        <f t="shared" si="10"/>
        <v>14</v>
      </c>
      <c r="Z58">
        <f t="shared" si="10"/>
        <v>6</v>
      </c>
      <c r="AA58">
        <f t="shared" si="10"/>
        <v>3</v>
      </c>
      <c r="AB58">
        <f t="shared" si="11"/>
        <v>5</v>
      </c>
      <c r="AC58">
        <f t="shared" si="12"/>
        <v>17</v>
      </c>
      <c r="AD58">
        <f t="shared" si="13"/>
        <v>17</v>
      </c>
      <c r="AE58">
        <f t="shared" si="14"/>
        <v>14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Calett Mad (FR)</v>
      </c>
      <c r="C59">
        <f>LARGE(AC$2:AC$20, D59)</f>
        <v>5.9272</v>
      </c>
      <c r="D59">
        <v>1</v>
      </c>
      <c r="E59">
        <f>LARGE(AC$2:AC$20, F59)</f>
        <v>2.8208000000000002</v>
      </c>
      <c r="F59">
        <v>2</v>
      </c>
      <c r="G59">
        <f t="shared" si="16"/>
        <v>0.52409232015116747</v>
      </c>
      <c r="H59">
        <f t="shared" si="17"/>
        <v>8</v>
      </c>
      <c r="J59">
        <v>8</v>
      </c>
      <c r="K59" t="str">
        <f t="shared" si="0"/>
        <v>Rightdownthemiddle (IRE)</v>
      </c>
      <c r="L59" t="str">
        <f t="shared" si="0"/>
        <v>Relentless Dreamer (IRE)</v>
      </c>
      <c r="M59" t="str">
        <f t="shared" si="0"/>
        <v>Minella Rocco (IRE)</v>
      </c>
      <c r="N59" t="str">
        <f t="shared" si="1"/>
        <v>Above Board (IRE)</v>
      </c>
      <c r="O59" t="str">
        <f t="shared" si="2"/>
        <v>West Approach</v>
      </c>
      <c r="P59" t="str">
        <f t="shared" si="3"/>
        <v>Perfect Candidate (IRE)</v>
      </c>
      <c r="Q59" t="str">
        <f t="shared" si="4"/>
        <v>Perfect Candidate (IRE)</v>
      </c>
      <c r="R59" t="str">
        <f t="shared" si="5"/>
        <v>Braqueur Dor (FR)</v>
      </c>
      <c r="S59" t="str">
        <f t="shared" si="6"/>
        <v>Rightdownthemiddle (IRE)</v>
      </c>
      <c r="V59">
        <f t="shared" si="7"/>
        <v>75</v>
      </c>
      <c r="W59">
        <f t="shared" si="8"/>
        <v>-58</v>
      </c>
      <c r="X59">
        <f t="shared" si="9"/>
        <v>-58</v>
      </c>
      <c r="Y59">
        <f t="shared" si="10"/>
        <v>10</v>
      </c>
      <c r="Z59">
        <f t="shared" si="10"/>
        <v>14</v>
      </c>
      <c r="AA59">
        <f t="shared" si="10"/>
        <v>2</v>
      </c>
      <c r="AB59">
        <f t="shared" si="11"/>
        <v>11</v>
      </c>
      <c r="AC59">
        <f t="shared" si="12"/>
        <v>11</v>
      </c>
      <c r="AD59">
        <f t="shared" si="13"/>
        <v>9</v>
      </c>
      <c r="AE59">
        <f t="shared" si="14"/>
        <v>10</v>
      </c>
      <c r="AF59">
        <f t="shared" si="14"/>
        <v>8</v>
      </c>
    </row>
    <row r="60" spans="1:33" hidden="1" outlineLevel="1">
      <c r="A60" t="s">
        <v>26</v>
      </c>
      <c r="B60" t="str">
        <f>INDEX(A$2:A$20,MATCH(C60,Y$2:Y$20,0))</f>
        <v>Laurium</v>
      </c>
      <c r="C60">
        <f>LARGE(Y$2:Y$20, D60)</f>
        <v>4.3929</v>
      </c>
      <c r="D60">
        <v>1</v>
      </c>
      <c r="E60">
        <f>LARGE(Y$2:Y$20, F60)</f>
        <v>4.1841999999999997</v>
      </c>
      <c r="F60">
        <v>2</v>
      </c>
      <c r="G60">
        <f t="shared" si="16"/>
        <v>4.7508479592069094E-2</v>
      </c>
      <c r="H60">
        <f t="shared" si="17"/>
        <v>8</v>
      </c>
      <c r="J60">
        <v>9</v>
      </c>
      <c r="K60" t="str">
        <f t="shared" si="0"/>
        <v>Minella Rocco (IRE)</v>
      </c>
      <c r="L60" t="str">
        <f t="shared" si="0"/>
        <v>Braqueur Dor (FR)</v>
      </c>
      <c r="M60" t="str">
        <f t="shared" si="0"/>
        <v>Swingbridge (IRE)</v>
      </c>
      <c r="N60" t="str">
        <f t="shared" si="1"/>
        <v>West Approach</v>
      </c>
      <c r="O60" t="str">
        <f t="shared" si="2"/>
        <v>Rightdownthemiddle (IRE)</v>
      </c>
      <c r="P60" t="str">
        <f t="shared" si="3"/>
        <v>Above Board (IRE)</v>
      </c>
      <c r="Q60" t="str">
        <f t="shared" si="4"/>
        <v>Above Board (IRE)</v>
      </c>
      <c r="R60" t="str">
        <f t="shared" si="5"/>
        <v>Doing Fine (IRE)</v>
      </c>
      <c r="S60" t="str">
        <f t="shared" si="6"/>
        <v>Doing Fine (IRE)</v>
      </c>
      <c r="V60">
        <f t="shared" si="7"/>
        <v>62</v>
      </c>
      <c r="W60">
        <f t="shared" si="8"/>
        <v>-73</v>
      </c>
      <c r="X60">
        <f t="shared" si="9"/>
        <v>-73</v>
      </c>
      <c r="Y60">
        <f t="shared" si="10"/>
        <v>13</v>
      </c>
      <c r="Z60">
        <f t="shared" si="10"/>
        <v>5</v>
      </c>
      <c r="AA60">
        <f t="shared" si="10"/>
        <v>11</v>
      </c>
      <c r="AB60">
        <f t="shared" si="11"/>
        <v>8</v>
      </c>
      <c r="AC60">
        <f t="shared" si="12"/>
        <v>5</v>
      </c>
      <c r="AD60">
        <f t="shared" si="13"/>
        <v>5</v>
      </c>
      <c r="AE60">
        <f t="shared" si="14"/>
        <v>6</v>
      </c>
      <c r="AF60">
        <f t="shared" si="14"/>
        <v>9</v>
      </c>
    </row>
    <row r="61" spans="1:33" hidden="1" outlineLevel="1">
      <c r="A61" t="s">
        <v>47</v>
      </c>
      <c r="B61" t="str">
        <f>INDEX(A$2:A$20,MATCH(C61,AD$2:AD$20,0))</f>
        <v>Above Board (IRE)</v>
      </c>
      <c r="C61">
        <f>LARGE(AD$2:AD$20, D61)</f>
        <v>43.794400000000003</v>
      </c>
      <c r="D61">
        <v>1</v>
      </c>
      <c r="E61">
        <f>LARGE(AD$2:AD$20, F61)</f>
        <v>38.835900000000002</v>
      </c>
      <c r="F61">
        <v>2</v>
      </c>
      <c r="G61">
        <f t="shared" si="16"/>
        <v>0.11322223845971174</v>
      </c>
      <c r="H61">
        <f t="shared" si="17"/>
        <v>14</v>
      </c>
      <c r="J61">
        <v>10</v>
      </c>
      <c r="K61" t="str">
        <f t="shared" si="0"/>
        <v>West Approach</v>
      </c>
      <c r="L61" t="str">
        <f t="shared" si="0"/>
        <v>Domesday Book (USA)</v>
      </c>
      <c r="M61" t="str">
        <f t="shared" si="0"/>
        <v>West Approach</v>
      </c>
      <c r="N61" t="str">
        <f t="shared" si="1"/>
        <v>Doing Fine (IRE)</v>
      </c>
      <c r="O61" t="str">
        <f t="shared" si="2"/>
        <v>For Good Measure (IRE)</v>
      </c>
      <c r="P61" t="str">
        <f t="shared" si="3"/>
        <v>For Good Measure (IRE)</v>
      </c>
      <c r="Q61" t="str">
        <f t="shared" si="4"/>
        <v>For Good Measure (IRE)</v>
      </c>
      <c r="R61" t="str">
        <f t="shared" si="5"/>
        <v>Rightdownthemiddle (IRE)</v>
      </c>
      <c r="S61" t="str">
        <f t="shared" si="6"/>
        <v>West Approach</v>
      </c>
      <c r="V61">
        <f t="shared" si="7"/>
        <v>76</v>
      </c>
      <c r="W61">
        <f t="shared" si="8"/>
        <v>-67</v>
      </c>
      <c r="X61">
        <f>IF(ISNA(W61),"",W61)</f>
        <v>-67</v>
      </c>
      <c r="Y61">
        <f t="shared" si="10"/>
        <v>8</v>
      </c>
      <c r="Z61">
        <f t="shared" si="10"/>
        <v>13</v>
      </c>
      <c r="AA61">
        <f t="shared" si="10"/>
        <v>8</v>
      </c>
      <c r="AB61">
        <f t="shared" si="11"/>
        <v>9</v>
      </c>
      <c r="AC61">
        <f t="shared" si="12"/>
        <v>13</v>
      </c>
      <c r="AD61">
        <f t="shared" si="13"/>
        <v>10</v>
      </c>
      <c r="AE61">
        <f t="shared" si="14"/>
        <v>11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Shantou Village (IRE)</v>
      </c>
      <c r="J62">
        <v>11</v>
      </c>
      <c r="K62" t="str">
        <f t="shared" si="0"/>
        <v>Calett Mad (FR)</v>
      </c>
      <c r="L62" t="str">
        <f t="shared" si="0"/>
        <v>Perfect Candidate (IRE)</v>
      </c>
      <c r="M62" t="str">
        <f t="shared" si="0"/>
        <v>Relentless Dreamer (IRE)</v>
      </c>
      <c r="N62" t="str">
        <f t="shared" si="1"/>
        <v>Swingbridge (IRE)</v>
      </c>
      <c r="O62" t="str">
        <f t="shared" si="2"/>
        <v>Above Board (IRE)</v>
      </c>
      <c r="P62" t="str">
        <f t="shared" si="3"/>
        <v>Relentless Dreamer (IRE)</v>
      </c>
      <c r="Q62" t="str">
        <f t="shared" si="4"/>
        <v>Relentless Dreamer (IRE)</v>
      </c>
      <c r="R62" t="str">
        <f t="shared" si="5"/>
        <v>Laurium</v>
      </c>
      <c r="S62" t="str">
        <f t="shared" si="6"/>
        <v>Minella Rocco (IRE)</v>
      </c>
      <c r="V62">
        <f t="shared" si="7"/>
        <v>45</v>
      </c>
      <c r="W62">
        <f t="shared" si="8"/>
        <v>-112</v>
      </c>
      <c r="X62">
        <f t="shared" ref="X62:X80" si="18">IF(ISNA(W62),"",W62)</f>
        <v>-112</v>
      </c>
      <c r="Y62">
        <f t="shared" si="10"/>
        <v>9</v>
      </c>
      <c r="Z62">
        <f t="shared" si="10"/>
        <v>15</v>
      </c>
      <c r="AA62">
        <f t="shared" si="10"/>
        <v>10</v>
      </c>
      <c r="AB62">
        <f t="shared" si="11"/>
        <v>1</v>
      </c>
      <c r="AC62">
        <f t="shared" si="12"/>
        <v>2</v>
      </c>
      <c r="AD62">
        <f t="shared" si="13"/>
        <v>3</v>
      </c>
      <c r="AE62">
        <f t="shared" si="14"/>
        <v>2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Laurium</v>
      </c>
      <c r="C63" t="str">
        <f>IF(G68="Handicap", INDEX(B53:B55,(MATCH(LARGE(D53:D55,3),D53:D55,0))))</f>
        <v>Dell Arca (IRE)</v>
      </c>
      <c r="D63" t="str">
        <f>IF(G68="Handicap", INDEX(B53:B55,(MATCH(LARGE(E53:E55,1),E53:E55,0))))</f>
        <v>Shantou Village (IRE)</v>
      </c>
      <c r="G63" t="s">
        <v>68</v>
      </c>
      <c r="H63">
        <f>COUNTIF(A2:A30, "*")</f>
        <v>17</v>
      </c>
      <c r="J63">
        <v>12</v>
      </c>
      <c r="K63" t="str">
        <f t="shared" si="0"/>
        <v>Cogry</v>
      </c>
      <c r="L63" t="str">
        <f t="shared" si="0"/>
        <v>Laurium</v>
      </c>
      <c r="M63" t="str">
        <f t="shared" si="0"/>
        <v>Cogry</v>
      </c>
      <c r="N63" t="str">
        <f t="shared" si="1"/>
        <v>Perfect Candidate (IRE)</v>
      </c>
      <c r="O63" t="str">
        <f t="shared" si="2"/>
        <v>Perfect Candidate (IRE)</v>
      </c>
      <c r="P63" t="str">
        <f t="shared" si="3"/>
        <v>Swingbridge (IRE)</v>
      </c>
      <c r="Q63" t="str">
        <f t="shared" si="4"/>
        <v>Swingbridge (IRE)</v>
      </c>
      <c r="R63" t="str">
        <f t="shared" si="5"/>
        <v>Relentless Dreamer (IRE)</v>
      </c>
      <c r="S63" t="str">
        <f t="shared" si="6"/>
        <v>Domesday Book (USA)</v>
      </c>
      <c r="V63">
        <f t="shared" si="7"/>
        <v>53</v>
      </c>
      <c r="W63">
        <f t="shared" si="8"/>
        <v>-84</v>
      </c>
      <c r="X63">
        <f t="shared" si="18"/>
        <v>-84</v>
      </c>
      <c r="Y63">
        <f t="shared" si="10"/>
        <v>5</v>
      </c>
      <c r="Z63">
        <f t="shared" si="10"/>
        <v>8</v>
      </c>
      <c r="AA63">
        <f t="shared" si="10"/>
        <v>5</v>
      </c>
      <c r="AB63">
        <f t="shared" si="11"/>
        <v>13</v>
      </c>
      <c r="AC63">
        <f t="shared" si="12"/>
        <v>4</v>
      </c>
      <c r="AD63">
        <f t="shared" si="13"/>
        <v>4</v>
      </c>
      <c r="AE63">
        <f t="shared" si="14"/>
        <v>3</v>
      </c>
      <c r="AF63">
        <f t="shared" si="14"/>
        <v>11</v>
      </c>
    </row>
    <row r="64" spans="1:33" hidden="1" outlineLevel="1">
      <c r="A64" t="s">
        <v>48</v>
      </c>
      <c r="B64" t="str">
        <f>INDEX(B53:B63,MODE(MATCH(B53:B63,B53:B63,0)))</f>
        <v>Shantou Village (IRE)</v>
      </c>
      <c r="C64">
        <f>INDEX(AF$2:AF$20,MATCH(B64,A$2:A$20,0))</f>
        <v>10</v>
      </c>
      <c r="D64">
        <v>1</v>
      </c>
      <c r="E64">
        <f>SUMIF(B53:B61, B64, G53:G61)</f>
        <v>0.14715053985901971</v>
      </c>
      <c r="F64">
        <v>0</v>
      </c>
      <c r="G64" t="str">
        <f>K2</f>
        <v>Matchbook Betting Exchange Handicap Chase</v>
      </c>
      <c r="J64">
        <v>13</v>
      </c>
      <c r="K64" t="str">
        <f t="shared" si="0"/>
        <v>Domesday Book (USA)</v>
      </c>
      <c r="L64" t="str">
        <f t="shared" si="0"/>
        <v>Doing Fine (IRE)</v>
      </c>
      <c r="M64" t="str">
        <f t="shared" si="0"/>
        <v>Domesday Book (USA)</v>
      </c>
      <c r="N64" t="str">
        <f t="shared" si="1"/>
        <v>Laurium</v>
      </c>
      <c r="O64" t="str">
        <f t="shared" si="2"/>
        <v>Doing Fine (IRE)</v>
      </c>
      <c r="P64" t="str">
        <f t="shared" si="3"/>
        <v>Doing Fine (IRE)</v>
      </c>
      <c r="Q64" t="str">
        <f t="shared" si="4"/>
        <v>Doing Fine (IRE)</v>
      </c>
      <c r="R64" t="str">
        <f t="shared" si="5"/>
        <v>Perfect Candidate (IRE)</v>
      </c>
      <c r="S64" t="str">
        <f t="shared" si="6"/>
        <v>Captain Chaos (IRE)</v>
      </c>
      <c r="V64">
        <f t="shared" si="7"/>
        <v>61</v>
      </c>
      <c r="W64">
        <f t="shared" si="8"/>
        <v>-77</v>
      </c>
      <c r="X64">
        <f t="shared" si="18"/>
        <v>-77</v>
      </c>
      <c r="Y64">
        <f t="shared" si="10"/>
        <v>2</v>
      </c>
      <c r="Z64">
        <f t="shared" si="10"/>
        <v>12</v>
      </c>
      <c r="AA64">
        <f t="shared" si="10"/>
        <v>13</v>
      </c>
      <c r="AB64">
        <f t="shared" si="11"/>
        <v>4</v>
      </c>
      <c r="AC64">
        <f t="shared" si="12"/>
        <v>14</v>
      </c>
      <c r="AD64">
        <f t="shared" si="13"/>
        <v>11</v>
      </c>
      <c r="AE64">
        <f t="shared" si="14"/>
        <v>4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3m1½f </v>
      </c>
      <c r="H65">
        <f>LARGE(G58:G60, 1)</f>
        <v>0.52409232015116747</v>
      </c>
      <c r="J65">
        <v>14</v>
      </c>
      <c r="K65" t="str">
        <f t="shared" si="0"/>
        <v>Perfect Candidate (IRE)</v>
      </c>
      <c r="L65" t="str">
        <f t="shared" si="0"/>
        <v>Cogry</v>
      </c>
      <c r="M65" t="str">
        <f t="shared" si="0"/>
        <v>Perfect Candidate (IRE)</v>
      </c>
      <c r="N65" t="str">
        <f t="shared" si="1"/>
        <v>Captain Chaos (IRE)</v>
      </c>
      <c r="O65" t="str">
        <f t="shared" si="2"/>
        <v>Domesday Book (USA)</v>
      </c>
      <c r="P65" t="str">
        <f t="shared" si="3"/>
        <v>Domesday Book (USA)</v>
      </c>
      <c r="Q65" t="str">
        <f t="shared" si="4"/>
        <v>Domesday Book (USA)</v>
      </c>
      <c r="R65" t="str">
        <f t="shared" si="5"/>
        <v>West Approach</v>
      </c>
      <c r="S65" t="str">
        <f t="shared" si="6"/>
        <v>Braqueur Dor (FR)</v>
      </c>
      <c r="V65">
        <f t="shared" si="7"/>
        <v>64</v>
      </c>
      <c r="W65">
        <f t="shared" si="8"/>
        <v>-71</v>
      </c>
      <c r="X65">
        <f t="shared" si="18"/>
        <v>-71</v>
      </c>
      <c r="Y65">
        <f t="shared" si="10"/>
        <v>1</v>
      </c>
      <c r="Z65">
        <f t="shared" si="10"/>
        <v>9</v>
      </c>
      <c r="AA65">
        <f t="shared" si="10"/>
        <v>12</v>
      </c>
      <c r="AB65">
        <f t="shared" si="11"/>
        <v>3</v>
      </c>
      <c r="AC65">
        <f t="shared" si="12"/>
        <v>12</v>
      </c>
      <c r="AD65">
        <f t="shared" si="13"/>
        <v>16</v>
      </c>
      <c r="AE65">
        <f t="shared" si="14"/>
        <v>1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37140</v>
      </c>
      <c r="H66">
        <f ca="1">LARGE(F53:F55, 1)</f>
        <v>0.52409232015116747</v>
      </c>
      <c r="J66">
        <v>15</v>
      </c>
      <c r="K66" t="str">
        <f t="shared" si="0"/>
        <v>For Good Measure (IRE)</v>
      </c>
      <c r="L66" t="str">
        <f t="shared" si="0"/>
        <v>Swingbridge (IRE)</v>
      </c>
      <c r="M66" t="str">
        <f t="shared" si="0"/>
        <v>Laurium</v>
      </c>
      <c r="N66" t="str">
        <f t="shared" si="1"/>
        <v>Braqueur Dor (FR)</v>
      </c>
      <c r="O66" t="str">
        <f t="shared" si="2"/>
        <v>Minella Rocco (IRE)</v>
      </c>
      <c r="P66" t="str">
        <f t="shared" si="3"/>
        <v>Shantou Village (IRE)</v>
      </c>
      <c r="Q66" t="str">
        <f t="shared" si="4"/>
        <v>Shantou Village (IRE)</v>
      </c>
      <c r="R66" t="str">
        <f t="shared" si="5"/>
        <v>Minella Rocco (IRE)</v>
      </c>
      <c r="S66" t="str">
        <f t="shared" si="6"/>
        <v>Cogry</v>
      </c>
      <c r="V66">
        <f t="shared" si="7"/>
        <v>72</v>
      </c>
      <c r="W66">
        <f t="shared" si="8"/>
        <v>-63</v>
      </c>
      <c r="X66">
        <f t="shared" si="18"/>
        <v>-63</v>
      </c>
      <c r="Y66">
        <f t="shared" si="10"/>
        <v>6</v>
      </c>
      <c r="Z66">
        <f t="shared" si="10"/>
        <v>4</v>
      </c>
      <c r="AA66">
        <f t="shared" si="10"/>
        <v>6</v>
      </c>
      <c r="AB66">
        <f t="shared" si="11"/>
        <v>2</v>
      </c>
      <c r="AC66">
        <f t="shared" si="12"/>
        <v>15</v>
      </c>
      <c r="AD66">
        <f t="shared" si="13"/>
        <v>12</v>
      </c>
      <c r="AE66">
        <f t="shared" si="14"/>
        <v>15</v>
      </c>
      <c r="AF66">
        <f t="shared" si="14"/>
        <v>12</v>
      </c>
    </row>
    <row r="67" spans="1:32" hidden="1" outlineLevel="1">
      <c r="A67" t="s">
        <v>67</v>
      </c>
      <c r="B67" t="str">
        <f ca="1">H67</f>
        <v>Calett Mad (FR)</v>
      </c>
      <c r="F67">
        <f>IF(H63&lt;11, F66+1, F66)</f>
        <v>0</v>
      </c>
      <c r="G67" t="str">
        <f>G2</f>
        <v>Good</v>
      </c>
      <c r="H67" t="str">
        <f ca="1">INDEX(B53:B55,MATCH(H66,F53:F55,0))</f>
        <v>Calett Mad (FR)</v>
      </c>
      <c r="J67">
        <v>16</v>
      </c>
      <c r="K67" t="str">
        <f t="shared" si="0"/>
        <v>Captain Chaos (IRE)</v>
      </c>
      <c r="L67" t="str">
        <f t="shared" si="0"/>
        <v>For Good Measure (IRE)</v>
      </c>
      <c r="M67" t="str">
        <f t="shared" si="0"/>
        <v>Rightdownthemiddle (IRE)</v>
      </c>
      <c r="N67" t="str">
        <f t="shared" si="1"/>
        <v>Cogry</v>
      </c>
      <c r="O67" t="str">
        <f t="shared" si="2"/>
        <v>Relentless Dreamer (IRE)</v>
      </c>
      <c r="P67" t="str">
        <f t="shared" si="3"/>
        <v>Minella Rocco (IRE)</v>
      </c>
      <c r="Q67" t="str">
        <f t="shared" si="4"/>
        <v>Minella Rocco (IRE)</v>
      </c>
      <c r="R67" t="str">
        <f t="shared" si="5"/>
        <v>For Good Measure (IRE)</v>
      </c>
      <c r="S67" t="str">
        <f t="shared" si="6"/>
        <v>Perfect Candidate (IRE)</v>
      </c>
      <c r="V67">
        <f t="shared" si="7"/>
        <v>47</v>
      </c>
      <c r="W67">
        <f t="shared" si="8"/>
        <v>-105</v>
      </c>
      <c r="X67">
        <f t="shared" si="18"/>
        <v>-105</v>
      </c>
      <c r="Y67">
        <f t="shared" si="10"/>
        <v>4</v>
      </c>
      <c r="Z67">
        <f t="shared" si="10"/>
        <v>7</v>
      </c>
      <c r="AA67">
        <f t="shared" si="10"/>
        <v>4</v>
      </c>
      <c r="AB67">
        <f t="shared" si="11"/>
        <v>6</v>
      </c>
      <c r="AC67">
        <f t="shared" si="12"/>
        <v>10</v>
      </c>
      <c r="AD67">
        <f t="shared" si="13"/>
        <v>6</v>
      </c>
      <c r="AE67">
        <f t="shared" si="14"/>
        <v>5</v>
      </c>
      <c r="AF67">
        <f t="shared" si="14"/>
        <v>5</v>
      </c>
    </row>
    <row r="68" spans="1:32" hidden="1" outlineLevel="1">
      <c r="A68" t="str">
        <f ca="1">INDEX(B62:B67,MODE(MATCH(B62:B67,B62:B67,0)))</f>
        <v>Shantou Village (IRE)</v>
      </c>
      <c r="B68" t="str">
        <f ca="1">IF(ISNA(A68), B56, A68)</f>
        <v>Shantou Village (IRE)</v>
      </c>
      <c r="C68">
        <f ca="1">INDEX(AF$2:AF$20,MATCH(B68,A$2:A$20,0))</f>
        <v>10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Braqueur Dor (FR)</v>
      </c>
      <c r="L68" t="str">
        <f t="shared" si="0"/>
        <v>Dell Arca (IRE)</v>
      </c>
      <c r="M68" t="str">
        <f t="shared" si="0"/>
        <v>For Good Measure (IRE)</v>
      </c>
      <c r="N68" t="str">
        <f t="shared" si="1"/>
        <v>Minella Rocco (IRE)</v>
      </c>
      <c r="O68" t="str">
        <f t="shared" si="2"/>
        <v>Dell Arca (IRE)</v>
      </c>
      <c r="P68" t="str">
        <f t="shared" si="3"/>
        <v>Dell Arca (IRE)</v>
      </c>
      <c r="Q68" t="str">
        <f t="shared" si="4"/>
        <v>Dell Arca (IRE)</v>
      </c>
      <c r="R68" t="str">
        <f t="shared" si="5"/>
        <v>Captain Chaos (IRE)</v>
      </c>
      <c r="S68" t="str">
        <f t="shared" si="6"/>
        <v>For Good Measure (IRE)</v>
      </c>
      <c r="V68">
        <f t="shared" si="7"/>
        <v>57</v>
      </c>
      <c r="W68">
        <f t="shared" si="8"/>
        <v>-75</v>
      </c>
      <c r="X68">
        <f t="shared" si="18"/>
        <v>-75</v>
      </c>
      <c r="Y68">
        <f t="shared" si="10"/>
        <v>3</v>
      </c>
      <c r="Z68">
        <f t="shared" si="10"/>
        <v>2</v>
      </c>
      <c r="AA68">
        <f t="shared" si="10"/>
        <v>1</v>
      </c>
      <c r="AB68">
        <f t="shared" si="11"/>
        <v>17</v>
      </c>
      <c r="AC68">
        <f t="shared" si="12"/>
        <v>8</v>
      </c>
      <c r="AD68">
        <f t="shared" si="13"/>
        <v>8</v>
      </c>
      <c r="AE68">
        <f t="shared" si="14"/>
        <v>16</v>
      </c>
      <c r="AF68">
        <f t="shared" si="14"/>
        <v>2</v>
      </c>
    </row>
    <row r="69" spans="1:32" hidden="1" outlineLevel="1">
      <c r="A69" t="s">
        <v>51</v>
      </c>
      <c r="B69" t="str">
        <f ca="1">IF(OR(ISNA(B68), B68="no selection"), B64, B68)</f>
        <v>Shantou Village (IRE)</v>
      </c>
      <c r="C69">
        <f ca="1">INDEX(AF$2:AF$20,MATCH(B69,A$2:A$20,0))</f>
        <v>10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Shantou Village (IRE)</v>
      </c>
      <c r="C70">
        <f ca="1">INDEX(AF$2:AF$20,MATCH(B70,A$2:A$20,0))</f>
        <v>10</v>
      </c>
      <c r="D70">
        <v>1</v>
      </c>
      <c r="E70">
        <f ca="1">SUMIF(B53:B61, B70, G53:G61)</f>
        <v>0.14715053985901971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Shantou Village (IRE)</v>
      </c>
      <c r="C72">
        <f>C53</f>
        <v>424.39879999999999</v>
      </c>
      <c r="D72">
        <f>(1/C72)*(C72-C73)</f>
        <v>0.14010148002303485</v>
      </c>
      <c r="E72">
        <f>H53</f>
        <v>10</v>
      </c>
      <c r="F72">
        <f>(E72*10)-10</f>
        <v>90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Dell Arca (IRE)</v>
      </c>
      <c r="C73">
        <f t="shared" si="19"/>
        <v>364.93990000000002</v>
      </c>
      <c r="D73">
        <f>(1/C73)*(C73-C74)</f>
        <v>6.7017884314650264E-2</v>
      </c>
      <c r="E73">
        <f t="shared" ref="E73:E74" si="20">H54</f>
        <v>12</v>
      </c>
      <c r="F73">
        <f>(E73*10)-10</f>
        <v>110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Calett Mad (FR)</v>
      </c>
      <c r="C74">
        <f t="shared" si="19"/>
        <v>340.48239999999998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7</v>
      </c>
      <c r="C77">
        <f>SMALL(AF2:AF50, 1)</f>
        <v>7</v>
      </c>
      <c r="D77" t="str">
        <f>IF(G77&lt;=3, "YES", "NO")</f>
        <v>NO</v>
      </c>
      <c r="E77">
        <f>IF(C77=0,SMALL(AF2:AF49,2), C77)</f>
        <v>7</v>
      </c>
      <c r="F77">
        <f>IF(E77=0, SMALL(AF2:AF49, 3), E77)</f>
        <v>7</v>
      </c>
      <c r="G77">
        <f>IF(F77=0, SMALL(AF2:AF49, 4), F77)</f>
        <v>7</v>
      </c>
      <c r="H77" t="str">
        <f>INDEX(A2:A50, MATCH(G77, AF2:AF50, 0))</f>
        <v>For Good Measure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217.0505</v>
      </c>
      <c r="C78">
        <f>(B79-B78)+0.01</f>
        <v>207.35829999999999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424.39879999999999</v>
      </c>
      <c r="C79">
        <f>C78/B79</f>
        <v>0.48859304031962386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For Good Measure (IRE) is 48.86% behind top-rated Shantou Village (IRE). </v>
      </c>
      <c r="H79" t="str">
        <f>INDEX(A2:A50, MATCH(B79, AE2:AE50, 0))</f>
        <v>Shantou Village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24.730699999999999</v>
      </c>
      <c r="C80">
        <f>(B81-B80)+0.01</f>
        <v>0.01</v>
      </c>
      <c r="D80" t="str">
        <f>D2</f>
        <v xml:space="preserve">3m1½f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24.730699999999999</v>
      </c>
      <c r="C81">
        <f>C80/B81</f>
        <v>4.0435571981383464E-4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For Good Measure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Cheltenham</v>
      </c>
    </row>
    <row r="82" spans="1:19" hidden="1" outlineLevel="1">
      <c r="A82" t="s">
        <v>110</v>
      </c>
      <c r="B82">
        <f>INDEX(M2:M49, MATCH(H77, A2:A49, 0))</f>
        <v>69.194100000000006</v>
      </c>
      <c r="C82">
        <f>(B83-B82)+0.01</f>
        <v>103.60489999999999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172.78899999999999</v>
      </c>
      <c r="C83">
        <f>C82/B83</f>
        <v>0.59960356272679394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For Good Measure (IRE) is 59.96% ahead of the lay selection For Good Measure (IRE). </v>
      </c>
      <c r="H83" t="str">
        <f>INDEX(A2:A50,MATCH(B83,INDEX(M2:M50,0)))</f>
        <v>For Good Measure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2.8208000000000002</v>
      </c>
      <c r="C84">
        <f>(B85-B84)+0.01</f>
        <v>3.1163999999999996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5.9272</v>
      </c>
      <c r="C85">
        <f>C84/B85</f>
        <v>0.52577945741665533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Calett Mad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16.757999999999999</v>
      </c>
      <c r="C86">
        <f>(B87-B86)+0.01</f>
        <v>27.046400000000006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43.794400000000003</v>
      </c>
      <c r="C87">
        <f>C86/B87</f>
        <v>0.6175766764700511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Above Board (IRE) is 61.76% ahead of For Good Measure (IRE). </v>
      </c>
      <c r="H87" t="str">
        <f>INDEX(A2:A50, MATCH(B87, AD2:AD50, 0))</f>
        <v>Above Board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2.5293000000000001</v>
      </c>
      <c r="C88">
        <f>B89-B88</f>
        <v>1.8635999999999999</v>
      </c>
      <c r="H88" t="str">
        <f>INDEX(X2:X50, MATCH(B88, Y2:Y50, 0))</f>
        <v>OBrien, T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4.3929</v>
      </c>
      <c r="C89">
        <f>C88/B89</f>
        <v>0.42423000751212181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Boinville, Mr N de is 42.42% ahead of OBrien, T J. </v>
      </c>
      <c r="H89" t="str">
        <f>INDEX(X2:X50, MATCH(B89, Y2:Y50, 0))</f>
        <v>Boinville, Mr N de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45.76</v>
      </c>
      <c r="C90">
        <f>(B91-B90)+0.01</f>
        <v>52.1036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97.8536</v>
      </c>
      <c r="C91">
        <f>(C90+0.01)/(B91+0.01)</f>
        <v>0.5325125991686388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Shantou Village (IRE) outperformed For Good Measure (IRE) significantly.</v>
      </c>
      <c r="H91" t="str">
        <f>INDEX(A2:A50, MATCH(B91, N2:N50, 0))</f>
        <v>Shantou Village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For Good Measure (IRE)</v>
      </c>
      <c r="C92" t="str">
        <f>IF(AND(D77="YES",D92&gt;=2,D83="YES",SMALL(M2:M50,1)&gt;0),H77,IF(E92&gt;=5,H77,"No Lay"))</f>
        <v>For Good Measure (IRE)</v>
      </c>
      <c r="D92">
        <f>COUNTIF(D79:D87, "YES")</f>
        <v>3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For Good Measure (IRE) is 48.86% behind top-rated Shantou Village (IRE). 
NEUTRAL: Speed is not a factor.
PLUS: Form horse For Good Measure (IRE) is 59.96% ahead of the lay selection For Good Measure (IRE). 
NEUTRAL: Stallion ratings are not a factor.
PLUS: The most suited horse, Above Board (IRE) is 61.76% ahead of For Good Measure (IRE). 
PLUS: The top-rated jockey, Boinville, Mr N de is 42.42% ahead of OBrien, T J. 
PLUS: In the second-last race, Shantou Village (IRE) outperformed For Good Measure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8.5699999999999998E-2</v>
      </c>
    </row>
    <row r="96" spans="1:19" hidden="1" outlineLevel="1">
      <c r="A96" t="s">
        <v>70</v>
      </c>
      <c r="B96">
        <f>INDEX(Sheet1!H:H, MATCH($A$51, Sheet1!$A:$A,0))</f>
        <v>2.86E-2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8.5699999999999998E-2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2.86E-2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0.1143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7" bestFit="1" customWidth="1"/>
    <col min="3" max="5" width="12" bestFit="1" customWidth="1"/>
    <col min="6" max="6" width="13.28515625" bestFit="1" customWidth="1"/>
    <col min="7" max="7" width="97" bestFit="1" customWidth="1"/>
    <col min="8" max="8" width="22" bestFit="1" customWidth="1"/>
    <col min="9" max="9" width="13.42578125" bestFit="1" customWidth="1"/>
    <col min="10" max="10" width="16.28515625" bestFit="1" customWidth="1"/>
    <col min="11" max="11" width="27.5703125" bestFit="1" customWidth="1"/>
    <col min="12" max="19" width="19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19.5703125" bestFit="1" customWidth="1"/>
    <col min="27" max="27" width="15" bestFit="1" customWidth="1"/>
    <col min="28" max="28" width="22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625</v>
      </c>
      <c r="B2" s="1">
        <v>0.58680555555555558</v>
      </c>
      <c r="C2" t="s">
        <v>224</v>
      </c>
      <c r="D2" t="s">
        <v>623</v>
      </c>
      <c r="F2">
        <v>10085</v>
      </c>
      <c r="G2" t="s">
        <v>345</v>
      </c>
      <c r="H2" t="s">
        <v>346</v>
      </c>
      <c r="I2" t="s">
        <v>233</v>
      </c>
      <c r="J2" t="s">
        <v>347</v>
      </c>
      <c r="K2" t="s">
        <v>624</v>
      </c>
      <c r="L2">
        <v>5</v>
      </c>
      <c r="M2">
        <v>110.289</v>
      </c>
      <c r="N2">
        <v>99.5608</v>
      </c>
      <c r="O2">
        <v>48.452100000000002</v>
      </c>
      <c r="P2">
        <v>9.4518000000000004</v>
      </c>
      <c r="Q2">
        <v>5.8784000000000001</v>
      </c>
      <c r="R2">
        <v>6.5978000000000003</v>
      </c>
      <c r="S2">
        <v>4.9493999999999998</v>
      </c>
      <c r="T2">
        <v>2.6362999999999999</v>
      </c>
      <c r="U2">
        <v>1.1648000000000001</v>
      </c>
      <c r="V2">
        <v>1.4724999999999999</v>
      </c>
      <c r="W2">
        <v>25.49</v>
      </c>
      <c r="X2" t="s">
        <v>350</v>
      </c>
      <c r="Y2">
        <v>2.5213999999999999</v>
      </c>
      <c r="Z2" t="s">
        <v>351</v>
      </c>
      <c r="AA2">
        <v>3.9578000000000002</v>
      </c>
      <c r="AB2" t="s">
        <v>401</v>
      </c>
      <c r="AC2">
        <v>1.2132000000000001</v>
      </c>
      <c r="AD2">
        <v>38.1265</v>
      </c>
      <c r="AE2" s="23">
        <v>361.762</v>
      </c>
      <c r="AF2">
        <v>1.5</v>
      </c>
      <c r="AG2">
        <v>0</v>
      </c>
    </row>
    <row r="3" spans="1:33">
      <c r="A3" t="s">
        <v>627</v>
      </c>
      <c r="B3" s="1">
        <v>0.58680555555555558</v>
      </c>
      <c r="C3" t="s">
        <v>224</v>
      </c>
      <c r="D3" t="s">
        <v>623</v>
      </c>
      <c r="F3">
        <v>10085</v>
      </c>
      <c r="G3" t="s">
        <v>345</v>
      </c>
      <c r="H3" t="s">
        <v>346</v>
      </c>
      <c r="I3" t="s">
        <v>233</v>
      </c>
      <c r="J3" t="s">
        <v>347</v>
      </c>
      <c r="K3" t="s">
        <v>624</v>
      </c>
      <c r="L3">
        <v>7</v>
      </c>
      <c r="M3">
        <v>124.4</v>
      </c>
      <c r="N3">
        <v>77.882499999999993</v>
      </c>
      <c r="O3">
        <v>14.717700000000001</v>
      </c>
      <c r="P3">
        <v>6.2244999999999999</v>
      </c>
      <c r="Q3">
        <v>6.5015000000000001</v>
      </c>
      <c r="R3">
        <v>4.0366</v>
      </c>
      <c r="S3">
        <v>1.9016999999999999</v>
      </c>
      <c r="T3">
        <v>1.3179000000000001</v>
      </c>
      <c r="U3">
        <v>0</v>
      </c>
      <c r="V3">
        <v>0</v>
      </c>
      <c r="W3">
        <v>20.39</v>
      </c>
      <c r="X3" t="s">
        <v>628</v>
      </c>
      <c r="Y3">
        <v>4.5186999999999999</v>
      </c>
      <c r="Z3" t="s">
        <v>629</v>
      </c>
      <c r="AA3">
        <v>2.1393</v>
      </c>
      <c r="AB3" t="s">
        <v>630</v>
      </c>
      <c r="AC3">
        <v>1.3776999999999999</v>
      </c>
      <c r="AD3">
        <v>45.357199999999999</v>
      </c>
      <c r="AE3">
        <v>314.00639999999999</v>
      </c>
      <c r="AF3">
        <v>1.88</v>
      </c>
      <c r="AG3">
        <v>130</v>
      </c>
    </row>
    <row r="4" spans="1:33">
      <c r="A4" t="s">
        <v>631</v>
      </c>
      <c r="B4" s="1">
        <v>0.58680555555555558</v>
      </c>
      <c r="C4" t="s">
        <v>224</v>
      </c>
      <c r="D4" t="s">
        <v>623</v>
      </c>
      <c r="F4">
        <v>10085</v>
      </c>
      <c r="G4" t="s">
        <v>345</v>
      </c>
      <c r="H4" t="s">
        <v>346</v>
      </c>
      <c r="I4" t="s">
        <v>233</v>
      </c>
      <c r="J4" t="s">
        <v>347</v>
      </c>
      <c r="K4" t="s">
        <v>624</v>
      </c>
      <c r="L4">
        <v>8</v>
      </c>
      <c r="M4">
        <v>75.540700000000001</v>
      </c>
      <c r="N4">
        <v>80.708600000000004</v>
      </c>
      <c r="O4">
        <v>40.5383</v>
      </c>
      <c r="P4">
        <v>15.0776</v>
      </c>
      <c r="Q4">
        <v>4.0513000000000003</v>
      </c>
      <c r="R4">
        <v>4.5766</v>
      </c>
      <c r="S4">
        <v>4.1051000000000002</v>
      </c>
      <c r="T4">
        <v>2.9047000000000001</v>
      </c>
      <c r="U4">
        <v>2.0636999999999999</v>
      </c>
      <c r="V4">
        <v>2.0257999999999998</v>
      </c>
      <c r="W4">
        <v>17.3093</v>
      </c>
      <c r="X4" t="s">
        <v>396</v>
      </c>
      <c r="Y4">
        <v>2.9281999999999999</v>
      </c>
      <c r="Z4" t="s">
        <v>632</v>
      </c>
      <c r="AA4">
        <v>0.67430000000000001</v>
      </c>
      <c r="AB4" t="s">
        <v>633</v>
      </c>
      <c r="AC4">
        <v>1.0962000000000001</v>
      </c>
      <c r="AD4">
        <v>29.219899999999999</v>
      </c>
      <c r="AE4">
        <v>282.8202</v>
      </c>
      <c r="AF4">
        <v>12</v>
      </c>
      <c r="AG4">
        <v>0</v>
      </c>
    </row>
    <row r="5" spans="1:33">
      <c r="A5" t="s">
        <v>634</v>
      </c>
      <c r="B5" s="1">
        <v>0.58680555555555558</v>
      </c>
      <c r="C5" t="s">
        <v>224</v>
      </c>
      <c r="D5" t="s">
        <v>623</v>
      </c>
      <c r="F5">
        <v>10085</v>
      </c>
      <c r="G5" t="s">
        <v>345</v>
      </c>
      <c r="H5" t="s">
        <v>346</v>
      </c>
      <c r="I5" t="s">
        <v>233</v>
      </c>
      <c r="J5" t="s">
        <v>347</v>
      </c>
      <c r="K5" t="s">
        <v>624</v>
      </c>
      <c r="L5">
        <v>10</v>
      </c>
      <c r="M5">
        <v>80.084999999999994</v>
      </c>
      <c r="N5">
        <v>51.967300000000002</v>
      </c>
      <c r="O5">
        <v>37.953600000000002</v>
      </c>
      <c r="P5">
        <v>6.5370999999999997</v>
      </c>
      <c r="Q5">
        <v>3.5528</v>
      </c>
      <c r="R5">
        <v>3.5084</v>
      </c>
      <c r="S5">
        <v>3.1633</v>
      </c>
      <c r="T5">
        <v>1.7192000000000001</v>
      </c>
      <c r="U5">
        <v>2.3342999999999998</v>
      </c>
      <c r="V5">
        <v>3.3694000000000002</v>
      </c>
      <c r="W5">
        <v>17.996400000000001</v>
      </c>
      <c r="X5" t="s">
        <v>635</v>
      </c>
      <c r="Y5">
        <v>2.6082999999999998</v>
      </c>
      <c r="Z5" t="s">
        <v>636</v>
      </c>
      <c r="AA5">
        <v>0.41949999999999998</v>
      </c>
      <c r="AB5" t="s">
        <v>637</v>
      </c>
      <c r="AC5">
        <v>2.9470000000000001</v>
      </c>
      <c r="AD5">
        <v>13.5566</v>
      </c>
      <c r="AE5">
        <v>231.7182</v>
      </c>
      <c r="AF5">
        <v>6.5</v>
      </c>
      <c r="AG5">
        <v>125</v>
      </c>
    </row>
    <row r="6" spans="1:33">
      <c r="A6" t="s">
        <v>638</v>
      </c>
      <c r="B6" s="1">
        <v>0.58680555555555558</v>
      </c>
      <c r="C6" t="s">
        <v>224</v>
      </c>
      <c r="D6" t="s">
        <v>623</v>
      </c>
      <c r="F6">
        <v>10085</v>
      </c>
      <c r="G6" t="s">
        <v>345</v>
      </c>
      <c r="H6" t="s">
        <v>346</v>
      </c>
      <c r="I6" t="s">
        <v>233</v>
      </c>
      <c r="J6" t="s">
        <v>347</v>
      </c>
      <c r="K6" t="s">
        <v>624</v>
      </c>
      <c r="L6">
        <v>5</v>
      </c>
      <c r="M6">
        <v>76.2149</v>
      </c>
      <c r="N6">
        <v>50.9373</v>
      </c>
      <c r="O6">
        <v>37.275199999999998</v>
      </c>
      <c r="P6">
        <v>11.4397</v>
      </c>
      <c r="Q6">
        <v>5.3395000000000001</v>
      </c>
      <c r="R6">
        <v>2.8178000000000001</v>
      </c>
      <c r="S6">
        <v>0</v>
      </c>
      <c r="T6">
        <v>0</v>
      </c>
      <c r="U6">
        <v>0</v>
      </c>
      <c r="V6">
        <v>0</v>
      </c>
      <c r="W6">
        <v>12.1271</v>
      </c>
      <c r="X6" t="s">
        <v>639</v>
      </c>
      <c r="Y6">
        <v>2.1017000000000001</v>
      </c>
      <c r="Z6" t="s">
        <v>291</v>
      </c>
      <c r="AA6">
        <v>1.7289000000000001</v>
      </c>
      <c r="AB6" t="s">
        <v>585</v>
      </c>
      <c r="AC6">
        <v>1.4049</v>
      </c>
      <c r="AD6">
        <v>9.8668999999999993</v>
      </c>
      <c r="AE6">
        <v>220.8049</v>
      </c>
      <c r="AF6">
        <v>4</v>
      </c>
      <c r="AG6">
        <v>0</v>
      </c>
    </row>
    <row r="7" spans="1:33">
      <c r="A7" t="s">
        <v>640</v>
      </c>
      <c r="B7" s="1">
        <v>0.58680555555555558</v>
      </c>
      <c r="C7" t="s">
        <v>224</v>
      </c>
      <c r="D7" t="s">
        <v>623</v>
      </c>
      <c r="F7">
        <v>10085</v>
      </c>
      <c r="G7" t="s">
        <v>345</v>
      </c>
      <c r="H7" t="s">
        <v>346</v>
      </c>
      <c r="I7" t="s">
        <v>233</v>
      </c>
      <c r="J7" t="s">
        <v>347</v>
      </c>
      <c r="K7" t="s">
        <v>624</v>
      </c>
      <c r="L7">
        <v>8</v>
      </c>
      <c r="M7">
        <v>51.946899999999999</v>
      </c>
      <c r="N7">
        <v>36.428199999999997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641</v>
      </c>
      <c r="Y7">
        <v>0.36420000000000002</v>
      </c>
      <c r="Z7" t="s">
        <v>642</v>
      </c>
      <c r="AA7">
        <v>0</v>
      </c>
      <c r="AB7" t="s">
        <v>643</v>
      </c>
      <c r="AC7">
        <v>0.53500000000000003</v>
      </c>
      <c r="AD7">
        <v>31.4</v>
      </c>
      <c r="AE7">
        <v>159.71600000000001</v>
      </c>
      <c r="AF7">
        <v>25</v>
      </c>
      <c r="AG7">
        <v>0</v>
      </c>
    </row>
    <row r="51" spans="1:33" hidden="1" outlineLevel="1">
      <c r="A51" t="str">
        <f>C2</f>
        <v>Galway</v>
      </c>
      <c r="B51">
        <f>B2</f>
        <v>0.58680555555555558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Abbey Magic (IRE)</v>
      </c>
      <c r="L52" t="str">
        <f t="shared" si="0"/>
        <v>Boot Camp (IRE)</v>
      </c>
      <c r="M52" t="str">
        <f t="shared" si="0"/>
        <v>Boot Camp (IRE)</v>
      </c>
      <c r="N52" t="str">
        <f t="shared" ref="N52:N91" si="1">INDEX($A$2:$A$20,(MATCH(LARGE(W$2:W$20,$J52),W$2:W$20,0)))</f>
        <v>Boot Camp (IRE)</v>
      </c>
      <c r="O52" t="str">
        <f t="shared" ref="O52:O91" si="2">INDEX($A$2:$A$20,(MATCH(LARGE(AA$2:AA$20,$J52),AA$2:AA$20,0)))</f>
        <v>Boot Camp (IRE)</v>
      </c>
      <c r="P52" t="str">
        <f t="shared" ref="P52:P91" si="3">INDEX($A$2:$A$20,(MATCH(LARGE(Y$2:Y$20,$J52),Y$2:Y$20,0)))</f>
        <v>Abbey Magic (IRE)</v>
      </c>
      <c r="Q52" t="str">
        <f t="shared" ref="Q52:Q91" si="4">INDEX($A$2:$A$20,(MATCH(LARGE(Y$2:Y$20,$J52),Y$2:Y$20,0)))</f>
        <v>Abbey Magic (IRE)</v>
      </c>
      <c r="R52" t="str">
        <f t="shared" ref="R52:R91" si="5">INDEX($A$2:$A$20,(MATCH(LARGE(AD$2:AD$20,$J52),AD$2:AD$20,0)))</f>
        <v>Abbey Magic (IRE)</v>
      </c>
      <c r="S52" t="str">
        <f t="shared" ref="S52:S80" si="6">A2</f>
        <v>Boot Camp (IRE)</v>
      </c>
      <c r="V52">
        <f t="shared" ref="V52:V80" si="7">SUM(Y52:AF52)</f>
        <v>40</v>
      </c>
      <c r="W52">
        <f t="shared" ref="W52:W80" si="8">V52-AG2</f>
        <v>40</v>
      </c>
      <c r="X52">
        <f t="shared" ref="X52:X60" si="9">IF(ISNA(W52),"",W52)</f>
        <v>40</v>
      </c>
      <c r="Y52">
        <f t="shared" ref="Y52:AA80" si="10">(($H$63+1)-(RANK(M2,M$2:M$30)))</f>
        <v>5</v>
      </c>
      <c r="Z52">
        <f t="shared" si="10"/>
        <v>6</v>
      </c>
      <c r="AA52">
        <f t="shared" si="10"/>
        <v>6</v>
      </c>
      <c r="AB52">
        <f t="shared" ref="AB52:AB80" si="11">(($H$63+1)-(RANK(W2,W$2:W$30)))</f>
        <v>6</v>
      </c>
      <c r="AC52">
        <f t="shared" ref="AC52:AC80" si="12">(($H$63+1)-(RANK(Y2,Y$2:Y$30)))</f>
        <v>3</v>
      </c>
      <c r="AD52">
        <f t="shared" ref="AD52:AD80" si="13">(($H$63+1)-(RANK(AA2,AA$2:AA$30)))</f>
        <v>6</v>
      </c>
      <c r="AE52">
        <f t="shared" ref="AE52:AF80" si="14">(($H$63+1)-(RANK(AC2,AC$2:AC$30)))</f>
        <v>3</v>
      </c>
      <c r="AF52">
        <f t="shared" si="14"/>
        <v>5</v>
      </c>
      <c r="AG52" t="str">
        <f>INDEX(S52:S92, MATCH(LARGE(X52:X92, 1),X52:X92, 0))</f>
        <v>Boot Camp (IRE)</v>
      </c>
    </row>
    <row r="53" spans="1:33" hidden="1" outlineLevel="1">
      <c r="A53" t="s">
        <v>43</v>
      </c>
      <c r="B53" t="str">
        <f>A2</f>
        <v>Boot Camp (IRE)</v>
      </c>
      <c r="C53">
        <f>AE2</f>
        <v>361.762</v>
      </c>
      <c r="D53">
        <f>AG2</f>
        <v>0</v>
      </c>
      <c r="E53">
        <f>C53-D53</f>
        <v>361.762</v>
      </c>
      <c r="F53">
        <f>SUMIF(B53:B61, B53, G53:G61)</f>
        <v>0.79155923329554889</v>
      </c>
      <c r="G53">
        <f>(1/C53)*(C53-C54)</f>
        <v>0.13200833697292699</v>
      </c>
      <c r="H53">
        <f>AF2</f>
        <v>1.5</v>
      </c>
      <c r="J53">
        <v>2</v>
      </c>
      <c r="K53" t="str">
        <f t="shared" si="0"/>
        <v>Boot Camp (IRE)</v>
      </c>
      <c r="L53" t="str">
        <f t="shared" si="0"/>
        <v>Stormey (IRE)</v>
      </c>
      <c r="M53" t="str">
        <f t="shared" si="0"/>
        <v>Stormey (IRE)</v>
      </c>
      <c r="N53" t="str">
        <f t="shared" si="1"/>
        <v>Abbey Magic (IRE)</v>
      </c>
      <c r="O53" t="str">
        <f t="shared" si="2"/>
        <v>Abbey Magic (IRE)</v>
      </c>
      <c r="P53" t="str">
        <f t="shared" si="3"/>
        <v>Stormey (IRE)</v>
      </c>
      <c r="Q53" t="str">
        <f t="shared" si="4"/>
        <v>Stormey (IRE)</v>
      </c>
      <c r="R53" t="str">
        <f t="shared" si="5"/>
        <v>Boot Camp (IRE)</v>
      </c>
      <c r="S53" t="str">
        <f t="shared" si="6"/>
        <v>Abbey Magic (IRE)</v>
      </c>
      <c r="V53">
        <f t="shared" si="7"/>
        <v>38</v>
      </c>
      <c r="W53">
        <f t="shared" si="8"/>
        <v>-92</v>
      </c>
      <c r="X53">
        <f t="shared" si="9"/>
        <v>-92</v>
      </c>
      <c r="Y53">
        <f t="shared" si="10"/>
        <v>6</v>
      </c>
      <c r="Z53">
        <f t="shared" si="10"/>
        <v>4</v>
      </c>
      <c r="AA53">
        <f t="shared" si="10"/>
        <v>2</v>
      </c>
      <c r="AB53">
        <f t="shared" si="11"/>
        <v>5</v>
      </c>
      <c r="AC53">
        <f t="shared" si="12"/>
        <v>6</v>
      </c>
      <c r="AD53">
        <f t="shared" si="13"/>
        <v>5</v>
      </c>
      <c r="AE53">
        <f t="shared" si="14"/>
        <v>4</v>
      </c>
      <c r="AF53">
        <f t="shared" si="14"/>
        <v>6</v>
      </c>
    </row>
    <row r="54" spans="1:33" hidden="1" outlineLevel="1">
      <c r="A54" t="s">
        <v>44</v>
      </c>
      <c r="B54" t="str">
        <f>A3</f>
        <v>Abbey Magic (IRE)</v>
      </c>
      <c r="C54">
        <f>AE3</f>
        <v>314.00639999999999</v>
      </c>
      <c r="D54">
        <f>AG3</f>
        <v>130</v>
      </c>
      <c r="E54">
        <f t="shared" ref="E54:E55" si="15">C54-D54</f>
        <v>184.00639999999999</v>
      </c>
      <c r="F54">
        <f ca="1">SUMIF(B53:B64, B54, G53:G61)</f>
        <v>0.62483104758501729</v>
      </c>
      <c r="H54">
        <f>AF3</f>
        <v>1.88</v>
      </c>
      <c r="J54">
        <v>3</v>
      </c>
      <c r="K54" t="str">
        <f t="shared" si="0"/>
        <v>Damut (IRE)</v>
      </c>
      <c r="L54" t="str">
        <f t="shared" si="0"/>
        <v>Abbey Magic (IRE)</v>
      </c>
      <c r="M54" t="str">
        <f t="shared" si="0"/>
        <v>Damut (IRE)</v>
      </c>
      <c r="N54" t="str">
        <f t="shared" si="1"/>
        <v>Damut (IRE)</v>
      </c>
      <c r="O54" t="str">
        <f t="shared" si="2"/>
        <v>Whisperinthebreeze</v>
      </c>
      <c r="P54" t="str">
        <f t="shared" si="3"/>
        <v>Damut (IRE)</v>
      </c>
      <c r="Q54" t="str">
        <f t="shared" si="4"/>
        <v>Damut (IRE)</v>
      </c>
      <c r="R54" t="str">
        <f t="shared" si="5"/>
        <v>Sweet As A Nut (IRE)</v>
      </c>
      <c r="S54" t="str">
        <f t="shared" si="6"/>
        <v>Stormey (IRE)</v>
      </c>
      <c r="V54">
        <f t="shared" si="7"/>
        <v>28</v>
      </c>
      <c r="W54">
        <f t="shared" si="8"/>
        <v>28</v>
      </c>
      <c r="X54">
        <f t="shared" si="9"/>
        <v>28</v>
      </c>
      <c r="Y54">
        <f t="shared" si="10"/>
        <v>2</v>
      </c>
      <c r="Z54">
        <f t="shared" si="10"/>
        <v>5</v>
      </c>
      <c r="AA54">
        <f t="shared" si="10"/>
        <v>5</v>
      </c>
      <c r="AB54">
        <f t="shared" si="11"/>
        <v>3</v>
      </c>
      <c r="AC54">
        <f t="shared" si="12"/>
        <v>5</v>
      </c>
      <c r="AD54">
        <f t="shared" si="13"/>
        <v>3</v>
      </c>
      <c r="AE54">
        <f t="shared" si="14"/>
        <v>2</v>
      </c>
      <c r="AF54">
        <f t="shared" si="14"/>
        <v>3</v>
      </c>
    </row>
    <row r="55" spans="1:33" hidden="1" outlineLevel="1">
      <c r="A55" t="s">
        <v>45</v>
      </c>
      <c r="B55" t="str">
        <f>A4</f>
        <v>Stormey (IRE)</v>
      </c>
      <c r="C55">
        <f>AE4</f>
        <v>282.8202</v>
      </c>
      <c r="D55">
        <f>AG4</f>
        <v>0</v>
      </c>
      <c r="E55">
        <f t="shared" si="15"/>
        <v>282.8202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Whisperinthebreeze</v>
      </c>
      <c r="L55" t="str">
        <f t="shared" si="0"/>
        <v>Damut (IRE)</v>
      </c>
      <c r="M55" t="str">
        <f t="shared" si="0"/>
        <v>Whisperinthebreeze</v>
      </c>
      <c r="N55" t="str">
        <f t="shared" si="1"/>
        <v>Stormey (IRE)</v>
      </c>
      <c r="O55" t="str">
        <f t="shared" si="2"/>
        <v>Stormey (IRE)</v>
      </c>
      <c r="P55" t="str">
        <f t="shared" si="3"/>
        <v>Boot Camp (IRE)</v>
      </c>
      <c r="Q55" t="str">
        <f t="shared" si="4"/>
        <v>Boot Camp (IRE)</v>
      </c>
      <c r="R55" t="str">
        <f t="shared" si="5"/>
        <v>Stormey (IRE)</v>
      </c>
      <c r="S55" t="str">
        <f t="shared" si="6"/>
        <v>Damut (IRE)</v>
      </c>
      <c r="V55">
        <f t="shared" si="7"/>
        <v>29</v>
      </c>
      <c r="W55">
        <f t="shared" si="8"/>
        <v>-96</v>
      </c>
      <c r="X55">
        <f t="shared" si="9"/>
        <v>-96</v>
      </c>
      <c r="Y55">
        <f t="shared" si="10"/>
        <v>4</v>
      </c>
      <c r="Z55">
        <f t="shared" si="10"/>
        <v>3</v>
      </c>
      <c r="AA55">
        <f t="shared" si="10"/>
        <v>4</v>
      </c>
      <c r="AB55">
        <f t="shared" si="11"/>
        <v>4</v>
      </c>
      <c r="AC55">
        <f t="shared" si="12"/>
        <v>4</v>
      </c>
      <c r="AD55">
        <f t="shared" si="13"/>
        <v>2</v>
      </c>
      <c r="AE55">
        <f t="shared" si="14"/>
        <v>6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Abbey Magic (IRE)</v>
      </c>
      <c r="C56">
        <f>LARGE(M$2:M$20, D56)</f>
        <v>124.4</v>
      </c>
      <c r="D56">
        <v>1</v>
      </c>
      <c r="E56">
        <f>LARGE(M$2:M$20, F56)</f>
        <v>110.289</v>
      </c>
      <c r="F56">
        <v>2</v>
      </c>
      <c r="G56">
        <f t="shared" ref="G56:G61" si="16">IF(C56&gt;0, (1/C56)*(C56-E56), 0.1)</f>
        <v>0.1134324758842444</v>
      </c>
      <c r="H56">
        <f t="shared" ref="H56:H61" si="17">INDEX(AF$2:AF$20,MATCH(B56,A$2:A$20,0))</f>
        <v>1.88</v>
      </c>
      <c r="J56">
        <v>5</v>
      </c>
      <c r="K56" t="str">
        <f t="shared" si="0"/>
        <v>Stormey (IRE)</v>
      </c>
      <c r="L56" t="str">
        <f t="shared" si="0"/>
        <v>Whisperinthebreeze</v>
      </c>
      <c r="M56" t="str">
        <f t="shared" si="0"/>
        <v>Abbey Magic (IRE)</v>
      </c>
      <c r="N56" t="str">
        <f t="shared" si="1"/>
        <v>Whisperinthebreeze</v>
      </c>
      <c r="O56" t="str">
        <f t="shared" si="2"/>
        <v>Damut (IRE)</v>
      </c>
      <c r="P56" t="str">
        <f t="shared" si="3"/>
        <v>Whisperinthebreeze</v>
      </c>
      <c r="Q56" t="str">
        <f t="shared" si="4"/>
        <v>Whisperinthebreeze</v>
      </c>
      <c r="R56" t="str">
        <f t="shared" si="5"/>
        <v>Damut (IRE)</v>
      </c>
      <c r="S56" t="str">
        <f t="shared" si="6"/>
        <v>Whisperinthebreeze</v>
      </c>
      <c r="V56">
        <f t="shared" si="7"/>
        <v>22</v>
      </c>
      <c r="W56">
        <f t="shared" si="8"/>
        <v>22</v>
      </c>
      <c r="X56">
        <f t="shared" si="9"/>
        <v>22</v>
      </c>
      <c r="Y56">
        <f t="shared" si="10"/>
        <v>3</v>
      </c>
      <c r="Z56">
        <f t="shared" si="10"/>
        <v>2</v>
      </c>
      <c r="AA56">
        <f t="shared" si="10"/>
        <v>3</v>
      </c>
      <c r="AB56">
        <f t="shared" si="11"/>
        <v>2</v>
      </c>
      <c r="AC56">
        <f t="shared" si="12"/>
        <v>2</v>
      </c>
      <c r="AD56">
        <f t="shared" si="13"/>
        <v>4</v>
      </c>
      <c r="AE56">
        <f t="shared" si="14"/>
        <v>5</v>
      </c>
      <c r="AF56">
        <f t="shared" si="14"/>
        <v>1</v>
      </c>
    </row>
    <row r="57" spans="1:33" hidden="1" outlineLevel="1">
      <c r="A57" t="s">
        <v>25</v>
      </c>
      <c r="B57" t="str">
        <f>INDEX(A$2:A$20,MATCH(C57,W$2:W$20,0))</f>
        <v>Boot Camp (IRE)</v>
      </c>
      <c r="C57">
        <f>LARGE(W$2:W$20, D57)</f>
        <v>25.49</v>
      </c>
      <c r="D57">
        <v>1</v>
      </c>
      <c r="E57">
        <f>LARGE(W$2:W$20, F57)</f>
        <v>20.39</v>
      </c>
      <c r="F57">
        <v>2</v>
      </c>
      <c r="G57">
        <f t="shared" si="16"/>
        <v>0.20007846214201641</v>
      </c>
      <c r="H57">
        <f t="shared" si="17"/>
        <v>1.5</v>
      </c>
      <c r="J57">
        <v>6</v>
      </c>
      <c r="K57" t="str">
        <f t="shared" si="0"/>
        <v>Sweet As A Nut (IRE)</v>
      </c>
      <c r="L57" t="str">
        <f t="shared" si="0"/>
        <v>Sweet As A Nut (IRE)</v>
      </c>
      <c r="M57" t="str">
        <f t="shared" si="0"/>
        <v>Sweet As A Nut (IRE)</v>
      </c>
      <c r="N57" t="str">
        <f t="shared" si="1"/>
        <v>Sweet As A Nut (IRE)</v>
      </c>
      <c r="O57" t="str">
        <f t="shared" si="2"/>
        <v>Sweet As A Nut (IRE)</v>
      </c>
      <c r="P57" t="str">
        <f t="shared" si="3"/>
        <v>Sweet As A Nut (IRE)</v>
      </c>
      <c r="Q57" t="str">
        <f t="shared" si="4"/>
        <v>Sweet As A Nut (IRE)</v>
      </c>
      <c r="R57" t="str">
        <f t="shared" si="5"/>
        <v>Whisperinthebreeze</v>
      </c>
      <c r="S57" t="str">
        <f t="shared" si="6"/>
        <v>Sweet As A Nut (IRE)</v>
      </c>
      <c r="V57">
        <f t="shared" si="7"/>
        <v>11</v>
      </c>
      <c r="W57">
        <f t="shared" si="8"/>
        <v>11</v>
      </c>
      <c r="X57">
        <f t="shared" si="9"/>
        <v>11</v>
      </c>
      <c r="Y57">
        <f t="shared" si="10"/>
        <v>1</v>
      </c>
      <c r="Z57">
        <f t="shared" si="10"/>
        <v>1</v>
      </c>
      <c r="AA57">
        <f t="shared" si="10"/>
        <v>1</v>
      </c>
      <c r="AB57">
        <f t="shared" si="11"/>
        <v>1</v>
      </c>
      <c r="AC57">
        <f t="shared" si="12"/>
        <v>1</v>
      </c>
      <c r="AD57">
        <f t="shared" si="13"/>
        <v>1</v>
      </c>
      <c r="AE57">
        <f t="shared" si="14"/>
        <v>1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Boot Camp (IRE)</v>
      </c>
      <c r="C58">
        <f>LARGE(AA$2:AA$20, D58)</f>
        <v>3.9578000000000002</v>
      </c>
      <c r="D58">
        <v>1</v>
      </c>
      <c r="E58">
        <f>LARGE(AA$2:AA$20, F58)</f>
        <v>2.1393</v>
      </c>
      <c r="F58">
        <v>2</v>
      </c>
      <c r="G58">
        <f t="shared" si="16"/>
        <v>0.45947243418060546</v>
      </c>
      <c r="H58">
        <f t="shared" si="17"/>
        <v>1.5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>
        <f t="shared" si="10"/>
        <v>1</v>
      </c>
      <c r="AB58">
        <f t="shared" si="11"/>
        <v>1</v>
      </c>
      <c r="AC58" t="e">
        <f t="shared" si="12"/>
        <v>#N/A</v>
      </c>
      <c r="AD58">
        <f t="shared" si="13"/>
        <v>1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Damut (IRE)</v>
      </c>
      <c r="C59">
        <f>LARGE(AC$2:AC$20, D59)</f>
        <v>2.9470000000000001</v>
      </c>
      <c r="D59">
        <v>1</v>
      </c>
      <c r="E59">
        <f>LARGE(AC$2:AC$20, F59)</f>
        <v>1.4049</v>
      </c>
      <c r="F59">
        <v>2</v>
      </c>
      <c r="G59">
        <f t="shared" si="16"/>
        <v>0.52327790973871735</v>
      </c>
      <c r="H59">
        <f t="shared" si="17"/>
        <v>6.5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>
        <f t="shared" si="10"/>
        <v>1</v>
      </c>
      <c r="AB59">
        <f t="shared" si="11"/>
        <v>1</v>
      </c>
      <c r="AC59" t="e">
        <f t="shared" si="12"/>
        <v>#N/A</v>
      </c>
      <c r="AD59">
        <f t="shared" si="13"/>
        <v>1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Abbey Magic (IRE)</v>
      </c>
      <c r="C60">
        <f>LARGE(Y$2:Y$20, D60)</f>
        <v>4.5186999999999999</v>
      </c>
      <c r="D60">
        <v>1</v>
      </c>
      <c r="E60">
        <f>LARGE(Y$2:Y$20, F60)</f>
        <v>2.9281999999999999</v>
      </c>
      <c r="F60">
        <v>2</v>
      </c>
      <c r="G60">
        <f t="shared" si="16"/>
        <v>0.35198176466682896</v>
      </c>
      <c r="H60">
        <f t="shared" si="17"/>
        <v>1.88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>
        <f t="shared" si="10"/>
        <v>1</v>
      </c>
      <c r="AB60">
        <f t="shared" si="11"/>
        <v>1</v>
      </c>
      <c r="AC60" t="e">
        <f t="shared" si="12"/>
        <v>#N/A</v>
      </c>
      <c r="AD60">
        <f t="shared" si="13"/>
        <v>1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Abbey Magic (IRE)</v>
      </c>
      <c r="C61">
        <f>LARGE(AD$2:AD$20, D61)</f>
        <v>45.357199999999999</v>
      </c>
      <c r="D61">
        <v>1</v>
      </c>
      <c r="E61">
        <f>LARGE(AD$2:AD$20, F61)</f>
        <v>38.1265</v>
      </c>
      <c r="F61">
        <v>2</v>
      </c>
      <c r="G61">
        <f t="shared" si="16"/>
        <v>0.15941680703394387</v>
      </c>
      <c r="H61">
        <f t="shared" si="17"/>
        <v>1.88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>
        <f t="shared" si="10"/>
        <v>1</v>
      </c>
      <c r="AB61">
        <f t="shared" si="11"/>
        <v>1</v>
      </c>
      <c r="AC61" t="e">
        <f t="shared" si="12"/>
        <v>#N/A</v>
      </c>
      <c r="AD61">
        <f t="shared" si="13"/>
        <v>1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Boot Camp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>
        <f t="shared" si="10"/>
        <v>1</v>
      </c>
      <c r="AB62">
        <f t="shared" si="11"/>
        <v>1</v>
      </c>
      <c r="AC62" t="e">
        <f t="shared" si="12"/>
        <v>#N/A</v>
      </c>
      <c r="AD62">
        <f t="shared" si="13"/>
        <v>1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Abbey Magic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6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>
        <f t="shared" si="10"/>
        <v>1</v>
      </c>
      <c r="AB63">
        <f t="shared" si="11"/>
        <v>1</v>
      </c>
      <c r="AC63" t="e">
        <f t="shared" si="12"/>
        <v>#N/A</v>
      </c>
      <c r="AD63">
        <f t="shared" si="13"/>
        <v>1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Abbey Magic (IRE)</v>
      </c>
      <c r="C64">
        <f>INDEX(AF$2:AF$20,MATCH(B64,A$2:A$20,0))</f>
        <v>1.88</v>
      </c>
      <c r="D64">
        <v>1</v>
      </c>
      <c r="E64">
        <f>SUMIF(B53:B61, B64, G53:G61)</f>
        <v>0.62483104758501729</v>
      </c>
      <c r="F64">
        <v>0</v>
      </c>
      <c r="G64" t="str">
        <f>K2</f>
        <v>SANSERV Rated Novice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>
        <f t="shared" si="10"/>
        <v>1</v>
      </c>
      <c r="AB64">
        <f t="shared" si="11"/>
        <v>1</v>
      </c>
      <c r="AC64" t="e">
        <f t="shared" si="12"/>
        <v>#N/A</v>
      </c>
      <c r="AD64">
        <f t="shared" si="13"/>
        <v>1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2m2f </v>
      </c>
      <c r="H65">
        <f>LARGE(G58:G60, 1)</f>
        <v>0.52327790973871735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>
        <f t="shared" si="10"/>
        <v>1</v>
      </c>
      <c r="AB65">
        <f t="shared" si="11"/>
        <v>1</v>
      </c>
      <c r="AC65" t="e">
        <f t="shared" si="12"/>
        <v>#N/A</v>
      </c>
      <c r="AD65">
        <f t="shared" si="13"/>
        <v>1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2</v>
      </c>
      <c r="G66">
        <f>F2</f>
        <v>10085</v>
      </c>
      <c r="H66">
        <f ca="1">LARGE(F53:F55, 1)</f>
        <v>0.79155923329554889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>
        <f t="shared" si="10"/>
        <v>1</v>
      </c>
      <c r="AB66">
        <f t="shared" si="11"/>
        <v>1</v>
      </c>
      <c r="AC66" t="e">
        <f t="shared" si="12"/>
        <v>#N/A</v>
      </c>
      <c r="AD66">
        <f t="shared" si="13"/>
        <v>1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Boot Camp (IRE)</v>
      </c>
      <c r="F67">
        <f>IF(H63&lt;11, F66+1, F66)</f>
        <v>3</v>
      </c>
      <c r="G67" t="str">
        <f>G2</f>
        <v>Yielding</v>
      </c>
      <c r="H67" t="str">
        <f ca="1">INDEX(B53:B55,MATCH(H66,F53:F55,0))</f>
        <v>Boot Camp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>
        <f t="shared" si="10"/>
        <v>1</v>
      </c>
      <c r="AB67">
        <f t="shared" si="11"/>
        <v>1</v>
      </c>
      <c r="AC67" t="e">
        <f t="shared" si="12"/>
        <v>#N/A</v>
      </c>
      <c r="AD67">
        <f t="shared" si="13"/>
        <v>1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Boot Camp (IRE)</v>
      </c>
      <c r="B68" t="str">
        <f ca="1">IF(ISNA(A68), B56, A68)</f>
        <v>Boot Camp (IRE)</v>
      </c>
      <c r="C68">
        <f ca="1">INDEX(AF$2:AF$20,MATCH(B68,A$2:A$20,0))</f>
        <v>1.5</v>
      </c>
      <c r="D68">
        <v>1</v>
      </c>
      <c r="F68">
        <f ca="1">IF(E70&gt;0.5, F67+1, F67)</f>
        <v>4</v>
      </c>
      <c r="G68" t="str">
        <f>I2</f>
        <v>Non Handicap</v>
      </c>
      <c r="H68">
        <f ca="1">IF(G66&gt;10000, G70+1, G70)</f>
        <v>5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>
        <f t="shared" si="10"/>
        <v>1</v>
      </c>
      <c r="AB68">
        <f t="shared" si="11"/>
        <v>1</v>
      </c>
      <c r="AC68" t="e">
        <f t="shared" si="12"/>
        <v>#N/A</v>
      </c>
      <c r="AD68">
        <f t="shared" si="13"/>
        <v>1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Boot Camp (IRE)</v>
      </c>
      <c r="C69">
        <f ca="1">INDEX(AF$2:AF$20,MATCH(B69,A$2:A$20,0))</f>
        <v>1.5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>
        <f t="shared" si="10"/>
        <v>1</v>
      </c>
      <c r="AB69">
        <f t="shared" si="11"/>
        <v>1</v>
      </c>
      <c r="AC69" t="e">
        <f t="shared" si="12"/>
        <v>#N/A</v>
      </c>
      <c r="AD69">
        <f t="shared" si="13"/>
        <v>1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Boot Camp (IRE)</v>
      </c>
      <c r="C70">
        <f ca="1">INDEX(AF$2:AF$20,MATCH(B70,A$2:A$20,0))</f>
        <v>1.5</v>
      </c>
      <c r="D70">
        <v>1</v>
      </c>
      <c r="E70">
        <f ca="1">SUMIF(B53:B61, B70, G53:G61)</f>
        <v>0.79155923329554889</v>
      </c>
      <c r="F70">
        <f ca="1">IF(E70&gt;1.5, F69+1, F69)</f>
        <v>4</v>
      </c>
      <c r="G70">
        <f ca="1">IF(H63&gt;15, G69-1, G69)</f>
        <v>4</v>
      </c>
      <c r="H70" t="str">
        <f ca="1">IF(H68=0,"*",IF(H68=1,"*",IF(H68=2,"**",IF(H68=3,"***",IF(H68=4,"****",IF(H68&gt;=5,"*****","*"))))))</f>
        <v>*****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>
        <f t="shared" si="10"/>
        <v>1</v>
      </c>
      <c r="AB70">
        <f t="shared" si="11"/>
        <v>1</v>
      </c>
      <c r="AC70" t="e">
        <f t="shared" si="12"/>
        <v>#N/A</v>
      </c>
      <c r="AD70">
        <f t="shared" si="13"/>
        <v>1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>
        <f t="shared" si="10"/>
        <v>1</v>
      </c>
      <c r="AB71">
        <f t="shared" si="11"/>
        <v>1</v>
      </c>
      <c r="AC71" t="e">
        <f t="shared" si="12"/>
        <v>#N/A</v>
      </c>
      <c r="AD71">
        <f t="shared" si="13"/>
        <v>1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Boot Camp (IRE)</v>
      </c>
      <c r="C72">
        <f>C53</f>
        <v>361.762</v>
      </c>
      <c r="D72">
        <f>(1/C72)*(C72-C73)</f>
        <v>0.13200833697292699</v>
      </c>
      <c r="E72">
        <f>H53</f>
        <v>1.5</v>
      </c>
      <c r="F72">
        <f>(E72*10)-10</f>
        <v>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>
        <f t="shared" si="10"/>
        <v>1</v>
      </c>
      <c r="AB72">
        <f t="shared" si="11"/>
        <v>1</v>
      </c>
      <c r="AC72" t="e">
        <f t="shared" si="12"/>
        <v>#N/A</v>
      </c>
      <c r="AD72">
        <f t="shared" si="13"/>
        <v>1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Abbey Magic (IRE)</v>
      </c>
      <c r="C73">
        <f t="shared" si="19"/>
        <v>314.00639999999999</v>
      </c>
      <c r="D73">
        <f>(1/C73)*(C73-C74)</f>
        <v>9.9317083983001583E-2</v>
      </c>
      <c r="E73">
        <f t="shared" ref="E73:E74" si="20">H54</f>
        <v>1.88</v>
      </c>
      <c r="F73">
        <f>(E73*10)-10</f>
        <v>8.7999999999999972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>
        <f t="shared" si="10"/>
        <v>1</v>
      </c>
      <c r="AB73">
        <f t="shared" si="11"/>
        <v>1</v>
      </c>
      <c r="AC73" t="e">
        <f t="shared" si="12"/>
        <v>#N/A</v>
      </c>
      <c r="AD73">
        <f t="shared" si="13"/>
        <v>1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Stormey (IRE)</v>
      </c>
      <c r="C74">
        <f t="shared" si="19"/>
        <v>282.8202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>
        <f t="shared" si="10"/>
        <v>1</v>
      </c>
      <c r="AB74">
        <f t="shared" si="11"/>
        <v>1</v>
      </c>
      <c r="AC74" t="e">
        <f t="shared" si="12"/>
        <v>#N/A</v>
      </c>
      <c r="AD74">
        <f t="shared" si="13"/>
        <v>1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>
        <f t="shared" si="10"/>
        <v>1</v>
      </c>
      <c r="AB75">
        <f t="shared" si="11"/>
        <v>1</v>
      </c>
      <c r="AC75" t="e">
        <f t="shared" si="12"/>
        <v>#N/A</v>
      </c>
      <c r="AD75">
        <f t="shared" si="13"/>
        <v>1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>
        <f t="shared" si="10"/>
        <v>1</v>
      </c>
      <c r="AB76">
        <f t="shared" si="11"/>
        <v>1</v>
      </c>
      <c r="AC76" t="e">
        <f t="shared" si="12"/>
        <v>#N/A</v>
      </c>
      <c r="AD76">
        <f t="shared" si="13"/>
        <v>1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1.5</v>
      </c>
      <c r="C77">
        <f>SMALL(AF2:AF50, 1)</f>
        <v>1.5</v>
      </c>
      <c r="D77" t="str">
        <f>IF(G77&lt;=3, "YES", "NO")</f>
        <v>YES</v>
      </c>
      <c r="E77">
        <f>IF(C77=0,SMALL(AF2:AF49,2), C77)</f>
        <v>1.5</v>
      </c>
      <c r="F77">
        <f>IF(E77=0, SMALL(AF2:AF49, 3), E77)</f>
        <v>1.5</v>
      </c>
      <c r="G77">
        <f>IF(F77=0, SMALL(AF2:AF49, 4), F77)</f>
        <v>1.5</v>
      </c>
      <c r="H77" t="str">
        <f>INDEX(A2:A50, MATCH(G77, AF2:AF50, 0))</f>
        <v>Boot Camp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>
        <f t="shared" si="10"/>
        <v>1</v>
      </c>
      <c r="AB77">
        <f t="shared" si="11"/>
        <v>1</v>
      </c>
      <c r="AC77" t="e">
        <f t="shared" si="12"/>
        <v>#N/A</v>
      </c>
      <c r="AD77">
        <f t="shared" si="13"/>
        <v>1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361.762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>
        <f t="shared" si="10"/>
        <v>1</v>
      </c>
      <c r="AB78">
        <f t="shared" si="11"/>
        <v>1</v>
      </c>
      <c r="AC78" t="e">
        <f t="shared" si="12"/>
        <v>#N/A</v>
      </c>
      <c r="AD78">
        <f t="shared" si="13"/>
        <v>1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361.762</v>
      </c>
      <c r="C79">
        <f>C78/B79</f>
        <v>2.7642483179548984E-5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Boot Camp (IRE) is highly rated.</v>
      </c>
      <c r="H79" t="str">
        <f>INDEX(A2:A50, MATCH(B79, AE2:AE50, 0))</f>
        <v>Boot Camp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>
        <f t="shared" si="10"/>
        <v>1</v>
      </c>
      <c r="AB79">
        <f t="shared" si="11"/>
        <v>1</v>
      </c>
      <c r="AC79" t="e">
        <f t="shared" si="12"/>
        <v>#N/A</v>
      </c>
      <c r="AD79">
        <f t="shared" si="13"/>
        <v>1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25.49</v>
      </c>
      <c r="C80">
        <f>(B81-B80)+0.01</f>
        <v>0.01</v>
      </c>
      <c r="D80" t="str">
        <f>D2</f>
        <v xml:space="preserve">2m2f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>
        <f t="shared" si="10"/>
        <v>1</v>
      </c>
      <c r="AB80">
        <f t="shared" si="11"/>
        <v>1</v>
      </c>
      <c r="AC80" t="e">
        <f t="shared" si="12"/>
        <v>#N/A</v>
      </c>
      <c r="AD80">
        <f t="shared" si="13"/>
        <v>1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25.49</v>
      </c>
      <c r="C81">
        <f>C80/B81</f>
        <v>3.923107100823853E-4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Sweet As A Nut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110.289</v>
      </c>
      <c r="C82">
        <f>(B83-B82)+0.01</f>
        <v>14.121000000000004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124.4</v>
      </c>
      <c r="C83">
        <f>C82/B83</f>
        <v>0.11351286173633443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Boot Camp (IRE)is the form horse.</v>
      </c>
      <c r="H83" t="str">
        <f>INDEX(A2:A50,MATCH(B83,INDEX(M2:M50,0)))</f>
        <v>Sweet As A Nut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1.2132000000000001</v>
      </c>
      <c r="C84">
        <f>(B85-B84)+0.01</f>
        <v>1.7438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2.9470000000000001</v>
      </c>
      <c r="C85">
        <f>C84/B85</f>
        <v>0.59172039362063111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Damut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38.1265</v>
      </c>
      <c r="C86">
        <f>(B87-B86)+0.01</f>
        <v>7.2406999999999986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45.357199999999999</v>
      </c>
      <c r="C87">
        <f>C86/B87</f>
        <v>0.15963727919712856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Abbey Magic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2.5213999999999999</v>
      </c>
      <c r="C88">
        <f>B89-B88</f>
        <v>1.9973000000000001</v>
      </c>
      <c r="H88" t="str">
        <f>INDEX(X2:X50, MATCH(B88, Y2:Y50, 0))</f>
        <v>Kennedy, J W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4.5186999999999999</v>
      </c>
      <c r="C89">
        <f>C88/B89</f>
        <v>0.44200765706951117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Blackmore, Miss Rachel is 44.2% ahead of Kennedy, J W. </v>
      </c>
      <c r="H89" t="str">
        <f>INDEX(X2:X50, MATCH(B89, Y2:Y50, 0))</f>
        <v>Blackmore, Miss Rachel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99.5608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99.5608</v>
      </c>
      <c r="C91">
        <f>(C90+0.01)/(B91+0.01)</f>
        <v>2.0086210013377416E-4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Boot Camp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5.42578125" bestFit="1" customWidth="1"/>
    <col min="3" max="3" width="12" bestFit="1" customWidth="1"/>
    <col min="4" max="4" width="15.42578125" bestFit="1" customWidth="1"/>
    <col min="5" max="5" width="12" bestFit="1" customWidth="1"/>
    <col min="6" max="6" width="13.28515625" bestFit="1" customWidth="1"/>
    <col min="7" max="7" width="255.7109375" bestFit="1" customWidth="1"/>
    <col min="8" max="8" width="17.42578125" bestFit="1" customWidth="1"/>
    <col min="9" max="9" width="10.140625" bestFit="1" customWidth="1"/>
    <col min="10" max="10" width="16.28515625" bestFit="1" customWidth="1"/>
    <col min="11" max="11" width="29.7109375" bestFit="1" customWidth="1"/>
    <col min="12" max="19" width="17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5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645</v>
      </c>
      <c r="B2" s="1">
        <v>0.59375</v>
      </c>
      <c r="C2" t="s">
        <v>163</v>
      </c>
      <c r="D2" t="s">
        <v>281</v>
      </c>
      <c r="E2" t="s">
        <v>403</v>
      </c>
      <c r="F2">
        <v>7116</v>
      </c>
      <c r="G2" t="s">
        <v>231</v>
      </c>
      <c r="H2" t="s">
        <v>232</v>
      </c>
      <c r="I2" t="s">
        <v>5</v>
      </c>
      <c r="J2" t="s">
        <v>234</v>
      </c>
      <c r="K2" t="s">
        <v>644</v>
      </c>
      <c r="L2">
        <v>2</v>
      </c>
      <c r="M2">
        <v>138.7114</v>
      </c>
      <c r="N2">
        <v>70.616299999999995</v>
      </c>
      <c r="O2">
        <v>32.7074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22.1936</v>
      </c>
      <c r="X2" t="s">
        <v>457</v>
      </c>
      <c r="Y2">
        <v>1.5468</v>
      </c>
      <c r="Z2" t="s">
        <v>407</v>
      </c>
      <c r="AA2">
        <v>1.4309000000000001</v>
      </c>
      <c r="AB2" t="s">
        <v>646</v>
      </c>
      <c r="AC2">
        <v>0.125</v>
      </c>
      <c r="AD2">
        <v>9.6670999999999996</v>
      </c>
      <c r="AE2" s="23">
        <v>322.38459999999998</v>
      </c>
      <c r="AF2">
        <v>3</v>
      </c>
      <c r="AG2">
        <v>95</v>
      </c>
    </row>
    <row r="3" spans="1:33">
      <c r="A3" t="s">
        <v>647</v>
      </c>
      <c r="B3" s="1">
        <v>0.59375</v>
      </c>
      <c r="C3" t="s">
        <v>163</v>
      </c>
      <c r="D3" t="s">
        <v>281</v>
      </c>
      <c r="E3" t="s">
        <v>403</v>
      </c>
      <c r="F3">
        <v>7116</v>
      </c>
      <c r="G3" t="s">
        <v>231</v>
      </c>
      <c r="H3" t="s">
        <v>232</v>
      </c>
      <c r="I3" t="s">
        <v>5</v>
      </c>
      <c r="J3" t="s">
        <v>234</v>
      </c>
      <c r="K3" t="s">
        <v>644</v>
      </c>
      <c r="L3">
        <v>2</v>
      </c>
      <c r="M3">
        <v>100</v>
      </c>
      <c r="N3">
        <v>87.12</v>
      </c>
      <c r="O3">
        <v>28.468900000000001</v>
      </c>
      <c r="P3">
        <v>10.569699999999999</v>
      </c>
      <c r="Q3">
        <v>4.4829999999999997</v>
      </c>
      <c r="R3">
        <v>0</v>
      </c>
      <c r="S3">
        <v>0</v>
      </c>
      <c r="T3">
        <v>0</v>
      </c>
      <c r="U3">
        <v>0</v>
      </c>
      <c r="V3">
        <v>0</v>
      </c>
      <c r="W3">
        <v>19.6629</v>
      </c>
      <c r="X3" t="s">
        <v>648</v>
      </c>
      <c r="Y3">
        <v>1.8900999999999999</v>
      </c>
      <c r="Z3" t="s">
        <v>649</v>
      </c>
      <c r="AA3">
        <v>1.4494</v>
      </c>
      <c r="AB3" t="s">
        <v>408</v>
      </c>
      <c r="AC3">
        <v>1.3480000000000001</v>
      </c>
      <c r="AD3">
        <v>43.4</v>
      </c>
      <c r="AE3">
        <v>315.4717</v>
      </c>
      <c r="AF3">
        <v>2.75</v>
      </c>
      <c r="AG3">
        <v>89</v>
      </c>
    </row>
    <row r="4" spans="1:33">
      <c r="A4" t="s">
        <v>650</v>
      </c>
      <c r="B4" s="1">
        <v>0.59375</v>
      </c>
      <c r="C4" t="s">
        <v>163</v>
      </c>
      <c r="D4" t="s">
        <v>281</v>
      </c>
      <c r="E4" t="s">
        <v>403</v>
      </c>
      <c r="F4">
        <v>7116</v>
      </c>
      <c r="G4" t="s">
        <v>231</v>
      </c>
      <c r="H4" t="s">
        <v>232</v>
      </c>
      <c r="I4" t="s">
        <v>5</v>
      </c>
      <c r="J4" t="s">
        <v>234</v>
      </c>
      <c r="K4" t="s">
        <v>644</v>
      </c>
      <c r="L4">
        <v>2</v>
      </c>
      <c r="M4">
        <v>90.334000000000003</v>
      </c>
      <c r="N4">
        <v>68.2911</v>
      </c>
      <c r="O4">
        <v>38.915599999999998</v>
      </c>
      <c r="P4">
        <v>5.9348000000000001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21.360700000000001</v>
      </c>
      <c r="X4" t="s">
        <v>450</v>
      </c>
      <c r="Y4">
        <v>2.9359000000000002</v>
      </c>
      <c r="Z4" t="s">
        <v>651</v>
      </c>
      <c r="AA4">
        <v>1.3726</v>
      </c>
      <c r="AB4" t="s">
        <v>652</v>
      </c>
      <c r="AC4">
        <v>1.8786</v>
      </c>
      <c r="AD4">
        <v>38.75</v>
      </c>
      <c r="AE4">
        <v>293.68360000000001</v>
      </c>
      <c r="AF4">
        <v>4</v>
      </c>
      <c r="AG4">
        <v>85</v>
      </c>
    </row>
    <row r="5" spans="1:33">
      <c r="A5" t="s">
        <v>653</v>
      </c>
      <c r="B5" s="1">
        <v>0.59375</v>
      </c>
      <c r="C5" t="s">
        <v>163</v>
      </c>
      <c r="D5" t="s">
        <v>281</v>
      </c>
      <c r="E5" t="s">
        <v>403</v>
      </c>
      <c r="F5">
        <v>7116</v>
      </c>
      <c r="G5" t="s">
        <v>231</v>
      </c>
      <c r="H5" t="s">
        <v>232</v>
      </c>
      <c r="I5" t="s">
        <v>5</v>
      </c>
      <c r="J5" t="s">
        <v>234</v>
      </c>
      <c r="K5" t="s">
        <v>644</v>
      </c>
      <c r="L5">
        <v>2</v>
      </c>
      <c r="M5">
        <v>81.407200000000003</v>
      </c>
      <c r="N5">
        <v>83.476600000000005</v>
      </c>
      <c r="O5">
        <v>24.978899999999999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20.034300000000002</v>
      </c>
      <c r="X5" t="s">
        <v>469</v>
      </c>
      <c r="Y5">
        <v>1.4111</v>
      </c>
      <c r="Z5" t="s">
        <v>259</v>
      </c>
      <c r="AA5">
        <v>1.3334999999999999</v>
      </c>
      <c r="AB5" t="s">
        <v>440</v>
      </c>
      <c r="AC5">
        <v>1.8706</v>
      </c>
      <c r="AD5">
        <v>26.899799999999999</v>
      </c>
      <c r="AE5">
        <v>277.8974</v>
      </c>
      <c r="AF5">
        <v>4.5</v>
      </c>
      <c r="AG5">
        <v>83</v>
      </c>
    </row>
    <row r="6" spans="1:33">
      <c r="A6" t="s">
        <v>654</v>
      </c>
      <c r="B6" s="1">
        <v>0.59375</v>
      </c>
      <c r="C6" t="s">
        <v>163</v>
      </c>
      <c r="D6" t="s">
        <v>281</v>
      </c>
      <c r="E6" t="s">
        <v>403</v>
      </c>
      <c r="F6">
        <v>7116</v>
      </c>
      <c r="G6" t="s">
        <v>231</v>
      </c>
      <c r="H6" t="s">
        <v>232</v>
      </c>
      <c r="I6" t="s">
        <v>5</v>
      </c>
      <c r="J6" t="s">
        <v>234</v>
      </c>
      <c r="K6" t="s">
        <v>644</v>
      </c>
      <c r="L6">
        <v>2</v>
      </c>
      <c r="M6">
        <v>94.963999999999999</v>
      </c>
      <c r="N6">
        <v>50.188200000000002</v>
      </c>
      <c r="O6">
        <v>32.799999999999997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19.200700000000001</v>
      </c>
      <c r="X6" t="s">
        <v>655</v>
      </c>
      <c r="Y6">
        <v>0.94740000000000002</v>
      </c>
      <c r="Z6" t="s">
        <v>476</v>
      </c>
      <c r="AA6">
        <v>1.7703</v>
      </c>
      <c r="AB6" t="s">
        <v>656</v>
      </c>
      <c r="AC6">
        <v>0.24299999999999999</v>
      </c>
      <c r="AD6">
        <v>6</v>
      </c>
      <c r="AE6">
        <v>241.3493</v>
      </c>
      <c r="AF6">
        <v>7</v>
      </c>
      <c r="AG6">
        <v>75</v>
      </c>
    </row>
    <row r="7" spans="1:33">
      <c r="A7" t="s">
        <v>657</v>
      </c>
      <c r="B7" s="1">
        <v>0.59375</v>
      </c>
      <c r="C7" t="s">
        <v>163</v>
      </c>
      <c r="D7" t="s">
        <v>281</v>
      </c>
      <c r="E7" t="s">
        <v>403</v>
      </c>
      <c r="F7">
        <v>7116</v>
      </c>
      <c r="G7" t="s">
        <v>231</v>
      </c>
      <c r="H7" t="s">
        <v>232</v>
      </c>
      <c r="I7" t="s">
        <v>5</v>
      </c>
      <c r="J7" t="s">
        <v>234</v>
      </c>
      <c r="K7" t="s">
        <v>644</v>
      </c>
      <c r="L7">
        <v>2</v>
      </c>
      <c r="M7">
        <v>72.412000000000006</v>
      </c>
      <c r="N7">
        <v>54.496099999999998</v>
      </c>
      <c r="O7">
        <v>23.658100000000001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18.9621</v>
      </c>
      <c r="X7" t="s">
        <v>658</v>
      </c>
      <c r="Y7">
        <v>1.0926</v>
      </c>
      <c r="Z7" t="s">
        <v>659</v>
      </c>
      <c r="AA7">
        <v>0.86670000000000003</v>
      </c>
      <c r="AB7" t="s">
        <v>652</v>
      </c>
      <c r="AC7">
        <v>1.8786</v>
      </c>
      <c r="AD7">
        <v>10.632899999999999</v>
      </c>
      <c r="AE7">
        <v>213.35169999999999</v>
      </c>
      <c r="AF7">
        <v>8</v>
      </c>
      <c r="AG7">
        <v>74</v>
      </c>
    </row>
    <row r="51" spans="1:33" hidden="1" outlineLevel="1">
      <c r="A51" t="str">
        <f>C2</f>
        <v>Doncaster</v>
      </c>
      <c r="B51">
        <f>B2</f>
        <v>0.59375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Beat Le Bon (FR)</v>
      </c>
      <c r="L52" t="str">
        <f t="shared" si="0"/>
        <v>Lincoln Park</v>
      </c>
      <c r="M52" t="str">
        <f t="shared" si="0"/>
        <v>Constant</v>
      </c>
      <c r="N52" t="str">
        <f t="shared" ref="N52:N91" si="1">INDEX($A$2:$A$20,(MATCH(LARGE(W$2:W$20,$J52),W$2:W$20,0)))</f>
        <v>Beat Le Bon (FR)</v>
      </c>
      <c r="O52" t="str">
        <f t="shared" ref="O52:O91" si="2">INDEX($A$2:$A$20,(MATCH(LARGE(AA$2:AA$20,$J52),AA$2:AA$20,0)))</f>
        <v>Heroic</v>
      </c>
      <c r="P52" t="str">
        <f t="shared" ref="P52:P91" si="3">INDEX($A$2:$A$20,(MATCH(LARGE(Y$2:Y$20,$J52),Y$2:Y$20,0)))</f>
        <v>Constant</v>
      </c>
      <c r="Q52" t="str">
        <f t="shared" ref="Q52:Q91" si="4">INDEX($A$2:$A$20,(MATCH(LARGE(Y$2:Y$20,$J52),Y$2:Y$20,0)))</f>
        <v>Constant</v>
      </c>
      <c r="R52" t="str">
        <f t="shared" ref="R52:R91" si="5">INDEX($A$2:$A$20,(MATCH(LARGE(AD$2:AD$20,$J52),AD$2:AD$20,0)))</f>
        <v>Lincoln Park</v>
      </c>
      <c r="S52" t="str">
        <f t="shared" ref="S52:S80" si="6">A2</f>
        <v>Beat Le Bon (FR)</v>
      </c>
      <c r="V52">
        <f t="shared" ref="V52:V80" si="7">SUM(Y52:AF52)</f>
        <v>31</v>
      </c>
      <c r="W52">
        <f t="shared" ref="W52:W80" si="8">V52-AG2</f>
        <v>-64</v>
      </c>
      <c r="X52">
        <f t="shared" ref="X52:X60" si="9">IF(ISNA(W52),"",W52)</f>
        <v>-64</v>
      </c>
      <c r="Y52">
        <f t="shared" ref="Y52:AA80" si="10">(($H$63+1)-(RANK(M2,M$2:M$30)))</f>
        <v>6</v>
      </c>
      <c r="Z52">
        <f t="shared" si="10"/>
        <v>4</v>
      </c>
      <c r="AA52">
        <f t="shared" si="10"/>
        <v>4</v>
      </c>
      <c r="AB52">
        <f t="shared" ref="AB52:AB80" si="11">(($H$63+1)-(RANK(W2,W$2:W$30)))</f>
        <v>6</v>
      </c>
      <c r="AC52">
        <f t="shared" ref="AC52:AC80" si="12">(($H$63+1)-(RANK(Y2,Y$2:Y$30)))</f>
        <v>4</v>
      </c>
      <c r="AD52">
        <f t="shared" ref="AD52:AD80" si="13">(($H$63+1)-(RANK(AA2,AA$2:AA$30)))</f>
        <v>4</v>
      </c>
      <c r="AE52">
        <f t="shared" ref="AE52:AF80" si="14">(($H$63+1)-(RANK(AC2,AC$2:AC$30)))</f>
        <v>1</v>
      </c>
      <c r="AF52">
        <f t="shared" si="14"/>
        <v>2</v>
      </c>
      <c r="AG52" t="str">
        <f>INDEX(S52:S92, MATCH(LARGE(X52:X92, 1),X52:X92, 0))</f>
        <v>Constant</v>
      </c>
    </row>
    <row r="53" spans="1:33" hidden="1" outlineLevel="1">
      <c r="A53" t="s">
        <v>43</v>
      </c>
      <c r="B53" t="str">
        <f>A2</f>
        <v>Beat Le Bon (FR)</v>
      </c>
      <c r="C53">
        <f>AE2</f>
        <v>322.38459999999998</v>
      </c>
      <c r="D53">
        <f>AG2</f>
        <v>95</v>
      </c>
      <c r="E53">
        <f>C53-D53</f>
        <v>227.38459999999998</v>
      </c>
      <c r="F53">
        <f>SUMIF(B53:B61, B53, G53:G61)</f>
        <v>0.33805057920251486</v>
      </c>
      <c r="G53">
        <f>(1/C53)*(C53-C54)</f>
        <v>2.1443021782057765E-2</v>
      </c>
      <c r="H53">
        <f>AF2</f>
        <v>3</v>
      </c>
      <c r="J53">
        <v>2</v>
      </c>
      <c r="K53" t="str">
        <f t="shared" si="0"/>
        <v>Lincoln Park</v>
      </c>
      <c r="L53" t="str">
        <f t="shared" si="0"/>
        <v>Happy Power (IRE)</v>
      </c>
      <c r="M53" t="str">
        <f t="shared" si="0"/>
        <v>Heroic</v>
      </c>
      <c r="N53" t="str">
        <f t="shared" si="1"/>
        <v>Constant</v>
      </c>
      <c r="O53" t="str">
        <f t="shared" si="2"/>
        <v>Lincoln Park</v>
      </c>
      <c r="P53" t="str">
        <f t="shared" si="3"/>
        <v>Lincoln Park</v>
      </c>
      <c r="Q53" t="str">
        <f t="shared" si="4"/>
        <v>Lincoln Park</v>
      </c>
      <c r="R53" t="str">
        <f t="shared" si="5"/>
        <v>Constant</v>
      </c>
      <c r="S53" t="str">
        <f t="shared" si="6"/>
        <v>Lincoln Park</v>
      </c>
      <c r="V53">
        <f t="shared" si="7"/>
        <v>36</v>
      </c>
      <c r="W53">
        <f t="shared" si="8"/>
        <v>-53</v>
      </c>
      <c r="X53">
        <f t="shared" si="9"/>
        <v>-53</v>
      </c>
      <c r="Y53">
        <f t="shared" si="10"/>
        <v>5</v>
      </c>
      <c r="Z53">
        <f t="shared" si="10"/>
        <v>6</v>
      </c>
      <c r="AA53">
        <f t="shared" si="10"/>
        <v>3</v>
      </c>
      <c r="AB53">
        <f t="shared" si="11"/>
        <v>3</v>
      </c>
      <c r="AC53">
        <f t="shared" si="12"/>
        <v>5</v>
      </c>
      <c r="AD53">
        <f t="shared" si="13"/>
        <v>5</v>
      </c>
      <c r="AE53">
        <f t="shared" si="14"/>
        <v>3</v>
      </c>
      <c r="AF53">
        <f t="shared" si="14"/>
        <v>6</v>
      </c>
    </row>
    <row r="54" spans="1:33" hidden="1" outlineLevel="1">
      <c r="A54" t="s">
        <v>44</v>
      </c>
      <c r="B54" t="str">
        <f>A3</f>
        <v>Lincoln Park</v>
      </c>
      <c r="C54">
        <f>AE3</f>
        <v>315.4717</v>
      </c>
      <c r="D54">
        <f>AG3</f>
        <v>89</v>
      </c>
      <c r="E54">
        <f t="shared" ref="E54:E55" si="15">C54-D54</f>
        <v>226.4717</v>
      </c>
      <c r="F54">
        <f ca="1">SUMIF(B53:B64, B54, G53:G61)</f>
        <v>0.10714285714285711</v>
      </c>
      <c r="H54">
        <f>AF3</f>
        <v>2.75</v>
      </c>
      <c r="J54">
        <v>3</v>
      </c>
      <c r="K54" t="str">
        <f t="shared" si="0"/>
        <v>Heroic</v>
      </c>
      <c r="L54" t="str">
        <f t="shared" si="0"/>
        <v>Beat Le Bon (FR)</v>
      </c>
      <c r="M54" t="str">
        <f t="shared" si="0"/>
        <v>Beat Le Bon (FR)</v>
      </c>
      <c r="N54" t="str">
        <f t="shared" si="1"/>
        <v>Happy Power (IRE)</v>
      </c>
      <c r="O54" t="str">
        <f t="shared" si="2"/>
        <v>Beat Le Bon (FR)</v>
      </c>
      <c r="P54" t="str">
        <f t="shared" si="3"/>
        <v>Beat Le Bon (FR)</v>
      </c>
      <c r="Q54" t="str">
        <f t="shared" si="4"/>
        <v>Beat Le Bon (FR)</v>
      </c>
      <c r="R54" t="str">
        <f t="shared" si="5"/>
        <v>Happy Power (IRE)</v>
      </c>
      <c r="S54" t="str">
        <f t="shared" si="6"/>
        <v>Constant</v>
      </c>
      <c r="V54">
        <f t="shared" si="7"/>
        <v>37</v>
      </c>
      <c r="W54">
        <f t="shared" si="8"/>
        <v>-48</v>
      </c>
      <c r="X54">
        <f t="shared" si="9"/>
        <v>-48</v>
      </c>
      <c r="Y54">
        <f t="shared" si="10"/>
        <v>3</v>
      </c>
      <c r="Z54">
        <f t="shared" si="10"/>
        <v>3</v>
      </c>
      <c r="AA54">
        <f t="shared" si="10"/>
        <v>6</v>
      </c>
      <c r="AB54">
        <f t="shared" si="11"/>
        <v>5</v>
      </c>
      <c r="AC54">
        <f t="shared" si="12"/>
        <v>6</v>
      </c>
      <c r="AD54">
        <f t="shared" si="13"/>
        <v>3</v>
      </c>
      <c r="AE54">
        <f t="shared" si="14"/>
        <v>6</v>
      </c>
      <c r="AF54">
        <f t="shared" si="14"/>
        <v>5</v>
      </c>
    </row>
    <row r="55" spans="1:33" hidden="1" outlineLevel="1">
      <c r="A55" t="s">
        <v>45</v>
      </c>
      <c r="B55" t="str">
        <f>A4</f>
        <v>Constant</v>
      </c>
      <c r="C55">
        <f>AE4</f>
        <v>293.68360000000001</v>
      </c>
      <c r="D55">
        <f>AG4</f>
        <v>85</v>
      </c>
      <c r="E55">
        <f t="shared" si="15"/>
        <v>208.68360000000001</v>
      </c>
      <c r="F55">
        <f ca="1">SUMIF(B53:B64, B55, G53:G61)</f>
        <v>0.35621104261044323</v>
      </c>
      <c r="H55">
        <f>AF4</f>
        <v>4</v>
      </c>
      <c r="J55">
        <v>4</v>
      </c>
      <c r="K55" t="str">
        <f t="shared" si="0"/>
        <v>Constant</v>
      </c>
      <c r="L55" t="str">
        <f t="shared" si="0"/>
        <v>Constant</v>
      </c>
      <c r="M55" t="str">
        <f t="shared" si="0"/>
        <v>Lincoln Park</v>
      </c>
      <c r="N55" t="str">
        <f t="shared" si="1"/>
        <v>Lincoln Park</v>
      </c>
      <c r="O55" t="str">
        <f t="shared" si="2"/>
        <v>Constant</v>
      </c>
      <c r="P55" t="str">
        <f t="shared" si="3"/>
        <v>Happy Power (IRE)</v>
      </c>
      <c r="Q55" t="str">
        <f t="shared" si="4"/>
        <v>Happy Power (IRE)</v>
      </c>
      <c r="R55" t="str">
        <f t="shared" si="5"/>
        <v>Quarry Beach</v>
      </c>
      <c r="S55" t="str">
        <f t="shared" si="6"/>
        <v>Happy Power (IRE)</v>
      </c>
      <c r="V55">
        <f t="shared" si="7"/>
        <v>26</v>
      </c>
      <c r="W55">
        <f t="shared" si="8"/>
        <v>-57</v>
      </c>
      <c r="X55">
        <f t="shared" si="9"/>
        <v>-57</v>
      </c>
      <c r="Y55">
        <f t="shared" si="10"/>
        <v>2</v>
      </c>
      <c r="Z55">
        <f t="shared" si="10"/>
        <v>5</v>
      </c>
      <c r="AA55">
        <f t="shared" si="10"/>
        <v>2</v>
      </c>
      <c r="AB55">
        <f t="shared" si="11"/>
        <v>4</v>
      </c>
      <c r="AC55">
        <f t="shared" si="12"/>
        <v>3</v>
      </c>
      <c r="AD55">
        <f t="shared" si="13"/>
        <v>2</v>
      </c>
      <c r="AE55">
        <f t="shared" si="14"/>
        <v>4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Beat Le Bon (FR)</v>
      </c>
      <c r="C56">
        <f>LARGE(M$2:M$20, D56)</f>
        <v>138.7114</v>
      </c>
      <c r="D56">
        <v>1</v>
      </c>
      <c r="E56">
        <f>LARGE(M$2:M$20, F56)</f>
        <v>100</v>
      </c>
      <c r="F56">
        <v>2</v>
      </c>
      <c r="G56">
        <f t="shared" ref="G56:G61" si="16">IF(C56&gt;0, (1/C56)*(C56-E56), 0.1)</f>
        <v>0.27907872027821795</v>
      </c>
      <c r="H56">
        <f t="shared" ref="H56:H61" si="17">INDEX(AF$2:AF$20,MATCH(B56,A$2:A$20,0))</f>
        <v>3</v>
      </c>
      <c r="J56">
        <v>5</v>
      </c>
      <c r="K56" t="str">
        <f t="shared" si="0"/>
        <v>Happy Power (IRE)</v>
      </c>
      <c r="L56" t="str">
        <f t="shared" si="0"/>
        <v>Quarry Beach</v>
      </c>
      <c r="M56" t="str">
        <f t="shared" si="0"/>
        <v>Happy Power (IRE)</v>
      </c>
      <c r="N56" t="str">
        <f t="shared" si="1"/>
        <v>Heroic</v>
      </c>
      <c r="O56" t="str">
        <f t="shared" si="2"/>
        <v>Happy Power (IRE)</v>
      </c>
      <c r="P56" t="str">
        <f t="shared" si="3"/>
        <v>Quarry Beach</v>
      </c>
      <c r="Q56" t="str">
        <f t="shared" si="4"/>
        <v>Quarry Beach</v>
      </c>
      <c r="R56" t="str">
        <f t="shared" si="5"/>
        <v>Beat Le Bon (FR)</v>
      </c>
      <c r="S56" t="str">
        <f t="shared" si="6"/>
        <v>Heroic</v>
      </c>
      <c r="V56">
        <f t="shared" si="7"/>
        <v>22</v>
      </c>
      <c r="W56">
        <f t="shared" si="8"/>
        <v>-53</v>
      </c>
      <c r="X56">
        <f t="shared" si="9"/>
        <v>-53</v>
      </c>
      <c r="Y56">
        <f t="shared" si="10"/>
        <v>4</v>
      </c>
      <c r="Z56">
        <f t="shared" si="10"/>
        <v>1</v>
      </c>
      <c r="AA56">
        <f t="shared" si="10"/>
        <v>5</v>
      </c>
      <c r="AB56">
        <f t="shared" si="11"/>
        <v>2</v>
      </c>
      <c r="AC56">
        <f t="shared" si="12"/>
        <v>1</v>
      </c>
      <c r="AD56">
        <f t="shared" si="13"/>
        <v>6</v>
      </c>
      <c r="AE56">
        <f t="shared" si="14"/>
        <v>2</v>
      </c>
      <c r="AF56">
        <f t="shared" si="14"/>
        <v>1</v>
      </c>
    </row>
    <row r="57" spans="1:33" hidden="1" outlineLevel="1">
      <c r="A57" t="s">
        <v>25</v>
      </c>
      <c r="B57" t="str">
        <f>INDEX(A$2:A$20,MATCH(C57,W$2:W$20,0))</f>
        <v>Beat Le Bon (FR)</v>
      </c>
      <c r="C57">
        <f>LARGE(W$2:W$20, D57)</f>
        <v>22.1936</v>
      </c>
      <c r="D57">
        <v>1</v>
      </c>
      <c r="E57">
        <f>LARGE(W$2:W$20, F57)</f>
        <v>21.360700000000001</v>
      </c>
      <c r="F57">
        <v>2</v>
      </c>
      <c r="G57">
        <f t="shared" si="16"/>
        <v>3.7528837142239146E-2</v>
      </c>
      <c r="H57">
        <f t="shared" si="17"/>
        <v>3</v>
      </c>
      <c r="J57">
        <v>6</v>
      </c>
      <c r="K57" t="str">
        <f t="shared" si="0"/>
        <v>Quarry Beach</v>
      </c>
      <c r="L57" t="str">
        <f t="shared" si="0"/>
        <v>Heroic</v>
      </c>
      <c r="M57" t="str">
        <f t="shared" si="0"/>
        <v>Quarry Beach</v>
      </c>
      <c r="N57" t="str">
        <f t="shared" si="1"/>
        <v>Quarry Beach</v>
      </c>
      <c r="O57" t="str">
        <f t="shared" si="2"/>
        <v>Quarry Beach</v>
      </c>
      <c r="P57" t="str">
        <f t="shared" si="3"/>
        <v>Heroic</v>
      </c>
      <c r="Q57" t="str">
        <f t="shared" si="4"/>
        <v>Heroic</v>
      </c>
      <c r="R57" t="str">
        <f t="shared" si="5"/>
        <v>Heroic</v>
      </c>
      <c r="S57" t="str">
        <f t="shared" si="6"/>
        <v>Quarry Beach</v>
      </c>
      <c r="V57">
        <f t="shared" si="7"/>
        <v>17</v>
      </c>
      <c r="W57">
        <f t="shared" si="8"/>
        <v>-57</v>
      </c>
      <c r="X57">
        <f t="shared" si="9"/>
        <v>-57</v>
      </c>
      <c r="Y57">
        <f t="shared" si="10"/>
        <v>1</v>
      </c>
      <c r="Z57">
        <f t="shared" si="10"/>
        <v>2</v>
      </c>
      <c r="AA57">
        <f t="shared" si="10"/>
        <v>1</v>
      </c>
      <c r="AB57">
        <f t="shared" si="11"/>
        <v>1</v>
      </c>
      <c r="AC57">
        <f t="shared" si="12"/>
        <v>2</v>
      </c>
      <c r="AD57">
        <f t="shared" si="13"/>
        <v>1</v>
      </c>
      <c r="AE57">
        <f t="shared" si="14"/>
        <v>6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Heroic</v>
      </c>
      <c r="C58">
        <f>LARGE(AA$2:AA$20, D58)</f>
        <v>1.7703</v>
      </c>
      <c r="D58">
        <v>1</v>
      </c>
      <c r="E58">
        <f>LARGE(AA$2:AA$20, F58)</f>
        <v>1.4494</v>
      </c>
      <c r="F58">
        <v>2</v>
      </c>
      <c r="G58">
        <f t="shared" si="16"/>
        <v>0.18126871151782181</v>
      </c>
      <c r="H58">
        <f t="shared" si="17"/>
        <v>7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Constant</v>
      </c>
      <c r="C59">
        <f>LARGE(AC$2:AC$20, D59)</f>
        <v>1.8786</v>
      </c>
      <c r="D59">
        <v>1</v>
      </c>
      <c r="E59">
        <f>LARGE(AC$2:AC$20, F59)</f>
        <v>1.8786</v>
      </c>
      <c r="F59">
        <v>2</v>
      </c>
      <c r="G59">
        <f t="shared" si="16"/>
        <v>0</v>
      </c>
      <c r="H59">
        <f t="shared" si="17"/>
        <v>4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Constant</v>
      </c>
      <c r="C60">
        <f>LARGE(Y$2:Y$20, D60)</f>
        <v>2.9359000000000002</v>
      </c>
      <c r="D60">
        <v>1</v>
      </c>
      <c r="E60">
        <f>LARGE(Y$2:Y$20, F60)</f>
        <v>1.8900999999999999</v>
      </c>
      <c r="F60">
        <v>2</v>
      </c>
      <c r="G60">
        <f t="shared" si="16"/>
        <v>0.35621104261044323</v>
      </c>
      <c r="H60">
        <f t="shared" si="17"/>
        <v>4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Lincoln Park</v>
      </c>
      <c r="C61">
        <f>LARGE(AD$2:AD$20, D61)</f>
        <v>43.4</v>
      </c>
      <c r="D61">
        <v>1</v>
      </c>
      <c r="E61">
        <f>LARGE(AD$2:AD$20, F61)</f>
        <v>38.75</v>
      </c>
      <c r="F61">
        <v>2</v>
      </c>
      <c r="G61">
        <f t="shared" si="16"/>
        <v>0.10714285714285711</v>
      </c>
      <c r="H61">
        <f t="shared" si="17"/>
        <v>2.75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Beat Le Bon (FR)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Heroic</v>
      </c>
      <c r="C63" t="str">
        <f>IF(G68="Handicap", INDEX(B53:B55,(MATCH(LARGE(D53:D55,3),D53:D55,0))))</f>
        <v>Constant</v>
      </c>
      <c r="D63" t="str">
        <f>IF(G68="Handicap", INDEX(B53:B55,(MATCH(LARGE(E53:E55,1),E53:E55,0))))</f>
        <v>Beat Le Bon (FR)</v>
      </c>
      <c r="G63" t="s">
        <v>68</v>
      </c>
      <c r="H63">
        <f>COUNTIF(A2:A30, "*")</f>
        <v>6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Beat Le Bon (FR)</v>
      </c>
      <c r="C64">
        <f>INDEX(AF$2:AF$20,MATCH(B64,A$2:A$20,0))</f>
        <v>3</v>
      </c>
      <c r="D64">
        <v>1</v>
      </c>
      <c r="E64">
        <f>SUMIF(B53:B61, B64, G53:G61)</f>
        <v>0.33805057920251486</v>
      </c>
      <c r="F64">
        <v>0</v>
      </c>
      <c r="G64" t="str">
        <f>K2</f>
        <v>Scott Dobson Memorial Nursery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Heroic</v>
      </c>
      <c r="C65">
        <f>INDEX(AF$2:AF$20,MATCH(B65,A$2:A$20,0))</f>
        <v>7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0.35621104261044323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7116</v>
      </c>
      <c r="H66">
        <f ca="1">LARGE(F53:F55, 1)</f>
        <v>0.35621104261044323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Constant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Constant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Beat Le Bon (FR)</v>
      </c>
      <c r="B68" t="str">
        <f ca="1">IF(ISNA(A68), B56, A68)</f>
        <v>Beat Le Bon (FR)</v>
      </c>
      <c r="C68">
        <f ca="1">INDEX(AF$2:AF$20,MATCH(B68,A$2:A$20,0))</f>
        <v>3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Beat Le Bon (FR)</v>
      </c>
      <c r="C69">
        <f ca="1">INDEX(AF$2:AF$20,MATCH(B69,A$2:A$20,0))</f>
        <v>3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Beat Le Bon (FR)</v>
      </c>
      <c r="C70">
        <f ca="1">INDEX(AF$2:AF$20,MATCH(B70,A$2:A$20,0))</f>
        <v>3</v>
      </c>
      <c r="D70">
        <v>1</v>
      </c>
      <c r="E70">
        <f ca="1">SUMIF(B53:B61, B70, G53:G61)</f>
        <v>0.33805057920251486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Beat Le Bon (FR)</v>
      </c>
      <c r="C72">
        <f>C53</f>
        <v>322.38459999999998</v>
      </c>
      <c r="D72">
        <f>(1/C72)*(C72-C73)</f>
        <v>2.1443021782057765E-2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Lincoln Park</v>
      </c>
      <c r="C73">
        <f t="shared" si="19"/>
        <v>315.4717</v>
      </c>
      <c r="D73">
        <f>(1/C73)*(C73-C74)</f>
        <v>6.9065149108461982E-2</v>
      </c>
      <c r="E73">
        <f t="shared" ref="E73:E74" si="20">H54</f>
        <v>2.75</v>
      </c>
      <c r="F73">
        <f>(E73*10)-10</f>
        <v>17.5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Constant</v>
      </c>
      <c r="C74">
        <f t="shared" si="19"/>
        <v>293.68360000000001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Lincoln Park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315.4717</v>
      </c>
      <c r="C78">
        <f>(B79-B78)+0.01</f>
        <v>6.922899999999979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322.38459999999998</v>
      </c>
      <c r="C79">
        <f>C78/B79</f>
        <v>2.1474040633454511E-2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Lincoln Park is highly rated.</v>
      </c>
      <c r="H79" t="str">
        <f>INDEX(A2:A50, MATCH(B79, AE2:AE50, 0))</f>
        <v>Beat Le Bon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19.6629</v>
      </c>
      <c r="C80">
        <f>(B81-B80)+0.01</f>
        <v>2.5406999999999993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22.1936</v>
      </c>
      <c r="C81">
        <f>C80/B81</f>
        <v>0.11447894888616535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Quarry Beach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Doncaster</v>
      </c>
    </row>
    <row r="82" spans="1:19" hidden="1" outlineLevel="1">
      <c r="A82" t="s">
        <v>110</v>
      </c>
      <c r="B82">
        <f>INDEX(M2:M49, MATCH(H77, A2:A49, 0))</f>
        <v>100</v>
      </c>
      <c r="C82">
        <f>(B83-B82)+0.01</f>
        <v>38.721399999999996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138.7114</v>
      </c>
      <c r="C83">
        <f>C82/B83</f>
        <v>0.27915081240619011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Quarry Beach is 27.92% ahead of the lay selection Lincoln Park. </v>
      </c>
      <c r="H83" t="str">
        <f>INDEX(A2:A50,MATCH(B83,INDEX(M2:M50,0)))</f>
        <v>Quarry Beach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1.3480000000000001</v>
      </c>
      <c r="C84">
        <f>(B85-B84)+0.01</f>
        <v>0.54059999999999997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1.8786</v>
      </c>
      <c r="C85">
        <f>C84/B85</f>
        <v>0.28776748642606192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Lincoln Park is 28.78% worse than best-rated stallion Constant. </v>
      </c>
      <c r="H85" t="str">
        <f>INDEX(A2:A50, MATCH(B85, AC2:AC50, 0))</f>
        <v>Constant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43.4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43.4</v>
      </c>
      <c r="C87">
        <f>C86/B87</f>
        <v>2.304147465437788E-4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Lincoln Park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1.8900999999999999</v>
      </c>
      <c r="C88">
        <f>B89-B88</f>
        <v>1.0458000000000003</v>
      </c>
      <c r="H88" t="str">
        <f>INDEX(X2:X50, MATCH(B88, Y2:Y50, 0))</f>
        <v>Rawlinson, Ali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2.9359000000000002</v>
      </c>
      <c r="C89">
        <f>C88/B89</f>
        <v>0.35621104261044323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Kingscote, Richard is 35.62% ahead of Rawlinson, Ali. </v>
      </c>
      <c r="H89" t="str">
        <f>INDEX(X2:X50, MATCH(B89, Y2:Y50, 0))</f>
        <v>Kingscote,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87.12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87.12</v>
      </c>
      <c r="C91">
        <f>(C90+0.01)/(B91+0.01)</f>
        <v>2.2954206358315158E-4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Lincoln Park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Lincoln Park</v>
      </c>
      <c r="C92" t="str">
        <f>IF(AND(D77="YES",D92&gt;=2,D83="YES",SMALL(M2:M50,1)&gt;0),H77,IF(E92&gt;=5,H77,"No Lay"))</f>
        <v>Lincoln Park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NEGATIVE: Lincoln Park is highly rated.
NEUTRAL: Speed is not a factor.
PLUS: Form horse Quarry Beach is 27.92% ahead of the lay selection Lincoln Park. 
PLUS: The Stallion rating for lay selection Lincoln Park is 28.78% worse than best-rated stallion Constant. 
NEGATIVE: The selection might be suited to this race, so it should be regarded as tentative for this reason.
PLUS: The top-rated jockey, Kingscote, Richard is 35.62% ahead of Rawlinson, Ali. 
NEGATIVE: In the horse's second last race, he performed well which should act as a warning here.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41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0.26829999999999998</v>
      </c>
    </row>
    <row r="96" spans="1:19" hidden="1" outlineLevel="1">
      <c r="A96" t="s">
        <v>70</v>
      </c>
      <c r="B96">
        <f>INDEX(Sheet1!H:H, MATCH($A$51, Sheet1!$A:$A,0))</f>
        <v>0.1951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>Heroic</v>
      </c>
    </row>
    <row r="97" spans="1:6" hidden="1" outlineLevel="1">
      <c r="A97" t="s">
        <v>25</v>
      </c>
      <c r="B97">
        <f>INDEX(Sheet1!J:J, MATCH($A$51, Sheet1!$A:$A,0))</f>
        <v>0.122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0.2195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0.24390000000000001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0.26829999999999998</v>
      </c>
      <c r="C100" t="str">
        <f>IF(AND($B$94&gt;15,B100&gt;0.25),B58)</f>
        <v>Heroic</v>
      </c>
      <c r="D100">
        <f t="shared" si="22"/>
        <v>6</v>
      </c>
      <c r="E100">
        <f t="shared" si="23"/>
        <v>1</v>
      </c>
      <c r="F100" t="str">
        <f t="shared" si="24"/>
        <v>Heroic</v>
      </c>
    </row>
    <row r="101" spans="1:6" hidden="1" outlineLevel="1">
      <c r="A101" t="s">
        <v>32</v>
      </c>
      <c r="B101">
        <f>INDEX(Sheet1!R:R, MATCH($A$51, Sheet1!$A:$A,0))</f>
        <v>0.17069999999999999</v>
      </c>
      <c r="C101" t="b">
        <f>IF(AND($B$94&gt;15,B101&gt;0.25),B60)</f>
        <v>0</v>
      </c>
      <c r="D101">
        <f t="shared" si="22"/>
        <v>2</v>
      </c>
      <c r="E101">
        <f t="shared" si="23"/>
        <v>5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85546875" bestFit="1" customWidth="1"/>
    <col min="2" max="3" width="20.28515625" bestFit="1" customWidth="1"/>
    <col min="4" max="5" width="12" bestFit="1" customWidth="1"/>
    <col min="6" max="6" width="20.28515625" bestFit="1" customWidth="1"/>
    <col min="7" max="7" width="97" bestFit="1" customWidth="1"/>
    <col min="8" max="8" width="18.5703125" bestFit="1" customWidth="1"/>
    <col min="9" max="9" width="13.42578125" bestFit="1" customWidth="1"/>
    <col min="10" max="10" width="16.28515625" bestFit="1" customWidth="1"/>
    <col min="11" max="11" width="78" bestFit="1" customWidth="1"/>
    <col min="12" max="19" width="20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5703125" bestFit="1" customWidth="1"/>
    <col min="25" max="25" width="14.42578125" bestFit="1" customWidth="1"/>
    <col min="26" max="26" width="22" bestFit="1" customWidth="1"/>
    <col min="27" max="27" width="15" bestFit="1" customWidth="1"/>
    <col min="28" max="28" width="17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0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664</v>
      </c>
      <c r="B2" s="1">
        <v>0.59722222222222221</v>
      </c>
      <c r="C2" t="s">
        <v>188</v>
      </c>
      <c r="D2" t="s">
        <v>660</v>
      </c>
      <c r="E2" t="s">
        <v>661</v>
      </c>
      <c r="F2">
        <v>34026</v>
      </c>
      <c r="G2" t="s">
        <v>231</v>
      </c>
      <c r="H2" t="s">
        <v>232</v>
      </c>
      <c r="I2" t="s">
        <v>233</v>
      </c>
      <c r="J2" t="s">
        <v>662</v>
      </c>
      <c r="K2" t="s">
        <v>663</v>
      </c>
      <c r="L2">
        <v>3</v>
      </c>
      <c r="M2">
        <v>147.61490000000001</v>
      </c>
      <c r="N2">
        <v>94.126099999999994</v>
      </c>
      <c r="O2">
        <v>52.965899999999998</v>
      </c>
      <c r="P2">
        <v>14.47</v>
      </c>
      <c r="Q2">
        <v>5.3838999999999997</v>
      </c>
      <c r="R2">
        <v>0</v>
      </c>
      <c r="S2">
        <v>0</v>
      </c>
      <c r="T2">
        <v>0</v>
      </c>
      <c r="U2">
        <v>0</v>
      </c>
      <c r="V2">
        <v>0</v>
      </c>
      <c r="W2">
        <v>24.320699999999999</v>
      </c>
      <c r="X2" t="s">
        <v>262</v>
      </c>
      <c r="Y2">
        <v>2.7259000000000002</v>
      </c>
      <c r="Z2" t="s">
        <v>263</v>
      </c>
      <c r="AA2">
        <v>5.4436</v>
      </c>
      <c r="AB2" t="s">
        <v>665</v>
      </c>
      <c r="AC2">
        <v>3.3117000000000001</v>
      </c>
      <c r="AD2">
        <v>55.9</v>
      </c>
      <c r="AE2" s="23">
        <v>429.9359</v>
      </c>
      <c r="AF2">
        <v>2</v>
      </c>
      <c r="AG2">
        <v>116</v>
      </c>
    </row>
    <row r="3" spans="1:33">
      <c r="A3" t="s">
        <v>666</v>
      </c>
      <c r="B3" s="1">
        <v>0.59722222222222221</v>
      </c>
      <c r="C3" t="s">
        <v>188</v>
      </c>
      <c r="D3" t="s">
        <v>660</v>
      </c>
      <c r="E3" t="s">
        <v>661</v>
      </c>
      <c r="F3">
        <v>34026</v>
      </c>
      <c r="G3" t="s">
        <v>231</v>
      </c>
      <c r="H3" t="s">
        <v>232</v>
      </c>
      <c r="I3" t="s">
        <v>233</v>
      </c>
      <c r="J3" t="s">
        <v>662</v>
      </c>
      <c r="K3" t="s">
        <v>663</v>
      </c>
      <c r="L3">
        <v>3</v>
      </c>
      <c r="M3">
        <v>110.363</v>
      </c>
      <c r="N3">
        <v>111.3616</v>
      </c>
      <c r="O3">
        <v>51.857599999999998</v>
      </c>
      <c r="P3">
        <v>11.7216</v>
      </c>
      <c r="Q3">
        <v>10.903600000000001</v>
      </c>
      <c r="R3">
        <v>6.9470999999999998</v>
      </c>
      <c r="S3">
        <v>7.5785</v>
      </c>
      <c r="T3">
        <v>5.0190000000000001</v>
      </c>
      <c r="U3">
        <v>1.8127</v>
      </c>
      <c r="V3">
        <v>1.9245000000000001</v>
      </c>
      <c r="W3">
        <v>23.7986</v>
      </c>
      <c r="X3" t="s">
        <v>442</v>
      </c>
      <c r="Y3">
        <v>1.4739</v>
      </c>
      <c r="Z3" t="s">
        <v>667</v>
      </c>
      <c r="AA3">
        <v>2.9801000000000002</v>
      </c>
      <c r="AB3" t="s">
        <v>558</v>
      </c>
      <c r="AC3">
        <v>1.5924</v>
      </c>
      <c r="AD3">
        <v>46.554600000000001</v>
      </c>
      <c r="AE3">
        <v>395.88869999999997</v>
      </c>
      <c r="AF3">
        <v>5</v>
      </c>
      <c r="AG3">
        <v>109</v>
      </c>
    </row>
    <row r="4" spans="1:33">
      <c r="A4" t="s">
        <v>668</v>
      </c>
      <c r="B4" s="1">
        <v>0.59722222222222221</v>
      </c>
      <c r="C4" t="s">
        <v>188</v>
      </c>
      <c r="D4" t="s">
        <v>660</v>
      </c>
      <c r="E4" t="s">
        <v>661</v>
      </c>
      <c r="F4">
        <v>34026</v>
      </c>
      <c r="G4" t="s">
        <v>231</v>
      </c>
      <c r="H4" t="s">
        <v>232</v>
      </c>
      <c r="I4" t="s">
        <v>233</v>
      </c>
      <c r="J4" t="s">
        <v>662</v>
      </c>
      <c r="K4" t="s">
        <v>663</v>
      </c>
      <c r="L4">
        <v>4</v>
      </c>
      <c r="M4">
        <v>142.29179999999999</v>
      </c>
      <c r="N4">
        <v>95.78</v>
      </c>
      <c r="O4">
        <v>40.5274</v>
      </c>
      <c r="P4">
        <v>14.8597</v>
      </c>
      <c r="Q4">
        <v>11.090199999999999</v>
      </c>
      <c r="R4">
        <v>5.7187000000000001</v>
      </c>
      <c r="S4">
        <v>4.3272000000000004</v>
      </c>
      <c r="T4">
        <v>2.9613999999999998</v>
      </c>
      <c r="U4">
        <v>1.4874000000000001</v>
      </c>
      <c r="V4">
        <v>1.8745000000000001</v>
      </c>
      <c r="W4">
        <v>23.620699999999999</v>
      </c>
      <c r="X4" t="s">
        <v>237</v>
      </c>
      <c r="Y4">
        <v>2.7221000000000002</v>
      </c>
      <c r="Z4" t="s">
        <v>238</v>
      </c>
      <c r="AA4">
        <v>4.4775999999999998</v>
      </c>
      <c r="AB4" t="s">
        <v>260</v>
      </c>
      <c r="AC4">
        <v>4.4248000000000003</v>
      </c>
      <c r="AD4">
        <v>34.519300000000001</v>
      </c>
      <c r="AE4">
        <v>390.68279999999999</v>
      </c>
      <c r="AF4">
        <v>3</v>
      </c>
      <c r="AG4">
        <v>114</v>
      </c>
    </row>
    <row r="5" spans="1:33">
      <c r="A5" t="s">
        <v>669</v>
      </c>
      <c r="B5" s="1">
        <v>0.59722222222222221</v>
      </c>
      <c r="C5" t="s">
        <v>188</v>
      </c>
      <c r="D5" t="s">
        <v>660</v>
      </c>
      <c r="E5" t="s">
        <v>661</v>
      </c>
      <c r="F5">
        <v>34026</v>
      </c>
      <c r="G5" t="s">
        <v>231</v>
      </c>
      <c r="H5" t="s">
        <v>232</v>
      </c>
      <c r="I5" t="s">
        <v>233</v>
      </c>
      <c r="J5" t="s">
        <v>662</v>
      </c>
      <c r="K5" t="s">
        <v>663</v>
      </c>
      <c r="L5">
        <v>4</v>
      </c>
      <c r="M5">
        <v>95.187600000000003</v>
      </c>
      <c r="N5">
        <v>105.57680000000001</v>
      </c>
      <c r="O5">
        <v>47.820999999999998</v>
      </c>
      <c r="P5">
        <v>12.1568</v>
      </c>
      <c r="Q5">
        <v>11.923</v>
      </c>
      <c r="R5">
        <v>3.8727</v>
      </c>
      <c r="S5">
        <v>4.0167000000000002</v>
      </c>
      <c r="T5">
        <v>3.1522999999999999</v>
      </c>
      <c r="U5">
        <v>2.4236</v>
      </c>
      <c r="V5">
        <v>2.1915</v>
      </c>
      <c r="W5">
        <v>24.4621</v>
      </c>
      <c r="X5" t="s">
        <v>279</v>
      </c>
      <c r="Y5">
        <v>2.9239000000000002</v>
      </c>
      <c r="Z5" t="s">
        <v>451</v>
      </c>
      <c r="AA5">
        <v>3.9548999999999999</v>
      </c>
      <c r="AB5" t="s">
        <v>239</v>
      </c>
      <c r="AC5">
        <v>2.7214999999999998</v>
      </c>
      <c r="AD5">
        <v>25.365100000000002</v>
      </c>
      <c r="AE5">
        <v>347.74950000000001</v>
      </c>
      <c r="AF5">
        <v>25</v>
      </c>
      <c r="AG5">
        <v>99</v>
      </c>
    </row>
    <row r="6" spans="1:33">
      <c r="A6" t="s">
        <v>670</v>
      </c>
      <c r="B6" s="1">
        <v>0.59722222222222221</v>
      </c>
      <c r="C6" t="s">
        <v>188</v>
      </c>
      <c r="D6" t="s">
        <v>660</v>
      </c>
      <c r="E6" t="s">
        <v>661</v>
      </c>
      <c r="F6">
        <v>34026</v>
      </c>
      <c r="G6" t="s">
        <v>231</v>
      </c>
      <c r="H6" t="s">
        <v>232</v>
      </c>
      <c r="I6" t="s">
        <v>233</v>
      </c>
      <c r="J6" t="s">
        <v>662</v>
      </c>
      <c r="K6" t="s">
        <v>663</v>
      </c>
      <c r="L6">
        <v>4</v>
      </c>
      <c r="M6">
        <v>103.6998</v>
      </c>
      <c r="N6">
        <v>81.002899999999997</v>
      </c>
      <c r="O6">
        <v>52.700400000000002</v>
      </c>
      <c r="P6">
        <v>15.015700000000001</v>
      </c>
      <c r="Q6">
        <v>8.4422999999999995</v>
      </c>
      <c r="R6">
        <v>11.0099</v>
      </c>
      <c r="S6">
        <v>5.1719999999999997</v>
      </c>
      <c r="T6">
        <v>2.6309999999999998</v>
      </c>
      <c r="U6">
        <v>3.5931000000000002</v>
      </c>
      <c r="V6">
        <v>3.3285999999999998</v>
      </c>
      <c r="W6">
        <v>23.552900000000001</v>
      </c>
      <c r="X6" t="s">
        <v>671</v>
      </c>
      <c r="Y6">
        <v>2.5055000000000001</v>
      </c>
      <c r="Z6" t="s">
        <v>672</v>
      </c>
      <c r="AA6">
        <v>2.0981000000000001</v>
      </c>
      <c r="AB6" t="s">
        <v>673</v>
      </c>
      <c r="AC6">
        <v>2.5388999999999999</v>
      </c>
      <c r="AD6">
        <v>25.151599999999998</v>
      </c>
      <c r="AE6">
        <v>342.44260000000003</v>
      </c>
      <c r="AF6">
        <v>12</v>
      </c>
      <c r="AG6">
        <v>109</v>
      </c>
    </row>
    <row r="7" spans="1:33">
      <c r="A7" t="s">
        <v>674</v>
      </c>
      <c r="B7" s="1">
        <v>0.59722222222222221</v>
      </c>
      <c r="C7" t="s">
        <v>188</v>
      </c>
      <c r="D7" t="s">
        <v>660</v>
      </c>
      <c r="E7" t="s">
        <v>661</v>
      </c>
      <c r="F7">
        <v>34026</v>
      </c>
      <c r="G7" t="s">
        <v>231</v>
      </c>
      <c r="H7" t="s">
        <v>232</v>
      </c>
      <c r="I7" t="s">
        <v>233</v>
      </c>
      <c r="J7" t="s">
        <v>662</v>
      </c>
      <c r="K7" t="s">
        <v>663</v>
      </c>
      <c r="L7">
        <v>5</v>
      </c>
      <c r="M7">
        <v>122.16240000000001</v>
      </c>
      <c r="N7">
        <v>56.768599999999999</v>
      </c>
      <c r="O7">
        <v>29.317</v>
      </c>
      <c r="P7">
        <v>13.6065</v>
      </c>
      <c r="Q7">
        <v>7.6254999999999997</v>
      </c>
      <c r="R7">
        <v>5.9648000000000003</v>
      </c>
      <c r="S7">
        <v>5.5087999999999999</v>
      </c>
      <c r="T7">
        <v>2.7645</v>
      </c>
      <c r="U7">
        <v>2.5769000000000002</v>
      </c>
      <c r="V7">
        <v>2.4238</v>
      </c>
      <c r="W7">
        <v>24.9314</v>
      </c>
      <c r="X7" t="s">
        <v>258</v>
      </c>
      <c r="Y7">
        <v>1.7788999999999999</v>
      </c>
      <c r="Z7" t="s">
        <v>259</v>
      </c>
      <c r="AA7">
        <v>1.1748000000000001</v>
      </c>
      <c r="AB7" t="s">
        <v>675</v>
      </c>
      <c r="AC7">
        <v>0.86170000000000002</v>
      </c>
      <c r="AD7">
        <v>25.732299999999999</v>
      </c>
      <c r="AE7">
        <v>303.19799999999998</v>
      </c>
      <c r="AF7">
        <v>7</v>
      </c>
      <c r="AG7">
        <v>110</v>
      </c>
    </row>
    <row r="8" spans="1:33">
      <c r="A8" t="s">
        <v>676</v>
      </c>
      <c r="B8" s="1">
        <v>0.59722222222222221</v>
      </c>
      <c r="C8" t="s">
        <v>188</v>
      </c>
      <c r="D8" t="s">
        <v>660</v>
      </c>
      <c r="E8" t="s">
        <v>661</v>
      </c>
      <c r="F8">
        <v>34026</v>
      </c>
      <c r="G8" t="s">
        <v>231</v>
      </c>
      <c r="H8" t="s">
        <v>232</v>
      </c>
      <c r="I8" t="s">
        <v>233</v>
      </c>
      <c r="J8" t="s">
        <v>662</v>
      </c>
      <c r="K8" t="s">
        <v>663</v>
      </c>
      <c r="L8">
        <v>4</v>
      </c>
      <c r="M8">
        <v>71.295000000000002</v>
      </c>
      <c r="N8">
        <v>94.904799999999994</v>
      </c>
      <c r="O8">
        <v>40.331499999999998</v>
      </c>
      <c r="P8">
        <v>13.027699999999999</v>
      </c>
      <c r="Q8">
        <v>4.4804000000000004</v>
      </c>
      <c r="R8">
        <v>5.1459000000000001</v>
      </c>
      <c r="S8">
        <v>4.2337999999999996</v>
      </c>
      <c r="T8">
        <v>1.9482999999999999</v>
      </c>
      <c r="U8">
        <v>2.4849000000000001</v>
      </c>
      <c r="V8">
        <v>1.4726999999999999</v>
      </c>
      <c r="W8">
        <v>19.051400000000001</v>
      </c>
      <c r="X8" t="s">
        <v>677</v>
      </c>
      <c r="Y8">
        <v>1.1640999999999999</v>
      </c>
      <c r="Z8" t="s">
        <v>269</v>
      </c>
      <c r="AA8">
        <v>2.5621</v>
      </c>
      <c r="AB8" t="s">
        <v>264</v>
      </c>
      <c r="AC8">
        <v>1.1144000000000001</v>
      </c>
      <c r="AD8">
        <v>30.633299999999998</v>
      </c>
      <c r="AE8">
        <v>293.85039999999998</v>
      </c>
      <c r="AF8">
        <v>33</v>
      </c>
      <c r="AG8">
        <v>100</v>
      </c>
    </row>
    <row r="9" spans="1:33">
      <c r="A9" t="s">
        <v>678</v>
      </c>
      <c r="B9" s="1">
        <v>0.59722222222222221</v>
      </c>
      <c r="C9" t="s">
        <v>188</v>
      </c>
      <c r="D9" t="s">
        <v>660</v>
      </c>
      <c r="E9" t="s">
        <v>661</v>
      </c>
      <c r="F9">
        <v>34026</v>
      </c>
      <c r="G9" t="s">
        <v>231</v>
      </c>
      <c r="H9" t="s">
        <v>232</v>
      </c>
      <c r="I9" t="s">
        <v>233</v>
      </c>
      <c r="J9" t="s">
        <v>662</v>
      </c>
      <c r="K9" t="s">
        <v>663</v>
      </c>
      <c r="L9">
        <v>5</v>
      </c>
      <c r="M9">
        <v>103.684</v>
      </c>
      <c r="N9">
        <v>58.807099999999998</v>
      </c>
      <c r="O9">
        <v>40.531199999999998</v>
      </c>
      <c r="P9">
        <v>8.8587000000000007</v>
      </c>
      <c r="Q9">
        <v>8.3535000000000004</v>
      </c>
      <c r="R9">
        <v>4.8342000000000001</v>
      </c>
      <c r="S9">
        <v>3.8376999999999999</v>
      </c>
      <c r="T9">
        <v>2.3719999999999999</v>
      </c>
      <c r="U9">
        <v>1.1613</v>
      </c>
      <c r="V9">
        <v>1.9547000000000001</v>
      </c>
      <c r="W9">
        <v>11.783300000000001</v>
      </c>
      <c r="X9" t="s">
        <v>417</v>
      </c>
      <c r="Y9">
        <v>1.5851999999999999</v>
      </c>
      <c r="Z9" t="s">
        <v>679</v>
      </c>
      <c r="AA9">
        <v>2.5343</v>
      </c>
      <c r="AB9" t="s">
        <v>680</v>
      </c>
      <c r="AC9">
        <v>5.0982000000000003</v>
      </c>
      <c r="AD9">
        <v>22.578600000000002</v>
      </c>
      <c r="AE9">
        <v>277.97410000000002</v>
      </c>
      <c r="AF9">
        <v>33</v>
      </c>
      <c r="AG9">
        <v>99</v>
      </c>
    </row>
    <row r="10" spans="1:33">
      <c r="A10" t="s">
        <v>681</v>
      </c>
      <c r="B10" s="1">
        <v>0.59722222222222221</v>
      </c>
      <c r="C10" t="s">
        <v>188</v>
      </c>
      <c r="D10" t="s">
        <v>660</v>
      </c>
      <c r="E10" t="s">
        <v>661</v>
      </c>
      <c r="F10">
        <v>34026</v>
      </c>
      <c r="G10" t="s">
        <v>231</v>
      </c>
      <c r="H10" t="s">
        <v>232</v>
      </c>
      <c r="I10" t="s">
        <v>233</v>
      </c>
      <c r="J10" t="s">
        <v>662</v>
      </c>
      <c r="K10" t="s">
        <v>663</v>
      </c>
      <c r="L10">
        <v>5</v>
      </c>
      <c r="M10">
        <v>57.938200000000002</v>
      </c>
      <c r="N10">
        <v>62.478200000000001</v>
      </c>
      <c r="O10">
        <v>40.2455</v>
      </c>
      <c r="P10">
        <v>16.599599999999999</v>
      </c>
      <c r="Q10">
        <v>5.0770999999999997</v>
      </c>
      <c r="R10">
        <v>6.3472</v>
      </c>
      <c r="S10">
        <v>3.2139000000000002</v>
      </c>
      <c r="T10">
        <v>2.7462</v>
      </c>
      <c r="U10">
        <v>1.9224000000000001</v>
      </c>
      <c r="V10">
        <v>2.3475999999999999</v>
      </c>
      <c r="W10">
        <v>24.0121</v>
      </c>
      <c r="X10" t="s">
        <v>266</v>
      </c>
      <c r="Y10">
        <v>1.6012</v>
      </c>
      <c r="Z10" t="s">
        <v>682</v>
      </c>
      <c r="AA10">
        <v>1.5968</v>
      </c>
      <c r="AB10" t="s">
        <v>683</v>
      </c>
      <c r="AC10">
        <v>1.1997</v>
      </c>
      <c r="AD10">
        <v>25.800899999999999</v>
      </c>
      <c r="AE10">
        <v>253.1267</v>
      </c>
      <c r="AF10">
        <v>16</v>
      </c>
      <c r="AG10">
        <v>107</v>
      </c>
    </row>
    <row r="11" spans="1:33">
      <c r="A11" t="s">
        <v>684</v>
      </c>
      <c r="B11" s="1">
        <v>0.59722222222222221</v>
      </c>
      <c r="C11" t="s">
        <v>188</v>
      </c>
      <c r="D11" t="s">
        <v>660</v>
      </c>
      <c r="E11" t="s">
        <v>661</v>
      </c>
      <c r="F11">
        <v>34026</v>
      </c>
      <c r="G11" t="s">
        <v>231</v>
      </c>
      <c r="H11" t="s">
        <v>232</v>
      </c>
      <c r="I11" t="s">
        <v>233</v>
      </c>
      <c r="J11" t="s">
        <v>662</v>
      </c>
      <c r="K11" t="s">
        <v>663</v>
      </c>
      <c r="L11">
        <v>7</v>
      </c>
      <c r="M11">
        <v>69.382400000000004</v>
      </c>
      <c r="N11">
        <v>55.37</v>
      </c>
      <c r="O11">
        <v>35.685699999999997</v>
      </c>
      <c r="P11">
        <v>11.989800000000001</v>
      </c>
      <c r="Q11">
        <v>8.1852</v>
      </c>
      <c r="R11">
        <v>4.07</v>
      </c>
      <c r="S11">
        <v>3.1669999999999998</v>
      </c>
      <c r="T11">
        <v>3.6619000000000002</v>
      </c>
      <c r="U11">
        <v>2.2360000000000002</v>
      </c>
      <c r="V11">
        <v>2.3022999999999998</v>
      </c>
      <c r="W11">
        <v>24.532900000000001</v>
      </c>
      <c r="X11" t="s">
        <v>275</v>
      </c>
      <c r="Y11">
        <v>1.8102</v>
      </c>
      <c r="Z11" t="s">
        <v>276</v>
      </c>
      <c r="AA11">
        <v>1.3037000000000001</v>
      </c>
      <c r="AB11" t="s">
        <v>685</v>
      </c>
      <c r="AC11">
        <v>2.0165999999999999</v>
      </c>
      <c r="AD11">
        <v>16.1755</v>
      </c>
      <c r="AE11">
        <v>241.88919999999999</v>
      </c>
      <c r="AF11">
        <v>16</v>
      </c>
      <c r="AG11">
        <v>107</v>
      </c>
    </row>
    <row r="12" spans="1:33">
      <c r="A12" t="s">
        <v>686</v>
      </c>
      <c r="B12" s="1">
        <v>0.59722222222222221</v>
      </c>
      <c r="C12" t="s">
        <v>188</v>
      </c>
      <c r="D12" t="s">
        <v>660</v>
      </c>
      <c r="E12" t="s">
        <v>661</v>
      </c>
      <c r="F12">
        <v>34026</v>
      </c>
      <c r="G12" t="s">
        <v>231</v>
      </c>
      <c r="H12" t="s">
        <v>232</v>
      </c>
      <c r="I12" t="s">
        <v>233</v>
      </c>
      <c r="J12" t="s">
        <v>662</v>
      </c>
      <c r="K12" t="s">
        <v>663</v>
      </c>
      <c r="L12">
        <v>4</v>
      </c>
      <c r="M12">
        <v>68.091099999999997</v>
      </c>
      <c r="N12">
        <v>50.520899999999997</v>
      </c>
      <c r="O12">
        <v>23.440200000000001</v>
      </c>
      <c r="P12">
        <v>14.3752</v>
      </c>
      <c r="Q12">
        <v>9.3125</v>
      </c>
      <c r="R12">
        <v>6.6948999999999996</v>
      </c>
      <c r="S12">
        <v>5.9279999999999999</v>
      </c>
      <c r="T12">
        <v>4.0163000000000002</v>
      </c>
      <c r="U12">
        <v>1.8145</v>
      </c>
      <c r="V12">
        <v>1.9204000000000001</v>
      </c>
      <c r="W12">
        <v>22.391400000000001</v>
      </c>
      <c r="X12" t="s">
        <v>687</v>
      </c>
      <c r="Y12">
        <v>1.8737999999999999</v>
      </c>
      <c r="Z12" t="s">
        <v>426</v>
      </c>
      <c r="AA12">
        <v>1.7221</v>
      </c>
      <c r="AB12" t="s">
        <v>273</v>
      </c>
      <c r="AC12">
        <v>3.4203000000000001</v>
      </c>
      <c r="AD12">
        <v>25.372299999999999</v>
      </c>
      <c r="AE12">
        <v>240.89410000000001</v>
      </c>
      <c r="AF12">
        <v>14</v>
      </c>
      <c r="AG12">
        <v>108</v>
      </c>
    </row>
    <row r="51" spans="1:33" hidden="1" outlineLevel="1">
      <c r="A51" t="str">
        <f>C2</f>
        <v>Newbury</v>
      </c>
      <c r="B51">
        <f>B2</f>
        <v>0.59722222222222221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Young Rascal (FR)</v>
      </c>
      <c r="L52" t="str">
        <f t="shared" si="0"/>
        <v>Communique (IRE)</v>
      </c>
      <c r="M52" t="str">
        <f t="shared" si="0"/>
        <v>Young Rascal (FR)</v>
      </c>
      <c r="N52" t="str">
        <f t="shared" ref="N52:N91" si="1">INDEX($A$2:$A$20,(MATCH(LARGE(W$2:W$20,$J52),W$2:W$20,0)))</f>
        <v>Morando (FR)</v>
      </c>
      <c r="O52" t="str">
        <f t="shared" ref="O52:O91" si="2">INDEX($A$2:$A$20,(MATCH(LARGE(AA$2:AA$20,$J52),AA$2:AA$20,0)))</f>
        <v>Young Rascal (FR)</v>
      </c>
      <c r="P52" t="str">
        <f t="shared" ref="P52:P91" si="3">INDEX($A$2:$A$20,(MATCH(LARGE(Y$2:Y$20,$J52),Y$2:Y$20,0)))</f>
        <v>Isabel De Urbina (IRE)</v>
      </c>
      <c r="Q52" t="str">
        <f t="shared" ref="Q52:Q91" si="4">INDEX($A$2:$A$20,(MATCH(LARGE(Y$2:Y$20,$J52),Y$2:Y$20,0)))</f>
        <v>Isabel De Urbina (IRE)</v>
      </c>
      <c r="R52" t="str">
        <f t="shared" ref="R52:R91" si="5">INDEX($A$2:$A$20,(MATCH(LARGE(AD$2:AD$20,$J52),AD$2:AD$20,0)))</f>
        <v>Young Rascal (FR)</v>
      </c>
      <c r="S52" t="str">
        <f t="shared" ref="S52:S80" si="6">A2</f>
        <v>Young Rascal (FR)</v>
      </c>
      <c r="V52">
        <f t="shared" ref="V52:V80" si="7">SUM(Y52:AF52)</f>
        <v>77</v>
      </c>
      <c r="W52">
        <f t="shared" ref="W52:W80" si="8">V52-AG2</f>
        <v>-39</v>
      </c>
      <c r="X52">
        <f t="shared" ref="X52:X60" si="9">IF(ISNA(W52),"",W52)</f>
        <v>-39</v>
      </c>
      <c r="Y52">
        <f t="shared" ref="Y52:AA80" si="10">(($H$63+1)-(RANK(M2,M$2:M$30)))</f>
        <v>11</v>
      </c>
      <c r="Z52">
        <f t="shared" si="10"/>
        <v>7</v>
      </c>
      <c r="AA52">
        <f t="shared" si="10"/>
        <v>11</v>
      </c>
      <c r="AB52">
        <f t="shared" ref="AB52:AB80" si="11">(($H$63+1)-(RANK(W2,W$2:W$30)))</f>
        <v>8</v>
      </c>
      <c r="AC52">
        <f t="shared" ref="AC52:AC80" si="12">(($H$63+1)-(RANK(Y2,Y$2:Y$30)))</f>
        <v>10</v>
      </c>
      <c r="AD52">
        <f t="shared" ref="AD52:AD80" si="13">(($H$63+1)-(RANK(AA2,AA$2:AA$30)))</f>
        <v>11</v>
      </c>
      <c r="AE52">
        <f t="shared" ref="AE52:AF80" si="14">(($H$63+1)-(RANK(AC2,AC$2:AC$30)))</f>
        <v>8</v>
      </c>
      <c r="AF52">
        <f t="shared" si="14"/>
        <v>11</v>
      </c>
      <c r="AG52" t="str">
        <f>INDEX(S52:S92, MATCH(LARGE(X52:X92, 1),X52:X92, 0))</f>
        <v>Isabel De Urbina (IRE)</v>
      </c>
    </row>
    <row r="53" spans="1:33" hidden="1" outlineLevel="1">
      <c r="A53" t="s">
        <v>43</v>
      </c>
      <c r="B53" t="str">
        <f>A2</f>
        <v>Young Rascal (FR)</v>
      </c>
      <c r="C53">
        <f>AE2</f>
        <v>429.9359</v>
      </c>
      <c r="D53">
        <f>AG2</f>
        <v>116</v>
      </c>
      <c r="E53">
        <f>C53-D53</f>
        <v>313.9359</v>
      </c>
      <c r="F53">
        <f>SUMIF(B53:B61, B53, G53:G61)</f>
        <v>0.45988883780218115</v>
      </c>
      <c r="G53">
        <f>(1/C53)*(C53-C54)</f>
        <v>7.9191339918346051E-2</v>
      </c>
      <c r="H53">
        <f>AF2</f>
        <v>2</v>
      </c>
      <c r="J53">
        <v>2</v>
      </c>
      <c r="K53" t="str">
        <f t="shared" si="0"/>
        <v>Weekender</v>
      </c>
      <c r="L53" t="str">
        <f t="shared" si="0"/>
        <v>Isabel De Urbina (IRE)</v>
      </c>
      <c r="M53" t="str">
        <f t="shared" si="0"/>
        <v>Desert Skyline (IRE)</v>
      </c>
      <c r="N53" t="str">
        <f t="shared" si="1"/>
        <v>What About Carlo (FR)</v>
      </c>
      <c r="O53" t="str">
        <f t="shared" si="2"/>
        <v>Weekender</v>
      </c>
      <c r="P53" t="str">
        <f t="shared" si="3"/>
        <v>Young Rascal (FR)</v>
      </c>
      <c r="Q53" t="str">
        <f t="shared" si="4"/>
        <v>Young Rascal (FR)</v>
      </c>
      <c r="R53" t="str">
        <f t="shared" si="5"/>
        <v>Communique (IRE)</v>
      </c>
      <c r="S53" t="str">
        <f t="shared" si="6"/>
        <v>Communique (IRE)</v>
      </c>
      <c r="V53">
        <f t="shared" si="7"/>
        <v>58</v>
      </c>
      <c r="W53">
        <f t="shared" si="8"/>
        <v>-51</v>
      </c>
      <c r="X53">
        <f t="shared" si="9"/>
        <v>-51</v>
      </c>
      <c r="Y53">
        <f t="shared" si="10"/>
        <v>8</v>
      </c>
      <c r="Z53">
        <f t="shared" si="10"/>
        <v>11</v>
      </c>
      <c r="AA53">
        <f t="shared" si="10"/>
        <v>9</v>
      </c>
      <c r="AB53">
        <f t="shared" si="11"/>
        <v>6</v>
      </c>
      <c r="AC53">
        <f t="shared" si="12"/>
        <v>2</v>
      </c>
      <c r="AD53">
        <f t="shared" si="13"/>
        <v>8</v>
      </c>
      <c r="AE53">
        <f t="shared" si="14"/>
        <v>4</v>
      </c>
      <c r="AF53">
        <f t="shared" si="14"/>
        <v>10</v>
      </c>
    </row>
    <row r="54" spans="1:33" hidden="1" outlineLevel="1">
      <c r="A54" t="s">
        <v>44</v>
      </c>
      <c r="B54" t="str">
        <f>A3</f>
        <v>Communique (IRE)</v>
      </c>
      <c r="C54">
        <f>AE3</f>
        <v>395.88869999999997</v>
      </c>
      <c r="D54">
        <f>AG3</f>
        <v>109</v>
      </c>
      <c r="E54">
        <f t="shared" ref="E54:E55" si="15">C54-D54</f>
        <v>286.88869999999997</v>
      </c>
      <c r="F54">
        <f ca="1">SUMIF(B53:B64, B54, G53:G61)</f>
        <v>0</v>
      </c>
      <c r="H54">
        <f>AF3</f>
        <v>5</v>
      </c>
      <c r="J54">
        <v>3</v>
      </c>
      <c r="K54" t="str">
        <f t="shared" si="0"/>
        <v>Morando (FR)</v>
      </c>
      <c r="L54" t="str">
        <f t="shared" si="0"/>
        <v>Weekender</v>
      </c>
      <c r="M54" t="str">
        <f t="shared" si="0"/>
        <v>Communique (IRE)</v>
      </c>
      <c r="N54" t="str">
        <f t="shared" si="1"/>
        <v>Isabel De Urbina (IRE)</v>
      </c>
      <c r="O54" t="str">
        <f t="shared" si="2"/>
        <v>Isabel De Urbina (IRE)</v>
      </c>
      <c r="P54" t="str">
        <f t="shared" si="3"/>
        <v>Weekender</v>
      </c>
      <c r="Q54" t="str">
        <f t="shared" si="4"/>
        <v>Weekender</v>
      </c>
      <c r="R54" t="str">
        <f t="shared" si="5"/>
        <v>Weekender</v>
      </c>
      <c r="S54" t="str">
        <f t="shared" si="6"/>
        <v>Weekender</v>
      </c>
      <c r="V54">
        <f t="shared" si="7"/>
        <v>68</v>
      </c>
      <c r="W54">
        <f t="shared" si="8"/>
        <v>-46</v>
      </c>
      <c r="X54">
        <f t="shared" si="9"/>
        <v>-46</v>
      </c>
      <c r="Y54">
        <f t="shared" si="10"/>
        <v>10</v>
      </c>
      <c r="Z54">
        <f t="shared" si="10"/>
        <v>9</v>
      </c>
      <c r="AA54">
        <f t="shared" si="10"/>
        <v>6</v>
      </c>
      <c r="AB54">
        <f t="shared" si="11"/>
        <v>5</v>
      </c>
      <c r="AC54">
        <f t="shared" si="12"/>
        <v>9</v>
      </c>
      <c r="AD54">
        <f t="shared" si="13"/>
        <v>10</v>
      </c>
      <c r="AE54">
        <f t="shared" si="14"/>
        <v>10</v>
      </c>
      <c r="AF54">
        <f t="shared" si="14"/>
        <v>9</v>
      </c>
    </row>
    <row r="55" spans="1:33" hidden="1" outlineLevel="1">
      <c r="A55" t="s">
        <v>45</v>
      </c>
      <c r="B55" t="str">
        <f>A4</f>
        <v>Weekender</v>
      </c>
      <c r="C55">
        <f>AE4</f>
        <v>390.68279999999999</v>
      </c>
      <c r="D55">
        <f>AG4</f>
        <v>114</v>
      </c>
      <c r="E55">
        <f t="shared" si="15"/>
        <v>276.68279999999999</v>
      </c>
      <c r="F55">
        <f ca="1">SUMIF(B53:B64, B55, G53:G61)</f>
        <v>0</v>
      </c>
      <c r="H55">
        <f>AF4</f>
        <v>3</v>
      </c>
      <c r="J55">
        <v>4</v>
      </c>
      <c r="K55" t="str">
        <f t="shared" si="0"/>
        <v>Communique (IRE)</v>
      </c>
      <c r="L55" t="str">
        <f t="shared" si="0"/>
        <v>Temple Church (IRE)</v>
      </c>
      <c r="M55" t="str">
        <f t="shared" si="0"/>
        <v>Isabel De Urbina (IRE)</v>
      </c>
      <c r="N55" t="str">
        <f t="shared" si="1"/>
        <v>Young Rascal (FR)</v>
      </c>
      <c r="O55" t="str">
        <f t="shared" si="2"/>
        <v>Communique (IRE)</v>
      </c>
      <c r="P55" t="str">
        <f t="shared" si="3"/>
        <v>Desert Skyline (IRE)</v>
      </c>
      <c r="Q55" t="str">
        <f t="shared" si="4"/>
        <v>Desert Skyline (IRE)</v>
      </c>
      <c r="R55" t="str">
        <f t="shared" si="5"/>
        <v>Temple Church (IRE)</v>
      </c>
      <c r="S55" t="str">
        <f t="shared" si="6"/>
        <v>Isabel De Urbina (IRE)</v>
      </c>
      <c r="V55">
        <f t="shared" si="7"/>
        <v>63</v>
      </c>
      <c r="W55">
        <f t="shared" si="8"/>
        <v>-36</v>
      </c>
      <c r="X55">
        <f t="shared" si="9"/>
        <v>-36</v>
      </c>
      <c r="Y55">
        <f t="shared" si="10"/>
        <v>5</v>
      </c>
      <c r="Z55">
        <f t="shared" si="10"/>
        <v>10</v>
      </c>
      <c r="AA55">
        <f t="shared" si="10"/>
        <v>8</v>
      </c>
      <c r="AB55">
        <f t="shared" si="11"/>
        <v>9</v>
      </c>
      <c r="AC55">
        <f t="shared" si="12"/>
        <v>11</v>
      </c>
      <c r="AD55">
        <f t="shared" si="13"/>
        <v>9</v>
      </c>
      <c r="AE55">
        <f t="shared" si="14"/>
        <v>7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Young Rascal (FR)</v>
      </c>
      <c r="C56">
        <f>LARGE(M$2:M$20, D56)</f>
        <v>147.61490000000001</v>
      </c>
      <c r="D56">
        <v>1</v>
      </c>
      <c r="E56">
        <f>LARGE(M$2:M$20, F56)</f>
        <v>142.29179999999999</v>
      </c>
      <c r="F56">
        <v>2</v>
      </c>
      <c r="G56">
        <f t="shared" ref="G56:G61" si="16">IF(C56&gt;0, (1/C56)*(C56-E56), 0.1)</f>
        <v>3.6060722867407087E-2</v>
      </c>
      <c r="H56">
        <f t="shared" ref="H56:H61" si="17">INDEX(AF$2:AF$20,MATCH(B56,A$2:A$20,0))</f>
        <v>2</v>
      </c>
      <c r="J56">
        <v>5</v>
      </c>
      <c r="K56" t="str">
        <f t="shared" si="0"/>
        <v>Desert Skyline (IRE)</v>
      </c>
      <c r="L56" t="str">
        <f t="shared" si="0"/>
        <v>Young Rascal (FR)</v>
      </c>
      <c r="M56" t="str">
        <f t="shared" si="0"/>
        <v>Maifalki (FR)</v>
      </c>
      <c r="N56" t="str">
        <f t="shared" si="1"/>
        <v>Scarlet Dragon</v>
      </c>
      <c r="O56" t="str">
        <f t="shared" si="2"/>
        <v>Temple Church (IRE)</v>
      </c>
      <c r="P56" t="str">
        <f t="shared" si="3"/>
        <v>Raheen House (IRE)</v>
      </c>
      <c r="Q56" t="str">
        <f t="shared" si="4"/>
        <v>Raheen House (IRE)</v>
      </c>
      <c r="R56" t="str">
        <f t="shared" si="5"/>
        <v>Scarlet Dragon</v>
      </c>
      <c r="S56" t="str">
        <f t="shared" si="6"/>
        <v>Desert Skyline (IRE)</v>
      </c>
      <c r="V56">
        <f t="shared" si="7"/>
        <v>49</v>
      </c>
      <c r="W56">
        <f t="shared" si="8"/>
        <v>-60</v>
      </c>
      <c r="X56">
        <f t="shared" si="9"/>
        <v>-60</v>
      </c>
      <c r="Y56">
        <f t="shared" si="10"/>
        <v>7</v>
      </c>
      <c r="Z56">
        <f t="shared" si="10"/>
        <v>6</v>
      </c>
      <c r="AA56">
        <f t="shared" si="10"/>
        <v>10</v>
      </c>
      <c r="AB56">
        <f t="shared" si="11"/>
        <v>4</v>
      </c>
      <c r="AC56">
        <f t="shared" si="12"/>
        <v>8</v>
      </c>
      <c r="AD56">
        <f t="shared" si="13"/>
        <v>5</v>
      </c>
      <c r="AE56">
        <f t="shared" si="14"/>
        <v>6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Morando (FR)</v>
      </c>
      <c r="C57">
        <f>LARGE(W$2:W$20, D57)</f>
        <v>24.9314</v>
      </c>
      <c r="D57">
        <v>1</v>
      </c>
      <c r="E57">
        <f>LARGE(W$2:W$20, F57)</f>
        <v>24.532900000000001</v>
      </c>
      <c r="F57">
        <v>2</v>
      </c>
      <c r="G57">
        <f t="shared" si="16"/>
        <v>1.5983859711047054E-2</v>
      </c>
      <c r="H57">
        <f t="shared" si="17"/>
        <v>7</v>
      </c>
      <c r="J57">
        <v>6</v>
      </c>
      <c r="K57" t="str">
        <f t="shared" si="0"/>
        <v>Maifalki (FR)</v>
      </c>
      <c r="L57" t="str">
        <f t="shared" si="0"/>
        <v>Desert Skyline (IRE)</v>
      </c>
      <c r="M57" t="str">
        <f t="shared" si="0"/>
        <v>Weekender</v>
      </c>
      <c r="N57" t="str">
        <f t="shared" si="1"/>
        <v>Communique (IRE)</v>
      </c>
      <c r="O57" t="str">
        <f t="shared" si="2"/>
        <v>Maifalki (FR)</v>
      </c>
      <c r="P57" t="str">
        <f t="shared" si="3"/>
        <v>What About Carlo (FR)</v>
      </c>
      <c r="Q57" t="str">
        <f t="shared" si="4"/>
        <v>What About Carlo (FR)</v>
      </c>
      <c r="R57" t="str">
        <f t="shared" si="5"/>
        <v>Morando (FR)</v>
      </c>
      <c r="S57" t="str">
        <f t="shared" si="6"/>
        <v>Morando (FR)</v>
      </c>
      <c r="V57">
        <f t="shared" si="7"/>
        <v>38</v>
      </c>
      <c r="W57">
        <f t="shared" si="8"/>
        <v>-72</v>
      </c>
      <c r="X57">
        <f t="shared" si="9"/>
        <v>-72</v>
      </c>
      <c r="Y57">
        <f t="shared" si="10"/>
        <v>9</v>
      </c>
      <c r="Z57">
        <f t="shared" si="10"/>
        <v>3</v>
      </c>
      <c r="AA57">
        <f t="shared" si="10"/>
        <v>2</v>
      </c>
      <c r="AB57">
        <f t="shared" si="11"/>
        <v>11</v>
      </c>
      <c r="AC57">
        <f t="shared" si="12"/>
        <v>5</v>
      </c>
      <c r="AD57">
        <f t="shared" si="13"/>
        <v>1</v>
      </c>
      <c r="AE57">
        <f t="shared" si="14"/>
        <v>1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Young Rascal (FR)</v>
      </c>
      <c r="C58">
        <f>LARGE(AA$2:AA$20, D58)</f>
        <v>5.4436</v>
      </c>
      <c r="D58">
        <v>1</v>
      </c>
      <c r="E58">
        <f>LARGE(AA$2:AA$20, F58)</f>
        <v>4.4775999999999998</v>
      </c>
      <c r="F58">
        <v>2</v>
      </c>
      <c r="G58">
        <f t="shared" si="16"/>
        <v>0.17745609523109709</v>
      </c>
      <c r="H58">
        <f t="shared" si="17"/>
        <v>2</v>
      </c>
      <c r="J58">
        <v>7</v>
      </c>
      <c r="K58" t="str">
        <f t="shared" si="0"/>
        <v>Isabel De Urbina (IRE)</v>
      </c>
      <c r="L58" t="str">
        <f t="shared" si="0"/>
        <v>Scarlet Dragon</v>
      </c>
      <c r="M58" t="str">
        <f t="shared" si="0"/>
        <v>Temple Church (IRE)</v>
      </c>
      <c r="N58" t="str">
        <f t="shared" si="1"/>
        <v>Weekender</v>
      </c>
      <c r="O58" t="str">
        <f t="shared" si="2"/>
        <v>Desert Skyline (IRE)</v>
      </c>
      <c r="P58" t="str">
        <f t="shared" si="3"/>
        <v>Morando (FR)</v>
      </c>
      <c r="Q58" t="str">
        <f t="shared" si="4"/>
        <v>Morando (FR)</v>
      </c>
      <c r="R58" t="str">
        <f t="shared" si="5"/>
        <v>Raheen House (IRE)</v>
      </c>
      <c r="S58" t="str">
        <f t="shared" si="6"/>
        <v>Temple Church (IRE)</v>
      </c>
      <c r="V58">
        <f t="shared" si="7"/>
        <v>37</v>
      </c>
      <c r="W58">
        <f t="shared" si="8"/>
        <v>-63</v>
      </c>
      <c r="X58">
        <f t="shared" si="9"/>
        <v>-63</v>
      </c>
      <c r="Y58">
        <f t="shared" si="10"/>
        <v>4</v>
      </c>
      <c r="Z58">
        <f t="shared" si="10"/>
        <v>8</v>
      </c>
      <c r="AA58">
        <f t="shared" si="10"/>
        <v>5</v>
      </c>
      <c r="AB58">
        <f t="shared" si="11"/>
        <v>2</v>
      </c>
      <c r="AC58">
        <f t="shared" si="12"/>
        <v>1</v>
      </c>
      <c r="AD58">
        <f t="shared" si="13"/>
        <v>7</v>
      </c>
      <c r="AE58">
        <f t="shared" si="14"/>
        <v>2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Maifalki (FR)</v>
      </c>
      <c r="C59">
        <f>LARGE(AC$2:AC$20, D59)</f>
        <v>5.0982000000000003</v>
      </c>
      <c r="D59">
        <v>1</v>
      </c>
      <c r="E59">
        <f>LARGE(AC$2:AC$20, F59)</f>
        <v>4.4248000000000003</v>
      </c>
      <c r="F59">
        <v>2</v>
      </c>
      <c r="G59">
        <f t="shared" si="16"/>
        <v>0.13208583421599779</v>
      </c>
      <c r="H59">
        <f t="shared" si="17"/>
        <v>33</v>
      </c>
      <c r="J59">
        <v>8</v>
      </c>
      <c r="K59" t="str">
        <f t="shared" si="0"/>
        <v>Temple Church (IRE)</v>
      </c>
      <c r="L59" t="str">
        <f t="shared" si="0"/>
        <v>Maifalki (FR)</v>
      </c>
      <c r="M59" t="str">
        <f t="shared" si="0"/>
        <v>Scarlet Dragon</v>
      </c>
      <c r="N59" t="str">
        <f t="shared" si="1"/>
        <v>Desert Skyline (IRE)</v>
      </c>
      <c r="O59" t="str">
        <f t="shared" si="2"/>
        <v>Raheen House (IRE)</v>
      </c>
      <c r="P59" t="str">
        <f t="shared" si="3"/>
        <v>Scarlet Dragon</v>
      </c>
      <c r="Q59" t="str">
        <f t="shared" si="4"/>
        <v>Scarlet Dragon</v>
      </c>
      <c r="R59" t="str">
        <f t="shared" si="5"/>
        <v>Isabel De Urbina (IRE)</v>
      </c>
      <c r="S59" t="str">
        <f t="shared" si="6"/>
        <v>Maifalki (FR)</v>
      </c>
      <c r="V59">
        <f t="shared" si="7"/>
        <v>40</v>
      </c>
      <c r="W59">
        <f t="shared" si="8"/>
        <v>-59</v>
      </c>
      <c r="X59">
        <f t="shared" si="9"/>
        <v>-59</v>
      </c>
      <c r="Y59">
        <f t="shared" si="10"/>
        <v>6</v>
      </c>
      <c r="Z59">
        <f t="shared" si="10"/>
        <v>4</v>
      </c>
      <c r="AA59">
        <f t="shared" si="10"/>
        <v>7</v>
      </c>
      <c r="AB59">
        <f t="shared" si="11"/>
        <v>1</v>
      </c>
      <c r="AC59">
        <f t="shared" si="12"/>
        <v>3</v>
      </c>
      <c r="AD59">
        <f t="shared" si="13"/>
        <v>6</v>
      </c>
      <c r="AE59">
        <f t="shared" si="14"/>
        <v>11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Isabel De Urbina (IRE)</v>
      </c>
      <c r="C60">
        <f>LARGE(Y$2:Y$20, D60)</f>
        <v>2.9239000000000002</v>
      </c>
      <c r="D60">
        <v>1</v>
      </c>
      <c r="E60">
        <f>LARGE(Y$2:Y$20, F60)</f>
        <v>2.7259000000000002</v>
      </c>
      <c r="F60">
        <v>2</v>
      </c>
      <c r="G60">
        <f t="shared" si="16"/>
        <v>6.7717774205684172E-2</v>
      </c>
      <c r="H60">
        <f t="shared" si="17"/>
        <v>25</v>
      </c>
      <c r="J60">
        <v>9</v>
      </c>
      <c r="K60" t="str">
        <f t="shared" si="0"/>
        <v>What About Carlo (FR)</v>
      </c>
      <c r="L60" t="str">
        <f t="shared" si="0"/>
        <v>Morando (FR)</v>
      </c>
      <c r="M60" t="str">
        <f t="shared" si="0"/>
        <v>What About Carlo (FR)</v>
      </c>
      <c r="N60" t="str">
        <f t="shared" si="1"/>
        <v>Raheen House (IRE)</v>
      </c>
      <c r="O60" t="str">
        <f t="shared" si="2"/>
        <v>Scarlet Dragon</v>
      </c>
      <c r="P60" t="str">
        <f t="shared" si="3"/>
        <v>Maifalki (FR)</v>
      </c>
      <c r="Q60" t="str">
        <f t="shared" si="4"/>
        <v>Maifalki (FR)</v>
      </c>
      <c r="R60" t="str">
        <f t="shared" si="5"/>
        <v>Desert Skyline (IRE)</v>
      </c>
      <c r="S60" t="str">
        <f t="shared" si="6"/>
        <v>Scarlet Dragon</v>
      </c>
      <c r="V60">
        <f t="shared" si="7"/>
        <v>34</v>
      </c>
      <c r="W60">
        <f t="shared" si="8"/>
        <v>-73</v>
      </c>
      <c r="X60">
        <f t="shared" si="9"/>
        <v>-73</v>
      </c>
      <c r="Y60">
        <f t="shared" si="10"/>
        <v>1</v>
      </c>
      <c r="Z60">
        <f t="shared" si="10"/>
        <v>5</v>
      </c>
      <c r="AA60">
        <f t="shared" si="10"/>
        <v>4</v>
      </c>
      <c r="AB60">
        <f t="shared" si="11"/>
        <v>7</v>
      </c>
      <c r="AC60">
        <f t="shared" si="12"/>
        <v>4</v>
      </c>
      <c r="AD60">
        <f t="shared" si="13"/>
        <v>3</v>
      </c>
      <c r="AE60">
        <f t="shared" si="14"/>
        <v>3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Young Rascal (FR)</v>
      </c>
      <c r="C61">
        <f>LARGE(AD$2:AD$20, D61)</f>
        <v>55.9</v>
      </c>
      <c r="D61">
        <v>1</v>
      </c>
      <c r="E61">
        <f>LARGE(AD$2:AD$20, F61)</f>
        <v>46.554600000000001</v>
      </c>
      <c r="F61">
        <v>2</v>
      </c>
      <c r="G61">
        <f t="shared" si="16"/>
        <v>0.16718067978533091</v>
      </c>
      <c r="H61">
        <f t="shared" si="17"/>
        <v>2</v>
      </c>
      <c r="J61">
        <v>10</v>
      </c>
      <c r="K61" t="str">
        <f t="shared" si="0"/>
        <v>Raheen House (IRE)</v>
      </c>
      <c r="L61" t="str">
        <f t="shared" si="0"/>
        <v>What About Carlo (FR)</v>
      </c>
      <c r="M61" t="str">
        <f t="shared" si="0"/>
        <v>Morando (FR)</v>
      </c>
      <c r="N61" t="str">
        <f t="shared" si="1"/>
        <v>Temple Church (IRE)</v>
      </c>
      <c r="O61" t="str">
        <f t="shared" si="2"/>
        <v>What About Carlo (FR)</v>
      </c>
      <c r="P61" t="str">
        <f t="shared" si="3"/>
        <v>Communique (IRE)</v>
      </c>
      <c r="Q61" t="str">
        <f t="shared" si="4"/>
        <v>Communique (IRE)</v>
      </c>
      <c r="R61" t="str">
        <f t="shared" si="5"/>
        <v>Maifalki (FR)</v>
      </c>
      <c r="S61" t="str">
        <f t="shared" si="6"/>
        <v>What About Carlo (FR)</v>
      </c>
      <c r="V61">
        <f t="shared" si="7"/>
        <v>32</v>
      </c>
      <c r="W61">
        <f t="shared" si="8"/>
        <v>-75</v>
      </c>
      <c r="X61">
        <f>IF(ISNA(W61),"",W61)</f>
        <v>-75</v>
      </c>
      <c r="Y61">
        <f t="shared" si="10"/>
        <v>3</v>
      </c>
      <c r="Z61">
        <f t="shared" si="10"/>
        <v>2</v>
      </c>
      <c r="AA61">
        <f t="shared" si="10"/>
        <v>3</v>
      </c>
      <c r="AB61">
        <f t="shared" si="11"/>
        <v>10</v>
      </c>
      <c r="AC61">
        <f t="shared" si="12"/>
        <v>6</v>
      </c>
      <c r="AD61">
        <f t="shared" si="13"/>
        <v>2</v>
      </c>
      <c r="AE61">
        <f t="shared" si="14"/>
        <v>5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Young Rascal (FR)</v>
      </c>
      <c r="J62">
        <v>11</v>
      </c>
      <c r="K62" t="str">
        <f t="shared" si="0"/>
        <v>Scarlet Dragon</v>
      </c>
      <c r="L62" t="str">
        <f t="shared" si="0"/>
        <v>Raheen House (IRE)</v>
      </c>
      <c r="M62" t="str">
        <f t="shared" si="0"/>
        <v>Raheen House (IRE)</v>
      </c>
      <c r="N62" t="str">
        <f t="shared" si="1"/>
        <v>Maifalki (FR)</v>
      </c>
      <c r="O62" t="str">
        <f t="shared" si="2"/>
        <v>Morando (FR)</v>
      </c>
      <c r="P62" t="str">
        <f t="shared" si="3"/>
        <v>Temple Church (IRE)</v>
      </c>
      <c r="Q62" t="str">
        <f t="shared" si="4"/>
        <v>Temple Church (IRE)</v>
      </c>
      <c r="R62" t="str">
        <f t="shared" si="5"/>
        <v>What About Carlo (FR)</v>
      </c>
      <c r="S62" t="str">
        <f t="shared" si="6"/>
        <v>Raheen House (IRE)</v>
      </c>
      <c r="V62">
        <f t="shared" si="7"/>
        <v>32</v>
      </c>
      <c r="W62">
        <f t="shared" si="8"/>
        <v>-76</v>
      </c>
      <c r="X62">
        <f t="shared" ref="X62:X80" si="18">IF(ISNA(W62),"",W62)</f>
        <v>-76</v>
      </c>
      <c r="Y62">
        <f t="shared" si="10"/>
        <v>2</v>
      </c>
      <c r="Z62">
        <f t="shared" si="10"/>
        <v>1</v>
      </c>
      <c r="AA62">
        <f t="shared" si="10"/>
        <v>1</v>
      </c>
      <c r="AB62">
        <f t="shared" si="11"/>
        <v>3</v>
      </c>
      <c r="AC62">
        <f t="shared" si="12"/>
        <v>7</v>
      </c>
      <c r="AD62">
        <f t="shared" si="13"/>
        <v>4</v>
      </c>
      <c r="AE62">
        <f t="shared" si="14"/>
        <v>9</v>
      </c>
      <c r="AF62">
        <f t="shared" si="14"/>
        <v>5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Young Rascal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Young Rascal (FR)</v>
      </c>
      <c r="C64">
        <f>INDEX(AF$2:AF$20,MATCH(B64,A$2:A$20,0))</f>
        <v>2</v>
      </c>
      <c r="D64">
        <v>1</v>
      </c>
      <c r="E64">
        <f>SUMIF(B53:B61, B64, G53:G61)</f>
        <v>0.45988883780218115</v>
      </c>
      <c r="F64">
        <v>0</v>
      </c>
      <c r="G64" t="str">
        <f>K2</f>
        <v>Teddington Royal British Legion Stakes (Group 3) (Registered As The St Simon Stakes)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Isabel De Urbina (IRE)</v>
      </c>
      <c r="C65">
        <f>INDEX(AF$2:AF$20,MATCH(B65,A$2:A$20,0))</f>
        <v>25</v>
      </c>
      <c r="D65">
        <v>1</v>
      </c>
      <c r="F65">
        <f>IF(G68="Non Handicap", F64+1, F64)</f>
        <v>1</v>
      </c>
      <c r="G65" t="str">
        <f>D2</f>
        <v xml:space="preserve">1m4f </v>
      </c>
      <c r="H65">
        <f>LARGE(G58:G60, 1)</f>
        <v>0.17745609523109709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Young Rascal (FR)</v>
      </c>
      <c r="C66">
        <f>INDEX(AF$2:AF$20,MATCH(B66,A$2:A$20,0))</f>
        <v>2</v>
      </c>
      <c r="D66">
        <v>1</v>
      </c>
      <c r="F66">
        <f>IF(B65=B66, F65+1, F65)</f>
        <v>1</v>
      </c>
      <c r="G66">
        <f>F2</f>
        <v>34026</v>
      </c>
      <c r="H66">
        <f ca="1">LARGE(F53:F55, 1)</f>
        <v>0.45988883780218115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Young Rascal (FR)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Young Rascal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Young Rascal (FR)</v>
      </c>
      <c r="B68" t="str">
        <f ca="1">IF(ISNA(A68), B56, A68)</f>
        <v>Young Rascal (FR)</v>
      </c>
      <c r="C68">
        <f ca="1">INDEX(AF$2:AF$20,MATCH(B68,A$2:A$20,0))</f>
        <v>2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Young Rascal (FR)</v>
      </c>
      <c r="C69">
        <f ca="1">INDEX(AF$2:AF$20,MATCH(B69,A$2:A$20,0))</f>
        <v>2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Young Rascal (FR)</v>
      </c>
      <c r="C70">
        <f ca="1">INDEX(AF$2:AF$20,MATCH(B70,A$2:A$20,0))</f>
        <v>2</v>
      </c>
      <c r="D70">
        <v>1</v>
      </c>
      <c r="E70">
        <f ca="1">SUMIF(B53:B61, B70, G53:G61)</f>
        <v>0.45988883780218115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Young Rascal (FR)</v>
      </c>
      <c r="C72">
        <f>C53</f>
        <v>429.9359</v>
      </c>
      <c r="D72">
        <f>(1/C72)*(C72-C73)</f>
        <v>7.9191339918346051E-2</v>
      </c>
      <c r="E72">
        <f>H53</f>
        <v>2</v>
      </c>
      <c r="F72">
        <f>(E72*10)-10</f>
        <v>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Communique (IRE)</v>
      </c>
      <c r="C73">
        <f t="shared" si="19"/>
        <v>395.88869999999997</v>
      </c>
      <c r="D73">
        <f>(1/C73)*(C73-C74)</f>
        <v>1.3149908042336105E-2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Weekender</v>
      </c>
      <c r="C74">
        <f t="shared" si="19"/>
        <v>390.68279999999999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</v>
      </c>
      <c r="C77">
        <f>SMALL(AF2:AF50, 1)</f>
        <v>2</v>
      </c>
      <c r="D77" t="str">
        <f>IF(G77&lt;=3, "YES", "NO")</f>
        <v>YES</v>
      </c>
      <c r="E77">
        <f>IF(C77=0,SMALL(AF2:AF49,2), C77)</f>
        <v>2</v>
      </c>
      <c r="F77">
        <f>IF(E77=0, SMALL(AF2:AF49, 3), E77)</f>
        <v>2</v>
      </c>
      <c r="G77">
        <f>IF(F77=0, SMALL(AF2:AF49, 4), F77)</f>
        <v>2</v>
      </c>
      <c r="H77" t="str">
        <f>INDEX(A2:A50, MATCH(G77, AF2:AF50, 0))</f>
        <v>Young Rascal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429.9359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429.9359</v>
      </c>
      <c r="C79">
        <f>C78/B79</f>
        <v>2.3259281209129081E-5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Young Rascal (FR) is highly rated.</v>
      </c>
      <c r="H79" t="str">
        <f>INDEX(A2:A50, MATCH(B79, AE2:AE50, 0))</f>
        <v>Young Rascal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24.320699999999999</v>
      </c>
      <c r="C80">
        <f>(B81-B80)+0.01</f>
        <v>0.62070000000000136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24.9314</v>
      </c>
      <c r="C81">
        <f>C80/B81</f>
        <v>2.4896315489703801E-2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Morando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147.61490000000001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147.61490000000001</v>
      </c>
      <c r="C83">
        <f>C82/B83</f>
        <v>6.7743838867214629E-5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Young Rascal (FR)is the form horse.</v>
      </c>
      <c r="H83" t="str">
        <f>INDEX(A2:A50,MATCH(B83,INDEX(M2:M50,0)))</f>
        <v>Raheen House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3.3117000000000001</v>
      </c>
      <c r="C84">
        <f>(B85-B84)+0.01</f>
        <v>1.7965000000000002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5.0982000000000003</v>
      </c>
      <c r="C85">
        <f>C84/B85</f>
        <v>0.3523792711152956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Maifalki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55.9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55.9</v>
      </c>
      <c r="C87">
        <f>C86/B87</f>
        <v>1.7889087656529517E-4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Young Rascal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2.7259000000000002</v>
      </c>
      <c r="C88">
        <f>B89-B88</f>
        <v>0.19799999999999995</v>
      </c>
      <c r="H88" t="str">
        <f>INDEX(X2:X50, MATCH(B88, Y2:Y50, 0))</f>
        <v>Crowley, Jim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2.9239000000000002</v>
      </c>
      <c r="C89">
        <f>C88/B89</f>
        <v>6.7717774205684172E-2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Bentley, Harry. </v>
      </c>
      <c r="H89" t="str">
        <f>INDEX(X2:X50, MATCH(B89, Y2:Y50, 0))</f>
        <v>Bentley, Harry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94.126099999999994</v>
      </c>
      <c r="C90">
        <f>(B91-B90)+0.01</f>
        <v>17.245500000000003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111.3616</v>
      </c>
      <c r="C91">
        <f>(C90+0.01)/(B91+0.01)</f>
        <v>0.15493626741467309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Communique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Isabel De Urbina (IRE)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Isabel De Urbina (IRE)</v>
      </c>
      <c r="D101">
        <f t="shared" si="22"/>
        <v>6</v>
      </c>
      <c r="E101">
        <f t="shared" si="23"/>
        <v>1</v>
      </c>
      <c r="F101" t="str">
        <f t="shared" si="24"/>
        <v>Isabel De Urbina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.7109375" bestFit="1" customWidth="1"/>
    <col min="3" max="3" width="16.7109375" bestFit="1" customWidth="1"/>
    <col min="4" max="4" width="18.7109375" bestFit="1" customWidth="1"/>
    <col min="5" max="5" width="12" bestFit="1" customWidth="1"/>
    <col min="6" max="6" width="16.7109375" bestFit="1" customWidth="1"/>
    <col min="7" max="7" width="97" bestFit="1" customWidth="1"/>
    <col min="8" max="8" width="16.7109375" bestFit="1" customWidth="1"/>
    <col min="9" max="9" width="10.140625" bestFit="1" customWidth="1"/>
    <col min="10" max="10" width="16.28515625" bestFit="1" customWidth="1"/>
    <col min="11" max="11" width="52.5703125" bestFit="1" customWidth="1"/>
    <col min="12" max="19" width="20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5703125" bestFit="1" customWidth="1"/>
    <col min="25" max="25" width="14.42578125" bestFit="1" customWidth="1"/>
    <col min="26" max="26" width="21.5703125" bestFit="1" customWidth="1"/>
    <col min="27" max="27" width="15" bestFit="1" customWidth="1"/>
    <col min="28" max="28" width="14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690</v>
      </c>
      <c r="B2" s="1">
        <v>0.60069444444444442</v>
      </c>
      <c r="C2" t="s">
        <v>171</v>
      </c>
      <c r="D2" t="s">
        <v>688</v>
      </c>
      <c r="E2" t="s">
        <v>230</v>
      </c>
      <c r="F2">
        <v>4938</v>
      </c>
      <c r="G2" t="s">
        <v>282</v>
      </c>
      <c r="H2" t="s">
        <v>346</v>
      </c>
      <c r="I2" t="s">
        <v>5</v>
      </c>
      <c r="J2" t="s">
        <v>347</v>
      </c>
      <c r="K2" t="s">
        <v>689</v>
      </c>
      <c r="L2">
        <v>7</v>
      </c>
      <c r="M2">
        <v>107.1</v>
      </c>
      <c r="N2">
        <v>45.918100000000003</v>
      </c>
      <c r="O2">
        <v>23.8186</v>
      </c>
      <c r="P2">
        <v>12.6067</v>
      </c>
      <c r="Q2">
        <v>5.6520999999999999</v>
      </c>
      <c r="R2">
        <v>4.0523999999999996</v>
      </c>
      <c r="S2">
        <v>3.1150000000000002</v>
      </c>
      <c r="T2">
        <v>1.6042000000000001</v>
      </c>
      <c r="U2">
        <v>1.0387</v>
      </c>
      <c r="V2">
        <v>1.7158</v>
      </c>
      <c r="W2">
        <v>8.3691999999999993</v>
      </c>
      <c r="X2" t="s">
        <v>495</v>
      </c>
      <c r="Y2">
        <v>1.9709000000000001</v>
      </c>
      <c r="Z2" t="s">
        <v>496</v>
      </c>
      <c r="AA2">
        <v>1.2049000000000001</v>
      </c>
      <c r="AB2" t="s">
        <v>691</v>
      </c>
      <c r="AC2">
        <v>2.8923000000000001</v>
      </c>
      <c r="AD2">
        <v>25.744700000000002</v>
      </c>
      <c r="AE2" s="23">
        <v>246.80359999999999</v>
      </c>
      <c r="AF2">
        <v>3</v>
      </c>
      <c r="AG2">
        <v>102</v>
      </c>
    </row>
    <row r="3" spans="1:33">
      <c r="A3" t="s">
        <v>693</v>
      </c>
      <c r="B3" s="1">
        <v>0.60069444444444442</v>
      </c>
      <c r="C3" t="s">
        <v>171</v>
      </c>
      <c r="D3" t="s">
        <v>688</v>
      </c>
      <c r="E3" t="s">
        <v>230</v>
      </c>
      <c r="F3">
        <v>4938</v>
      </c>
      <c r="G3" t="s">
        <v>282</v>
      </c>
      <c r="H3" t="s">
        <v>346</v>
      </c>
      <c r="I3" t="s">
        <v>5</v>
      </c>
      <c r="J3" t="s">
        <v>347</v>
      </c>
      <c r="K3" t="s">
        <v>689</v>
      </c>
      <c r="L3">
        <v>6</v>
      </c>
      <c r="M3">
        <v>88.754999999999995</v>
      </c>
      <c r="N3">
        <v>48.1387</v>
      </c>
      <c r="O3">
        <v>42.6892</v>
      </c>
      <c r="P3">
        <v>10.7705</v>
      </c>
      <c r="Q3">
        <v>4.5598000000000001</v>
      </c>
      <c r="R3">
        <v>3.5808</v>
      </c>
      <c r="S3">
        <v>2.9655</v>
      </c>
      <c r="T3">
        <v>2.4390999999999998</v>
      </c>
      <c r="U3">
        <v>1.1463000000000001</v>
      </c>
      <c r="V3">
        <v>1.1859</v>
      </c>
      <c r="W3">
        <v>12.4064</v>
      </c>
      <c r="X3" t="s">
        <v>694</v>
      </c>
      <c r="Y3">
        <v>1.5061</v>
      </c>
      <c r="Z3" t="s">
        <v>695</v>
      </c>
      <c r="AA3">
        <v>1.75</v>
      </c>
      <c r="AB3" t="s">
        <v>380</v>
      </c>
      <c r="AC3">
        <v>1.7950999999999999</v>
      </c>
      <c r="AD3">
        <v>22.750299999999999</v>
      </c>
      <c r="AE3">
        <v>246.43879999999999</v>
      </c>
      <c r="AF3">
        <v>4</v>
      </c>
      <c r="AG3">
        <v>98</v>
      </c>
    </row>
    <row r="4" spans="1:33">
      <c r="A4" t="s">
        <v>696</v>
      </c>
      <c r="B4" s="1">
        <v>0.60069444444444442</v>
      </c>
      <c r="C4" t="s">
        <v>171</v>
      </c>
      <c r="D4" t="s">
        <v>688</v>
      </c>
      <c r="E4" t="s">
        <v>230</v>
      </c>
      <c r="F4">
        <v>4938</v>
      </c>
      <c r="G4" t="s">
        <v>282</v>
      </c>
      <c r="H4" t="s">
        <v>346</v>
      </c>
      <c r="I4" t="s">
        <v>5</v>
      </c>
      <c r="J4" t="s">
        <v>347</v>
      </c>
      <c r="K4" t="s">
        <v>689</v>
      </c>
      <c r="L4">
        <v>7</v>
      </c>
      <c r="M4">
        <v>78.957599999999999</v>
      </c>
      <c r="N4">
        <v>44.679299999999998</v>
      </c>
      <c r="O4">
        <v>21.8565</v>
      </c>
      <c r="P4">
        <v>6.7934000000000001</v>
      </c>
      <c r="Q4">
        <v>5.4961000000000002</v>
      </c>
      <c r="R4">
        <v>3.2871999999999999</v>
      </c>
      <c r="S4">
        <v>3.9716</v>
      </c>
      <c r="T4">
        <v>1.7986</v>
      </c>
      <c r="U4">
        <v>1.8717999999999999</v>
      </c>
      <c r="V4">
        <v>1.9779</v>
      </c>
      <c r="W4">
        <v>19.767900000000001</v>
      </c>
      <c r="X4" t="s">
        <v>697</v>
      </c>
      <c r="Y4">
        <v>2.5577999999999999</v>
      </c>
      <c r="Z4" t="s">
        <v>488</v>
      </c>
      <c r="AA4">
        <v>0.7</v>
      </c>
      <c r="AB4" t="s">
        <v>630</v>
      </c>
      <c r="AC4">
        <v>1.7809999999999999</v>
      </c>
      <c r="AD4">
        <v>14.6922</v>
      </c>
      <c r="AE4">
        <v>210.18899999999999</v>
      </c>
      <c r="AF4">
        <v>5</v>
      </c>
      <c r="AG4">
        <v>87</v>
      </c>
    </row>
    <row r="5" spans="1:33">
      <c r="A5" t="s">
        <v>698</v>
      </c>
      <c r="B5" s="1">
        <v>0.60069444444444442</v>
      </c>
      <c r="C5" t="s">
        <v>171</v>
      </c>
      <c r="D5" t="s">
        <v>688</v>
      </c>
      <c r="E5" t="s">
        <v>230</v>
      </c>
      <c r="F5">
        <v>4938</v>
      </c>
      <c r="G5" t="s">
        <v>282</v>
      </c>
      <c r="H5" t="s">
        <v>346</v>
      </c>
      <c r="I5" t="s">
        <v>5</v>
      </c>
      <c r="J5" t="s">
        <v>347</v>
      </c>
      <c r="K5" t="s">
        <v>689</v>
      </c>
      <c r="L5">
        <v>7</v>
      </c>
      <c r="M5">
        <v>106</v>
      </c>
      <c r="N5">
        <v>28.759699999999999</v>
      </c>
      <c r="O5">
        <v>18.25</v>
      </c>
      <c r="P5">
        <v>6.9132999999999996</v>
      </c>
      <c r="Q5">
        <v>5.2896999999999998</v>
      </c>
      <c r="R5">
        <v>2.7027000000000001</v>
      </c>
      <c r="S5">
        <v>2.3788999999999998</v>
      </c>
      <c r="T5">
        <v>1.8955</v>
      </c>
      <c r="U5">
        <v>0.97199999999999998</v>
      </c>
      <c r="V5">
        <v>1.1929000000000001</v>
      </c>
      <c r="W5">
        <v>7.2416999999999998</v>
      </c>
      <c r="X5" t="s">
        <v>699</v>
      </c>
      <c r="Y5">
        <v>1.6593</v>
      </c>
      <c r="Z5" t="s">
        <v>700</v>
      </c>
      <c r="AA5">
        <v>1.7788999999999999</v>
      </c>
      <c r="AB5" t="s">
        <v>608</v>
      </c>
      <c r="AC5">
        <v>0.94230000000000003</v>
      </c>
      <c r="AD5">
        <v>17.128599999999999</v>
      </c>
      <c r="AE5">
        <v>203.10550000000001</v>
      </c>
      <c r="AF5">
        <v>3.5</v>
      </c>
      <c r="AG5">
        <v>85</v>
      </c>
    </row>
    <row r="6" spans="1:33">
      <c r="A6" t="s">
        <v>701</v>
      </c>
      <c r="B6" s="1">
        <v>0.60069444444444442</v>
      </c>
      <c r="C6" t="s">
        <v>171</v>
      </c>
      <c r="D6" t="s">
        <v>688</v>
      </c>
      <c r="E6" t="s">
        <v>230</v>
      </c>
      <c r="F6">
        <v>4938</v>
      </c>
      <c r="G6" t="s">
        <v>282</v>
      </c>
      <c r="H6" t="s">
        <v>346</v>
      </c>
      <c r="I6" t="s">
        <v>5</v>
      </c>
      <c r="J6" t="s">
        <v>347</v>
      </c>
      <c r="K6" t="s">
        <v>689</v>
      </c>
      <c r="L6">
        <v>7</v>
      </c>
      <c r="M6">
        <v>75.982500000000002</v>
      </c>
      <c r="N6">
        <v>43.106400000000001</v>
      </c>
      <c r="O6">
        <v>18.640599999999999</v>
      </c>
      <c r="P6">
        <v>9.8638999999999992</v>
      </c>
      <c r="Q6">
        <v>9.2695000000000007</v>
      </c>
      <c r="R6">
        <v>2.6375999999999999</v>
      </c>
      <c r="S6">
        <v>3.5226999999999999</v>
      </c>
      <c r="T6">
        <v>1.3677999999999999</v>
      </c>
      <c r="U6">
        <v>1.3980999999999999</v>
      </c>
      <c r="V6">
        <v>1.1115999999999999</v>
      </c>
      <c r="W6">
        <v>12.75</v>
      </c>
      <c r="X6" t="s">
        <v>702</v>
      </c>
      <c r="Y6">
        <v>1.9598</v>
      </c>
      <c r="Z6" t="s">
        <v>703</v>
      </c>
      <c r="AA6">
        <v>1.6523000000000001</v>
      </c>
      <c r="AB6" t="s">
        <v>704</v>
      </c>
      <c r="AC6">
        <v>1.6789000000000001</v>
      </c>
      <c r="AD6">
        <v>15.536300000000001</v>
      </c>
      <c r="AE6">
        <v>200.47800000000001</v>
      </c>
      <c r="AF6">
        <v>8</v>
      </c>
      <c r="AG6">
        <v>93</v>
      </c>
    </row>
    <row r="7" spans="1:33">
      <c r="A7" t="s">
        <v>705</v>
      </c>
      <c r="B7" s="1">
        <v>0.60069444444444442</v>
      </c>
      <c r="C7" t="s">
        <v>171</v>
      </c>
      <c r="D7" t="s">
        <v>688</v>
      </c>
      <c r="E7" t="s">
        <v>230</v>
      </c>
      <c r="F7">
        <v>4938</v>
      </c>
      <c r="G7" t="s">
        <v>282</v>
      </c>
      <c r="H7" t="s">
        <v>346</v>
      </c>
      <c r="I7" t="s">
        <v>5</v>
      </c>
      <c r="J7" t="s">
        <v>347</v>
      </c>
      <c r="K7" t="s">
        <v>689</v>
      </c>
      <c r="L7">
        <v>6</v>
      </c>
      <c r="M7">
        <v>56.008299999999998</v>
      </c>
      <c r="N7">
        <v>52.297800000000002</v>
      </c>
      <c r="O7">
        <v>21.843599999999999</v>
      </c>
      <c r="P7">
        <v>7.0090000000000003</v>
      </c>
      <c r="Q7">
        <v>3.8302999999999998</v>
      </c>
      <c r="R7">
        <v>4.2072000000000003</v>
      </c>
      <c r="S7">
        <v>2.1000999999999999</v>
      </c>
      <c r="T7">
        <v>1.4312</v>
      </c>
      <c r="U7">
        <v>1.8420000000000001</v>
      </c>
      <c r="V7">
        <v>1.4211</v>
      </c>
      <c r="W7">
        <v>7.1429</v>
      </c>
      <c r="X7" t="s">
        <v>706</v>
      </c>
      <c r="Y7">
        <v>0.46739999999999998</v>
      </c>
      <c r="Z7" t="s">
        <v>707</v>
      </c>
      <c r="AA7">
        <v>0.2298</v>
      </c>
      <c r="AB7" t="s">
        <v>708</v>
      </c>
      <c r="AC7">
        <v>1.5541</v>
      </c>
      <c r="AD7">
        <v>1.2</v>
      </c>
      <c r="AE7">
        <v>162.5848</v>
      </c>
      <c r="AF7">
        <v>12</v>
      </c>
      <c r="AG7">
        <v>104</v>
      </c>
    </row>
    <row r="8" spans="1:33">
      <c r="A8" t="s">
        <v>709</v>
      </c>
      <c r="B8" s="1">
        <v>0.60069444444444442</v>
      </c>
      <c r="C8" t="s">
        <v>171</v>
      </c>
      <c r="D8" t="s">
        <v>688</v>
      </c>
      <c r="E8" t="s">
        <v>230</v>
      </c>
      <c r="F8">
        <v>4938</v>
      </c>
      <c r="G8" t="s">
        <v>282</v>
      </c>
      <c r="H8" t="s">
        <v>346</v>
      </c>
      <c r="I8" t="s">
        <v>5</v>
      </c>
      <c r="J8" t="s">
        <v>347</v>
      </c>
      <c r="K8" t="s">
        <v>689</v>
      </c>
      <c r="L8">
        <v>7</v>
      </c>
      <c r="M8">
        <v>41.276699999999998</v>
      </c>
      <c r="N8">
        <v>40.980600000000003</v>
      </c>
      <c r="O8">
        <v>20.7256</v>
      </c>
      <c r="P8">
        <v>9.2993000000000006</v>
      </c>
      <c r="Q8">
        <v>3.6257999999999999</v>
      </c>
      <c r="R8">
        <v>1.7642</v>
      </c>
      <c r="S8">
        <v>1.6922999999999999</v>
      </c>
      <c r="T8">
        <v>1.4117</v>
      </c>
      <c r="U8">
        <v>1.2764</v>
      </c>
      <c r="V8">
        <v>1.2887999999999999</v>
      </c>
      <c r="W8">
        <v>11.585000000000001</v>
      </c>
      <c r="X8" t="s">
        <v>710</v>
      </c>
      <c r="Y8">
        <v>1.2650999999999999</v>
      </c>
      <c r="Z8" t="s">
        <v>711</v>
      </c>
      <c r="AA8">
        <v>1.5884</v>
      </c>
      <c r="AB8" t="s">
        <v>401</v>
      </c>
      <c r="AC8">
        <v>2.0244</v>
      </c>
      <c r="AD8">
        <v>17.285299999999999</v>
      </c>
      <c r="AE8">
        <v>157.08969999999999</v>
      </c>
      <c r="AF8">
        <v>16</v>
      </c>
      <c r="AG8">
        <v>78</v>
      </c>
    </row>
    <row r="9" spans="1:33">
      <c r="A9" t="s">
        <v>712</v>
      </c>
      <c r="B9" s="1">
        <v>0.60069444444444442</v>
      </c>
      <c r="C9" t="s">
        <v>171</v>
      </c>
      <c r="D9" t="s">
        <v>688</v>
      </c>
      <c r="E9" t="s">
        <v>230</v>
      </c>
      <c r="F9">
        <v>4938</v>
      </c>
      <c r="G9" t="s">
        <v>282</v>
      </c>
      <c r="H9" t="s">
        <v>346</v>
      </c>
      <c r="I9" t="s">
        <v>5</v>
      </c>
      <c r="J9" t="s">
        <v>347</v>
      </c>
      <c r="K9" t="s">
        <v>689</v>
      </c>
      <c r="L9">
        <v>10</v>
      </c>
      <c r="M9">
        <v>45.878</v>
      </c>
      <c r="N9">
        <v>40.061999999999998</v>
      </c>
      <c r="O9">
        <v>13.8286</v>
      </c>
      <c r="P9">
        <v>5.3486000000000002</v>
      </c>
      <c r="Q9">
        <v>3.2505999999999999</v>
      </c>
      <c r="R9">
        <v>1.9499</v>
      </c>
      <c r="S9">
        <v>1.6996</v>
      </c>
      <c r="T9">
        <v>1.1711</v>
      </c>
      <c r="U9">
        <v>1.0157</v>
      </c>
      <c r="V9">
        <v>0.84819999999999995</v>
      </c>
      <c r="W9">
        <v>7.8174999999999999</v>
      </c>
      <c r="X9" t="s">
        <v>499</v>
      </c>
      <c r="Y9">
        <v>1.4293</v>
      </c>
      <c r="Z9" t="s">
        <v>496</v>
      </c>
      <c r="AA9">
        <v>0.63329999999999997</v>
      </c>
      <c r="AB9" t="s">
        <v>501</v>
      </c>
      <c r="AC9">
        <v>0.97140000000000004</v>
      </c>
      <c r="AD9">
        <v>12.0039</v>
      </c>
      <c r="AE9">
        <v>137.90770000000001</v>
      </c>
      <c r="AF9">
        <v>50</v>
      </c>
      <c r="AG9">
        <v>78</v>
      </c>
    </row>
    <row r="10" spans="1:33">
      <c r="A10" t="s">
        <v>713</v>
      </c>
      <c r="B10" s="1">
        <v>0.60069444444444442</v>
      </c>
      <c r="C10" t="s">
        <v>171</v>
      </c>
      <c r="D10" t="s">
        <v>688</v>
      </c>
      <c r="E10" t="s">
        <v>230</v>
      </c>
      <c r="F10">
        <v>4938</v>
      </c>
      <c r="G10" t="s">
        <v>282</v>
      </c>
      <c r="H10" t="s">
        <v>346</v>
      </c>
      <c r="I10" t="s">
        <v>5</v>
      </c>
      <c r="J10" t="s">
        <v>347</v>
      </c>
      <c r="K10" t="s">
        <v>689</v>
      </c>
      <c r="L10">
        <v>8</v>
      </c>
      <c r="M10">
        <v>31.437799999999999</v>
      </c>
      <c r="N10">
        <v>25.465299999999999</v>
      </c>
      <c r="O10">
        <v>14.2667</v>
      </c>
      <c r="P10">
        <v>6.0693999999999999</v>
      </c>
      <c r="Q10">
        <v>4.5593000000000004</v>
      </c>
      <c r="R10">
        <v>3.1084999999999998</v>
      </c>
      <c r="S10">
        <v>3.4430000000000001</v>
      </c>
      <c r="T10">
        <v>1.8305</v>
      </c>
      <c r="U10">
        <v>1.512</v>
      </c>
      <c r="V10">
        <v>1.1020000000000001</v>
      </c>
      <c r="W10">
        <v>13.1821</v>
      </c>
      <c r="X10" t="s">
        <v>714</v>
      </c>
      <c r="Y10">
        <v>1.9505999999999999</v>
      </c>
      <c r="Z10" t="s">
        <v>715</v>
      </c>
      <c r="AA10">
        <v>1.9876</v>
      </c>
      <c r="AB10" t="s">
        <v>716</v>
      </c>
      <c r="AC10">
        <v>0.97889999999999999</v>
      </c>
      <c r="AD10">
        <v>8.8079000000000001</v>
      </c>
      <c r="AE10">
        <v>119.70140000000001</v>
      </c>
      <c r="AF10">
        <v>25</v>
      </c>
      <c r="AG10">
        <v>78</v>
      </c>
    </row>
    <row r="11" spans="1:33">
      <c r="A11" t="s">
        <v>717</v>
      </c>
      <c r="B11" s="1">
        <v>0.60069444444444442</v>
      </c>
      <c r="C11" t="s">
        <v>171</v>
      </c>
      <c r="D11" t="s">
        <v>688</v>
      </c>
      <c r="E11" t="s">
        <v>230</v>
      </c>
      <c r="F11">
        <v>4938</v>
      </c>
      <c r="G11" t="s">
        <v>282</v>
      </c>
      <c r="H11" t="s">
        <v>346</v>
      </c>
      <c r="I11" t="s">
        <v>5</v>
      </c>
      <c r="J11" t="s">
        <v>347</v>
      </c>
      <c r="K11" t="s">
        <v>689</v>
      </c>
      <c r="L11">
        <v>6</v>
      </c>
      <c r="M11">
        <v>38.125399999999999</v>
      </c>
      <c r="N11">
        <v>25.8035</v>
      </c>
      <c r="O11">
        <v>11.349299999999999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507</v>
      </c>
      <c r="Y11">
        <v>0.84789999999999999</v>
      </c>
      <c r="Z11" t="s">
        <v>504</v>
      </c>
      <c r="AA11">
        <v>0.38229999999999997</v>
      </c>
      <c r="AB11" t="s">
        <v>383</v>
      </c>
      <c r="AC11">
        <v>1.9855</v>
      </c>
      <c r="AD11">
        <v>1.2</v>
      </c>
      <c r="AE11">
        <v>94.210599999999999</v>
      </c>
      <c r="AF11">
        <v>16</v>
      </c>
      <c r="AG11">
        <v>95</v>
      </c>
    </row>
    <row r="51" spans="1:33" hidden="1" outlineLevel="1">
      <c r="A51" t="str">
        <f>C2</f>
        <v>Kelso</v>
      </c>
      <c r="B51">
        <f>B2</f>
        <v>0.60069444444444442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Bafana Blue</v>
      </c>
      <c r="L52" t="str">
        <f t="shared" si="0"/>
        <v>Graystown (IRE)</v>
      </c>
      <c r="M52" t="str">
        <f t="shared" si="0"/>
        <v>Arizona Bound (IRE)</v>
      </c>
      <c r="N52" t="str">
        <f t="shared" ref="N52:N91" si="1">INDEX($A$2:$A$20,(MATCH(LARGE(W$2:W$20,$J52),W$2:W$20,0)))</f>
        <v>Lady London (IRE)</v>
      </c>
      <c r="O52" t="str">
        <f t="shared" ref="O52:O91" si="2">INDEX($A$2:$A$20,(MATCH(LARGE(AA$2:AA$20,$J52),AA$2:AA$20,0)))</f>
        <v>St Quintin</v>
      </c>
      <c r="P52" t="str">
        <f t="shared" ref="P52:P91" si="3">INDEX($A$2:$A$20,(MATCH(LARGE(Y$2:Y$20,$J52),Y$2:Y$20,0)))</f>
        <v>Lady London (IRE)</v>
      </c>
      <c r="Q52" t="str">
        <f t="shared" ref="Q52:Q91" si="4">INDEX($A$2:$A$20,(MATCH(LARGE(Y$2:Y$20,$J52),Y$2:Y$20,0)))</f>
        <v>Lady London (IRE)</v>
      </c>
      <c r="R52" t="str">
        <f t="shared" ref="R52:R91" si="5">INDEX($A$2:$A$20,(MATCH(LARGE(AD$2:AD$20,$J52),AD$2:AD$20,0)))</f>
        <v>Bafana Blue</v>
      </c>
      <c r="S52" t="str">
        <f t="shared" ref="S52:S80" si="6">A2</f>
        <v>Bafana Blue</v>
      </c>
      <c r="V52">
        <f t="shared" ref="V52:V80" si="7">SUM(Y52:AF52)</f>
        <v>66</v>
      </c>
      <c r="W52">
        <f t="shared" ref="W52:W80" si="8">V52-AG2</f>
        <v>-36</v>
      </c>
      <c r="X52">
        <f t="shared" ref="X52:X60" si="9">IF(ISNA(W52),"",W52)</f>
        <v>-36</v>
      </c>
      <c r="Y52">
        <f t="shared" ref="Y52:AA80" si="10">(($H$63+1)-(RANK(M2,M$2:M$30)))</f>
        <v>10</v>
      </c>
      <c r="Z52">
        <f t="shared" si="10"/>
        <v>8</v>
      </c>
      <c r="AA52">
        <f t="shared" si="10"/>
        <v>9</v>
      </c>
      <c r="AB52">
        <f t="shared" ref="AB52:AB80" si="11">(($H$63+1)-(RANK(W2,W$2:W$30)))</f>
        <v>5</v>
      </c>
      <c r="AC52">
        <f t="shared" ref="AC52:AC80" si="12">(($H$63+1)-(RANK(Y2,Y$2:Y$30)))</f>
        <v>9</v>
      </c>
      <c r="AD52">
        <f t="shared" ref="AD52:AD80" si="13">(($H$63+1)-(RANK(AA2,AA$2:AA$30)))</f>
        <v>5</v>
      </c>
      <c r="AE52">
        <f t="shared" ref="AE52:AF80" si="14">(($H$63+1)-(RANK(AC2,AC$2:AC$30)))</f>
        <v>10</v>
      </c>
      <c r="AF52">
        <f t="shared" si="14"/>
        <v>10</v>
      </c>
      <c r="AG52" t="str">
        <f>INDEX(S52:S92, MATCH(LARGE(X52:X92, 1),X52:X92, 0))</f>
        <v>Lady London (IRE)</v>
      </c>
    </row>
    <row r="53" spans="1:33" hidden="1" outlineLevel="1">
      <c r="A53" t="s">
        <v>43</v>
      </c>
      <c r="B53" t="str">
        <f>A2</f>
        <v>Bafana Blue</v>
      </c>
      <c r="C53">
        <f>AE2</f>
        <v>246.80359999999999</v>
      </c>
      <c r="D53">
        <f>AG2</f>
        <v>102</v>
      </c>
      <c r="E53">
        <f>C53-D53</f>
        <v>144.80359999999999</v>
      </c>
      <c r="F53">
        <f>SUMIF(B53:B61, B53, G53:G61)</f>
        <v>0.42813279837344353</v>
      </c>
      <c r="G53">
        <f>(1/C53)*(C53-C54)</f>
        <v>1.4780983745780144E-3</v>
      </c>
      <c r="H53">
        <f>AF2</f>
        <v>3</v>
      </c>
      <c r="J53">
        <v>2</v>
      </c>
      <c r="K53" t="str">
        <f t="shared" si="0"/>
        <v>King Golan (IRE)</v>
      </c>
      <c r="L53" t="str">
        <f t="shared" si="0"/>
        <v>Arizona Bound (IRE)</v>
      </c>
      <c r="M53" t="str">
        <f t="shared" si="0"/>
        <v>Bafana Blue</v>
      </c>
      <c r="N53" t="str">
        <f t="shared" si="1"/>
        <v>St Quintin</v>
      </c>
      <c r="O53" t="str">
        <f t="shared" si="2"/>
        <v>King Golan (IRE)</v>
      </c>
      <c r="P53" t="str">
        <f t="shared" si="3"/>
        <v>Bafana Blue</v>
      </c>
      <c r="Q53" t="str">
        <f t="shared" si="4"/>
        <v>Bafana Blue</v>
      </c>
      <c r="R53" t="str">
        <f t="shared" si="5"/>
        <v>Arizona Bound (IRE)</v>
      </c>
      <c r="S53" t="str">
        <f t="shared" si="6"/>
        <v>Arizona Bound (IRE)</v>
      </c>
      <c r="V53">
        <f t="shared" si="7"/>
        <v>63</v>
      </c>
      <c r="W53">
        <f t="shared" si="8"/>
        <v>-35</v>
      </c>
      <c r="X53">
        <f t="shared" si="9"/>
        <v>-35</v>
      </c>
      <c r="Y53">
        <f t="shared" si="10"/>
        <v>8</v>
      </c>
      <c r="Z53">
        <f t="shared" si="10"/>
        <v>9</v>
      </c>
      <c r="AA53">
        <f t="shared" si="10"/>
        <v>10</v>
      </c>
      <c r="AB53">
        <f t="shared" si="11"/>
        <v>7</v>
      </c>
      <c r="AC53">
        <f t="shared" si="12"/>
        <v>5</v>
      </c>
      <c r="AD53">
        <f t="shared" si="13"/>
        <v>8</v>
      </c>
      <c r="AE53">
        <f t="shared" si="14"/>
        <v>7</v>
      </c>
      <c r="AF53">
        <f t="shared" si="14"/>
        <v>9</v>
      </c>
    </row>
    <row r="54" spans="1:33" hidden="1" outlineLevel="1">
      <c r="A54" t="s">
        <v>44</v>
      </c>
      <c r="B54" t="str">
        <f>A3</f>
        <v>Arizona Bound (IRE)</v>
      </c>
      <c r="C54">
        <f>AE3</f>
        <v>246.43879999999999</v>
      </c>
      <c r="D54">
        <f>AG3</f>
        <v>98</v>
      </c>
      <c r="E54">
        <f t="shared" ref="E54:E55" si="15">C54-D54</f>
        <v>148.43879999999999</v>
      </c>
      <c r="F54">
        <f ca="1">SUMIF(B53:B64, B54, G53:G61)</f>
        <v>0</v>
      </c>
      <c r="H54">
        <f>AF3</f>
        <v>4</v>
      </c>
      <c r="J54">
        <v>3</v>
      </c>
      <c r="K54" t="str">
        <f t="shared" si="0"/>
        <v>Arizona Bound (IRE)</v>
      </c>
      <c r="L54" t="str">
        <f t="shared" si="0"/>
        <v>Bafana Blue</v>
      </c>
      <c r="M54" t="str">
        <f t="shared" si="0"/>
        <v>Lady London (IRE)</v>
      </c>
      <c r="N54" t="str">
        <f t="shared" si="1"/>
        <v>Bocasien Desbois (FR)</v>
      </c>
      <c r="O54" t="str">
        <f t="shared" si="2"/>
        <v>Arizona Bound (IRE)</v>
      </c>
      <c r="P54" t="str">
        <f t="shared" si="3"/>
        <v>Bocasien Desbois (FR)</v>
      </c>
      <c r="Q54" t="str">
        <f t="shared" si="4"/>
        <v>Bocasien Desbois (FR)</v>
      </c>
      <c r="R54" t="str">
        <f t="shared" si="5"/>
        <v>What A Game (IRE)</v>
      </c>
      <c r="S54" t="str">
        <f t="shared" si="6"/>
        <v>Lady London (IRE)</v>
      </c>
      <c r="V54">
        <f t="shared" si="7"/>
        <v>57</v>
      </c>
      <c r="W54">
        <f t="shared" si="8"/>
        <v>-30</v>
      </c>
      <c r="X54">
        <f t="shared" si="9"/>
        <v>-30</v>
      </c>
      <c r="Y54">
        <f t="shared" si="10"/>
        <v>7</v>
      </c>
      <c r="Z54">
        <f t="shared" si="10"/>
        <v>7</v>
      </c>
      <c r="AA54">
        <f t="shared" si="10"/>
        <v>8</v>
      </c>
      <c r="AB54">
        <f t="shared" si="11"/>
        <v>10</v>
      </c>
      <c r="AC54">
        <f t="shared" si="12"/>
        <v>10</v>
      </c>
      <c r="AD54">
        <f t="shared" si="13"/>
        <v>4</v>
      </c>
      <c r="AE54">
        <f t="shared" si="14"/>
        <v>6</v>
      </c>
      <c r="AF54">
        <f t="shared" si="14"/>
        <v>5</v>
      </c>
    </row>
    <row r="55" spans="1:33" hidden="1" outlineLevel="1">
      <c r="A55" t="s">
        <v>45</v>
      </c>
      <c r="B55" t="str">
        <f>A4</f>
        <v>Lady London (IRE)</v>
      </c>
      <c r="C55">
        <f>AE4</f>
        <v>210.18899999999999</v>
      </c>
      <c r="D55">
        <f>AG4</f>
        <v>87</v>
      </c>
      <c r="E55">
        <f t="shared" si="15"/>
        <v>123.18899999999999</v>
      </c>
      <c r="F55">
        <f ca="1">SUMIF(B53:B64, B55, G53:G61)</f>
        <v>0.56261127900426833</v>
      </c>
      <c r="H55">
        <f>AF4</f>
        <v>5</v>
      </c>
      <c r="J55">
        <v>4</v>
      </c>
      <c r="K55" t="str">
        <f t="shared" si="0"/>
        <v>Lady London (IRE)</v>
      </c>
      <c r="L55" t="str">
        <f t="shared" si="0"/>
        <v>Lady London (IRE)</v>
      </c>
      <c r="M55" t="str">
        <f t="shared" si="0"/>
        <v>Graystown (IRE)</v>
      </c>
      <c r="N55" t="str">
        <f t="shared" si="1"/>
        <v>Arizona Bound (IRE)</v>
      </c>
      <c r="O55" t="str">
        <f t="shared" si="2"/>
        <v>Bocasien Desbois (FR)</v>
      </c>
      <c r="P55" t="str">
        <f t="shared" si="3"/>
        <v>St Quintin</v>
      </c>
      <c r="Q55" t="str">
        <f t="shared" si="4"/>
        <v>St Quintin</v>
      </c>
      <c r="R55" t="str">
        <f t="shared" si="5"/>
        <v>King Golan (IRE)</v>
      </c>
      <c r="S55" t="str">
        <f t="shared" si="6"/>
        <v>King Golan (IRE)</v>
      </c>
      <c r="V55">
        <f t="shared" si="7"/>
        <v>42</v>
      </c>
      <c r="W55">
        <f t="shared" si="8"/>
        <v>-43</v>
      </c>
      <c r="X55">
        <f t="shared" si="9"/>
        <v>-43</v>
      </c>
      <c r="Y55">
        <f t="shared" si="10"/>
        <v>9</v>
      </c>
      <c r="Z55">
        <f t="shared" si="10"/>
        <v>3</v>
      </c>
      <c r="AA55">
        <f t="shared" si="10"/>
        <v>4</v>
      </c>
      <c r="AB55">
        <f t="shared" si="11"/>
        <v>3</v>
      </c>
      <c r="AC55">
        <f t="shared" si="12"/>
        <v>6</v>
      </c>
      <c r="AD55">
        <f t="shared" si="13"/>
        <v>9</v>
      </c>
      <c r="AE55">
        <f t="shared" si="14"/>
        <v>1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Bafana Blue</v>
      </c>
      <c r="C56">
        <f>LARGE(M$2:M$20, D56)</f>
        <v>107.1</v>
      </c>
      <c r="D56">
        <v>1</v>
      </c>
      <c r="E56">
        <f>LARGE(M$2:M$20, F56)</f>
        <v>106</v>
      </c>
      <c r="F56">
        <v>2</v>
      </c>
      <c r="G56">
        <f t="shared" ref="G56:G61" si="16">IF(C56&gt;0, (1/C56)*(C56-E56), 0.1)</f>
        <v>1.0270774976657276E-2</v>
      </c>
      <c r="H56">
        <f t="shared" ref="H56:H61" si="17">INDEX(AF$2:AF$20,MATCH(B56,A$2:A$20,0))</f>
        <v>3</v>
      </c>
      <c r="J56">
        <v>5</v>
      </c>
      <c r="K56" t="str">
        <f t="shared" si="0"/>
        <v>Bocasien Desbois (FR)</v>
      </c>
      <c r="L56" t="str">
        <f t="shared" si="0"/>
        <v>Bocasien Desbois (FR)</v>
      </c>
      <c r="M56" t="str">
        <f t="shared" si="0"/>
        <v>What A Game (IRE)</v>
      </c>
      <c r="N56" t="str">
        <f t="shared" si="1"/>
        <v>What A Game (IRE)</v>
      </c>
      <c r="O56" t="str">
        <f t="shared" si="2"/>
        <v>What A Game (IRE)</v>
      </c>
      <c r="P56" t="str">
        <f t="shared" si="3"/>
        <v>King Golan (IRE)</v>
      </c>
      <c r="Q56" t="str">
        <f t="shared" si="4"/>
        <v>King Golan (IRE)</v>
      </c>
      <c r="R56" t="str">
        <f t="shared" si="5"/>
        <v>Bocasien Desbois (FR)</v>
      </c>
      <c r="S56" t="str">
        <f t="shared" si="6"/>
        <v>Bocasien Desbois (FR)</v>
      </c>
      <c r="V56">
        <f t="shared" si="7"/>
        <v>51</v>
      </c>
      <c r="W56">
        <f t="shared" si="8"/>
        <v>-42</v>
      </c>
      <c r="X56">
        <f t="shared" si="9"/>
        <v>-42</v>
      </c>
      <c r="Y56">
        <f t="shared" si="10"/>
        <v>6</v>
      </c>
      <c r="Z56">
        <f t="shared" si="10"/>
        <v>6</v>
      </c>
      <c r="AA56">
        <f t="shared" si="10"/>
        <v>5</v>
      </c>
      <c r="AB56">
        <f t="shared" si="11"/>
        <v>8</v>
      </c>
      <c r="AC56">
        <f t="shared" si="12"/>
        <v>8</v>
      </c>
      <c r="AD56">
        <f t="shared" si="13"/>
        <v>7</v>
      </c>
      <c r="AE56">
        <f t="shared" si="14"/>
        <v>5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Lady London (IRE)</v>
      </c>
      <c r="C57">
        <f>LARGE(W$2:W$20, D57)</f>
        <v>19.767900000000001</v>
      </c>
      <c r="D57">
        <v>1</v>
      </c>
      <c r="E57">
        <f>LARGE(W$2:W$20, F57)</f>
        <v>13.1821</v>
      </c>
      <c r="F57">
        <v>2</v>
      </c>
      <c r="G57">
        <f t="shared" si="16"/>
        <v>0.33315627861330749</v>
      </c>
      <c r="H57">
        <f t="shared" si="17"/>
        <v>5</v>
      </c>
      <c r="J57">
        <v>6</v>
      </c>
      <c r="K57" t="str">
        <f t="shared" si="0"/>
        <v>Graystown (IRE)</v>
      </c>
      <c r="L57" t="str">
        <f t="shared" si="0"/>
        <v>What A Game (IRE)</v>
      </c>
      <c r="M57" t="str">
        <f t="shared" si="0"/>
        <v>Bocasien Desbois (FR)</v>
      </c>
      <c r="N57" t="str">
        <f t="shared" si="1"/>
        <v>Bafana Blue</v>
      </c>
      <c r="O57" t="str">
        <f t="shared" si="2"/>
        <v>Bafana Blue</v>
      </c>
      <c r="P57" t="str">
        <f t="shared" si="3"/>
        <v>Arizona Bound (IRE)</v>
      </c>
      <c r="Q57" t="str">
        <f t="shared" si="4"/>
        <v>Arizona Bound (IRE)</v>
      </c>
      <c r="R57" t="str">
        <f t="shared" si="5"/>
        <v>Lady London (IRE)</v>
      </c>
      <c r="S57" t="str">
        <f t="shared" si="6"/>
        <v>Graystown (IRE)</v>
      </c>
      <c r="V57">
        <f t="shared" si="7"/>
        <v>32</v>
      </c>
      <c r="W57">
        <f t="shared" si="8"/>
        <v>-72</v>
      </c>
      <c r="X57">
        <f t="shared" si="9"/>
        <v>-72</v>
      </c>
      <c r="Y57">
        <f t="shared" si="10"/>
        <v>5</v>
      </c>
      <c r="Z57">
        <f t="shared" si="10"/>
        <v>10</v>
      </c>
      <c r="AA57">
        <f t="shared" si="10"/>
        <v>7</v>
      </c>
      <c r="AB57">
        <f t="shared" si="11"/>
        <v>2</v>
      </c>
      <c r="AC57">
        <f t="shared" si="12"/>
        <v>1</v>
      </c>
      <c r="AD57">
        <f t="shared" si="13"/>
        <v>1</v>
      </c>
      <c r="AE57">
        <f t="shared" si="14"/>
        <v>4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St Quintin</v>
      </c>
      <c r="C58">
        <f>LARGE(AA$2:AA$20, D58)</f>
        <v>1.9876</v>
      </c>
      <c r="D58">
        <v>1</v>
      </c>
      <c r="E58">
        <f>LARGE(AA$2:AA$20, F58)</f>
        <v>1.7788999999999999</v>
      </c>
      <c r="F58">
        <v>2</v>
      </c>
      <c r="G58">
        <f t="shared" si="16"/>
        <v>0.10500100623867988</v>
      </c>
      <c r="H58">
        <f t="shared" si="17"/>
        <v>25</v>
      </c>
      <c r="J58">
        <v>7</v>
      </c>
      <c r="K58" t="str">
        <f t="shared" si="0"/>
        <v>Top Cat Dj (IRE)</v>
      </c>
      <c r="L58" t="str">
        <f t="shared" si="0"/>
        <v>Top Cat Dj (IRE)</v>
      </c>
      <c r="M58" t="str">
        <f t="shared" si="0"/>
        <v>King Golan (IRE)</v>
      </c>
      <c r="N58" t="str">
        <f t="shared" si="1"/>
        <v>Top Cat Dj (IRE)</v>
      </c>
      <c r="O58" t="str">
        <f t="shared" si="2"/>
        <v>Lady London (IRE)</v>
      </c>
      <c r="P58" t="str">
        <f t="shared" si="3"/>
        <v>Top Cat Dj (IRE)</v>
      </c>
      <c r="Q58" t="str">
        <f t="shared" si="4"/>
        <v>Top Cat Dj (IRE)</v>
      </c>
      <c r="R58" t="str">
        <f t="shared" si="5"/>
        <v>Top Cat Dj (IRE)</v>
      </c>
      <c r="S58" t="str">
        <f t="shared" si="6"/>
        <v>What A Game (IRE)</v>
      </c>
      <c r="V58">
        <f t="shared" si="7"/>
        <v>46</v>
      </c>
      <c r="W58">
        <f t="shared" si="8"/>
        <v>-32</v>
      </c>
      <c r="X58">
        <f t="shared" si="9"/>
        <v>-32</v>
      </c>
      <c r="Y58">
        <f t="shared" si="10"/>
        <v>3</v>
      </c>
      <c r="Z58">
        <f t="shared" si="10"/>
        <v>5</v>
      </c>
      <c r="AA58">
        <f t="shared" si="10"/>
        <v>6</v>
      </c>
      <c r="AB58">
        <f t="shared" si="11"/>
        <v>6</v>
      </c>
      <c r="AC58">
        <f t="shared" si="12"/>
        <v>3</v>
      </c>
      <c r="AD58">
        <f t="shared" si="13"/>
        <v>6</v>
      </c>
      <c r="AE58">
        <f t="shared" si="14"/>
        <v>9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Bafana Blue</v>
      </c>
      <c r="C59">
        <f>LARGE(AC$2:AC$20, D59)</f>
        <v>2.8923000000000001</v>
      </c>
      <c r="D59">
        <v>1</v>
      </c>
      <c r="E59">
        <f>LARGE(AC$2:AC$20, F59)</f>
        <v>2.0244</v>
      </c>
      <c r="F59">
        <v>2</v>
      </c>
      <c r="G59">
        <f t="shared" si="16"/>
        <v>0.30007260657608137</v>
      </c>
      <c r="H59">
        <f t="shared" si="17"/>
        <v>3</v>
      </c>
      <c r="J59">
        <v>8</v>
      </c>
      <c r="K59" t="str">
        <f t="shared" si="0"/>
        <v>What A Game (IRE)</v>
      </c>
      <c r="L59" t="str">
        <f t="shared" si="0"/>
        <v>King Golan (IRE)</v>
      </c>
      <c r="M59" t="str">
        <f t="shared" si="0"/>
        <v>St Quintin</v>
      </c>
      <c r="N59" t="str">
        <f t="shared" si="1"/>
        <v>King Golan (IRE)</v>
      </c>
      <c r="O59" t="str">
        <f t="shared" si="2"/>
        <v>Top Cat Dj (IRE)</v>
      </c>
      <c r="P59" t="str">
        <f t="shared" si="3"/>
        <v>What A Game (IRE)</v>
      </c>
      <c r="Q59" t="str">
        <f t="shared" si="4"/>
        <v>What A Game (IRE)</v>
      </c>
      <c r="R59" t="str">
        <f t="shared" si="5"/>
        <v>St Quintin</v>
      </c>
      <c r="S59" t="str">
        <f t="shared" si="6"/>
        <v>Top Cat Dj (IRE)</v>
      </c>
      <c r="V59">
        <f t="shared" si="7"/>
        <v>27</v>
      </c>
      <c r="W59">
        <f t="shared" si="8"/>
        <v>-51</v>
      </c>
      <c r="X59">
        <f t="shared" si="9"/>
        <v>-51</v>
      </c>
      <c r="Y59">
        <f t="shared" si="10"/>
        <v>4</v>
      </c>
      <c r="Z59">
        <f t="shared" si="10"/>
        <v>4</v>
      </c>
      <c r="AA59">
        <f t="shared" si="10"/>
        <v>2</v>
      </c>
      <c r="AB59">
        <f t="shared" si="11"/>
        <v>4</v>
      </c>
      <c r="AC59">
        <f t="shared" si="12"/>
        <v>4</v>
      </c>
      <c r="AD59">
        <f t="shared" si="13"/>
        <v>3</v>
      </c>
      <c r="AE59">
        <f t="shared" si="14"/>
        <v>2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Lady London (IRE)</v>
      </c>
      <c r="C60">
        <f>LARGE(Y$2:Y$20, D60)</f>
        <v>2.5577999999999999</v>
      </c>
      <c r="D60">
        <v>1</v>
      </c>
      <c r="E60">
        <f>LARGE(Y$2:Y$20, F60)</f>
        <v>1.9709000000000001</v>
      </c>
      <c r="F60">
        <v>2</v>
      </c>
      <c r="G60">
        <f t="shared" si="16"/>
        <v>0.22945500039096089</v>
      </c>
      <c r="H60">
        <f t="shared" si="17"/>
        <v>5</v>
      </c>
      <c r="J60">
        <v>9</v>
      </c>
      <c r="K60" t="str">
        <f t="shared" si="0"/>
        <v>Left Back (IRE)</v>
      </c>
      <c r="L60" t="str">
        <f t="shared" si="0"/>
        <v>Left Back (IRE)</v>
      </c>
      <c r="M60" t="str">
        <f t="shared" si="0"/>
        <v>Top Cat Dj (IRE)</v>
      </c>
      <c r="N60" t="str">
        <f t="shared" si="1"/>
        <v>Graystown (IRE)</v>
      </c>
      <c r="O60" t="str">
        <f t="shared" si="2"/>
        <v>Left Back (IRE)</v>
      </c>
      <c r="P60" t="str">
        <f t="shared" si="3"/>
        <v>Left Back (IRE)</v>
      </c>
      <c r="Q60" t="str">
        <f t="shared" si="4"/>
        <v>Left Back (IRE)</v>
      </c>
      <c r="R60" t="str">
        <f t="shared" si="5"/>
        <v>Graystown (IRE)</v>
      </c>
      <c r="S60" t="str">
        <f t="shared" si="6"/>
        <v>St Quintin</v>
      </c>
      <c r="V60">
        <f t="shared" si="7"/>
        <v>37</v>
      </c>
      <c r="W60">
        <f t="shared" si="8"/>
        <v>-41</v>
      </c>
      <c r="X60">
        <f t="shared" si="9"/>
        <v>-41</v>
      </c>
      <c r="Y60">
        <f t="shared" si="10"/>
        <v>1</v>
      </c>
      <c r="Z60">
        <f t="shared" si="10"/>
        <v>1</v>
      </c>
      <c r="AA60">
        <f t="shared" si="10"/>
        <v>3</v>
      </c>
      <c r="AB60">
        <f t="shared" si="11"/>
        <v>9</v>
      </c>
      <c r="AC60">
        <f t="shared" si="12"/>
        <v>7</v>
      </c>
      <c r="AD60">
        <f t="shared" si="13"/>
        <v>10</v>
      </c>
      <c r="AE60">
        <f t="shared" si="14"/>
        <v>3</v>
      </c>
      <c r="AF60">
        <f t="shared" si="14"/>
        <v>3</v>
      </c>
    </row>
    <row r="61" spans="1:33" hidden="1" outlineLevel="1">
      <c r="A61" t="s">
        <v>47</v>
      </c>
      <c r="B61" t="str">
        <f>INDEX(A$2:A$20,MATCH(C61,AD$2:AD$20,0))</f>
        <v>Bafana Blue</v>
      </c>
      <c r="C61">
        <f>LARGE(AD$2:AD$20, D61)</f>
        <v>25.744700000000002</v>
      </c>
      <c r="D61">
        <v>1</v>
      </c>
      <c r="E61">
        <f>LARGE(AD$2:AD$20, F61)</f>
        <v>22.750299999999999</v>
      </c>
      <c r="F61">
        <v>2</v>
      </c>
      <c r="G61">
        <f t="shared" si="16"/>
        <v>0.11631131844612687</v>
      </c>
      <c r="H61">
        <f t="shared" si="17"/>
        <v>3</v>
      </c>
      <c r="J61">
        <v>10</v>
      </c>
      <c r="K61" t="str">
        <f t="shared" si="0"/>
        <v>St Quintin</v>
      </c>
      <c r="L61" t="str">
        <f t="shared" si="0"/>
        <v>St Quintin</v>
      </c>
      <c r="M61" t="str">
        <f t="shared" si="0"/>
        <v>Left Back (IRE)</v>
      </c>
      <c r="N61" t="str">
        <f t="shared" si="1"/>
        <v>Left Back (IRE)</v>
      </c>
      <c r="O61" t="str">
        <f t="shared" si="2"/>
        <v>Graystown (IRE)</v>
      </c>
      <c r="P61" t="str">
        <f t="shared" si="3"/>
        <v>Graystown (IRE)</v>
      </c>
      <c r="Q61" t="str">
        <f t="shared" si="4"/>
        <v>Graystown (IRE)</v>
      </c>
      <c r="R61" t="str">
        <f t="shared" si="5"/>
        <v>Graystown (IRE)</v>
      </c>
      <c r="S61" t="str">
        <f t="shared" si="6"/>
        <v>Left Back (IRE)</v>
      </c>
      <c r="V61">
        <f t="shared" si="7"/>
        <v>20</v>
      </c>
      <c r="W61">
        <f t="shared" si="8"/>
        <v>-75</v>
      </c>
      <c r="X61">
        <f>IF(ISNA(W61),"",W61)</f>
        <v>-75</v>
      </c>
      <c r="Y61">
        <f t="shared" si="10"/>
        <v>2</v>
      </c>
      <c r="Z61">
        <f t="shared" si="10"/>
        <v>2</v>
      </c>
      <c r="AA61">
        <f t="shared" si="10"/>
        <v>1</v>
      </c>
      <c r="AB61">
        <f t="shared" si="11"/>
        <v>1</v>
      </c>
      <c r="AC61">
        <f t="shared" si="12"/>
        <v>2</v>
      </c>
      <c r="AD61">
        <f t="shared" si="13"/>
        <v>2</v>
      </c>
      <c r="AE61">
        <f t="shared" si="14"/>
        <v>8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Bafana Blue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>
        <f t="shared" si="11"/>
        <v>1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Bafana Blue</v>
      </c>
      <c r="C63" t="str">
        <f>IF(G68="Handicap", INDEX(B53:B55,(MATCH(LARGE(D53:D55,3),D53:D55,0))))</f>
        <v>Lady London (IRE)</v>
      </c>
      <c r="D63" t="str">
        <f>IF(G68="Handicap", INDEX(B53:B55,(MATCH(LARGE(E53:E55,1),E53:E55,0))))</f>
        <v>Arizona Bound (IRE)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>
        <f t="shared" si="11"/>
        <v>1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Bafana Blue</v>
      </c>
      <c r="C64">
        <f>INDEX(AF$2:AF$20,MATCH(B64,A$2:A$20,0))</f>
        <v>3</v>
      </c>
      <c r="D64">
        <v>1</v>
      </c>
      <c r="E64">
        <f>SUMIF(B53:B61, B64, G53:G61)</f>
        <v>0.42813279837344353</v>
      </c>
      <c r="F64">
        <v>0</v>
      </c>
      <c r="G64" t="str">
        <f>K2</f>
        <v>Clifford &amp; Martin Firth Memorial Novices Handicap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>
        <f t="shared" si="11"/>
        <v>1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Lady London (IRE)</v>
      </c>
      <c r="C65">
        <f>INDEX(AF$2:AF$20,MATCH(B65,A$2:A$20,0))</f>
        <v>5</v>
      </c>
      <c r="D65">
        <v>1</v>
      </c>
      <c r="F65">
        <f>IF(G68="Non Handicap", F64+1, F64)</f>
        <v>0</v>
      </c>
      <c r="G65" t="str">
        <f>D2</f>
        <v xml:space="preserve">2m7½f </v>
      </c>
      <c r="H65">
        <f>LARGE(G58:G60, 1)</f>
        <v>0.30007260657608137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>
        <f t="shared" si="11"/>
        <v>1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Bafana Blue</v>
      </c>
      <c r="C66">
        <f>INDEX(AF$2:AF$20,MATCH(B66,A$2:A$20,0))</f>
        <v>3</v>
      </c>
      <c r="D66">
        <v>1</v>
      </c>
      <c r="F66">
        <f>IF(B65=B66, F65+1, F65)</f>
        <v>0</v>
      </c>
      <c r="G66">
        <f>F2</f>
        <v>4938</v>
      </c>
      <c r="H66">
        <f ca="1">LARGE(F53:F55, 1)</f>
        <v>0.56261127900426833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>
        <f t="shared" si="11"/>
        <v>1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Lady London (IRE)</v>
      </c>
      <c r="F67">
        <f>IF(H63&lt;11, F66+1, F66)</f>
        <v>1</v>
      </c>
      <c r="G67" t="str">
        <f>G2</f>
        <v>Good</v>
      </c>
      <c r="H67" t="str">
        <f ca="1">INDEX(B53:B55,MATCH(H66,F53:F55,0))</f>
        <v>Lady London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>
        <f t="shared" si="11"/>
        <v>1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Bafana Blue</v>
      </c>
      <c r="B68" t="str">
        <f ca="1">IF(ISNA(A68), B56, A68)</f>
        <v>Bafana Blue</v>
      </c>
      <c r="C68">
        <f ca="1">INDEX(AF$2:AF$20,MATCH(B68,A$2:A$20,0))</f>
        <v>3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>
        <f t="shared" si="11"/>
        <v>1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Bafana Blue</v>
      </c>
      <c r="C69">
        <f ca="1">INDEX(AF$2:AF$20,MATCH(B69,A$2:A$20,0))</f>
        <v>3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>
        <f t="shared" si="11"/>
        <v>1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Bafana Blue</v>
      </c>
      <c r="C70">
        <f ca="1">INDEX(AF$2:AF$20,MATCH(B70,A$2:A$20,0))</f>
        <v>3</v>
      </c>
      <c r="D70">
        <v>1</v>
      </c>
      <c r="E70">
        <f ca="1">SUMIF(B53:B61, B70, G53:G61)</f>
        <v>0.42813279837344353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>
        <f t="shared" si="11"/>
        <v>1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>
        <f t="shared" si="11"/>
        <v>1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Bafana Blue</v>
      </c>
      <c r="C72">
        <f>C53</f>
        <v>246.80359999999999</v>
      </c>
      <c r="D72">
        <f>(1/C72)*(C72-C73)</f>
        <v>1.4780983745780144E-3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1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Arizona Bound (IRE)</v>
      </c>
      <c r="C73">
        <f t="shared" si="19"/>
        <v>246.43879999999999</v>
      </c>
      <c r="D73">
        <f>(1/C73)*(C73-C74)</f>
        <v>0.14709453219217103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1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Lady London (IRE)</v>
      </c>
      <c r="C74">
        <f t="shared" si="19"/>
        <v>210.18899999999999</v>
      </c>
      <c r="E74">
        <f t="shared" si="20"/>
        <v>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1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1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1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Bafana Blue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1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246.80359999999999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1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246.80359999999999</v>
      </c>
      <c r="C79">
        <f>C78/B79</f>
        <v>4.0518047548739164E-5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Bafana Blue is highly rated.</v>
      </c>
      <c r="H79" t="str">
        <f>INDEX(A2:A50, MATCH(B79, AE2:AE50, 0))</f>
        <v>Bafana Blue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1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8.3691999999999993</v>
      </c>
      <c r="C80">
        <f>(B81-B80)+0.01</f>
        <v>11.408700000000001</v>
      </c>
      <c r="D80" t="str">
        <f>D2</f>
        <v xml:space="preserve">2m7½f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1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19.767900000000001</v>
      </c>
      <c r="C81">
        <f>C80/B81</f>
        <v>0.57713262410271204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Left Back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Kelso</v>
      </c>
    </row>
    <row r="82" spans="1:19" hidden="1" outlineLevel="1">
      <c r="A82" t="s">
        <v>110</v>
      </c>
      <c r="B82">
        <f>INDEX(M2:M49, MATCH(H77, A2:A49, 0))</f>
        <v>107.1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107.1</v>
      </c>
      <c r="C83">
        <f>C82/B83</f>
        <v>9.3370681605975731E-5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Bafana Blueis the form horse.</v>
      </c>
      <c r="H83" t="str">
        <f>INDEX(A2:A50,MATCH(B83,INDEX(M2:M50,0)))</f>
        <v>Left Back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2.8923000000000001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2.8923000000000001</v>
      </c>
      <c r="C85">
        <f>C84/B85</f>
        <v>3.4574560038723506E-3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Bafana Blue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25.744700000000002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25.744700000000002</v>
      </c>
      <c r="C87">
        <f>C86/B87</f>
        <v>3.8842946315163898E-4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Bafana Blue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1.9709000000000001</v>
      </c>
      <c r="C88">
        <f>B89-B88</f>
        <v>0.58689999999999976</v>
      </c>
      <c r="H88" t="str">
        <f>INDEX(X2:X50, MATCH(B88, Y2:Y50, 0))</f>
        <v>Irving, Mr 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2.5577999999999999</v>
      </c>
      <c r="C89">
        <f>C88/B89</f>
        <v>0.22945500039096089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OFarrell, C. </v>
      </c>
      <c r="H89" t="str">
        <f>INDEX(X2:X50, MATCH(B89, Y2:Y50, 0))</f>
        <v>OFarrell, C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45.918100000000003</v>
      </c>
      <c r="C90">
        <f>(B91-B90)+0.01</f>
        <v>6.3896999999999995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52.297800000000002</v>
      </c>
      <c r="C91">
        <f>(C90+0.01)/(B91+0.01)</f>
        <v>0.1223469539915653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Graystown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0.1915</v>
      </c>
    </row>
    <row r="96" spans="1:19" hidden="1" outlineLevel="1">
      <c r="A96" t="s">
        <v>70</v>
      </c>
      <c r="B96">
        <f>INDEX(Sheet1!H:H, MATCH($A$51, Sheet1!$A:$A,0))</f>
        <v>0.1489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>Lady London (IRE)</v>
      </c>
    </row>
    <row r="97" spans="1:6" hidden="1" outlineLevel="1">
      <c r="A97" t="s">
        <v>25</v>
      </c>
      <c r="B97">
        <f>INDEX(Sheet1!J:J, MATCH($A$51, Sheet1!$A:$A,0))</f>
        <v>0.17019999999999999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0.21279999999999999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0.1915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0.36170000000000002</v>
      </c>
      <c r="C101" t="str">
        <f>IF(AND($B$94&gt;15,B101&gt;0.25),B60)</f>
        <v>Lady London (IRE)</v>
      </c>
      <c r="D101">
        <f t="shared" si="22"/>
        <v>6</v>
      </c>
      <c r="E101">
        <f t="shared" si="23"/>
        <v>1</v>
      </c>
      <c r="F101" t="str">
        <f t="shared" si="24"/>
        <v>Lady London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0.7109375" bestFit="1" customWidth="1"/>
    <col min="4" max="4" width="12.42578125" bestFit="1" customWidth="1"/>
    <col min="5" max="5" width="12" bestFit="1" customWidth="1"/>
    <col min="6" max="6" width="13.28515625" bestFit="1" customWidth="1"/>
    <col min="7" max="7" width="255.7109375" bestFit="1" customWidth="1"/>
    <col min="8" max="8" width="20.7109375" bestFit="1" customWidth="1"/>
    <col min="9" max="9" width="10.140625" bestFit="1" customWidth="1"/>
    <col min="10" max="10" width="16.28515625" bestFit="1" customWidth="1"/>
    <col min="11" max="11" width="33.85546875" bestFit="1" customWidth="1"/>
    <col min="12" max="19" width="20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85546875" bestFit="1" customWidth="1"/>
    <col min="25" max="25" width="14.42578125" bestFit="1" customWidth="1"/>
    <col min="26" max="26" width="21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0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719</v>
      </c>
      <c r="B2" s="1">
        <v>0.60416666666666663</v>
      </c>
      <c r="C2" t="s">
        <v>167</v>
      </c>
      <c r="D2" t="s">
        <v>281</v>
      </c>
      <c r="F2">
        <v>17688</v>
      </c>
      <c r="G2" t="s">
        <v>282</v>
      </c>
      <c r="H2" t="s">
        <v>232</v>
      </c>
      <c r="I2" t="s">
        <v>5</v>
      </c>
      <c r="J2" t="s">
        <v>234</v>
      </c>
      <c r="K2" t="s">
        <v>718</v>
      </c>
      <c r="L2">
        <v>2</v>
      </c>
      <c r="M2">
        <v>112.59699999999999</v>
      </c>
      <c r="N2">
        <v>74.5976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21.33</v>
      </c>
      <c r="X2" t="s">
        <v>341</v>
      </c>
      <c r="Y2">
        <v>1.9691000000000001</v>
      </c>
      <c r="Z2" t="s">
        <v>543</v>
      </c>
      <c r="AA2">
        <v>1.4713000000000001</v>
      </c>
      <c r="AB2" t="s">
        <v>720</v>
      </c>
      <c r="AC2">
        <v>1.9209000000000001</v>
      </c>
      <c r="AD2">
        <v>36.1</v>
      </c>
      <c r="AE2" s="23">
        <v>332.4264</v>
      </c>
      <c r="AF2">
        <v>6</v>
      </c>
      <c r="AG2">
        <v>79</v>
      </c>
    </row>
    <row r="3" spans="1:33">
      <c r="A3" t="s">
        <v>721</v>
      </c>
      <c r="B3" s="1">
        <v>0.60416666666666663</v>
      </c>
      <c r="C3" t="s">
        <v>167</v>
      </c>
      <c r="D3" t="s">
        <v>281</v>
      </c>
      <c r="F3">
        <v>17688</v>
      </c>
      <c r="G3" t="s">
        <v>282</v>
      </c>
      <c r="H3" t="s">
        <v>232</v>
      </c>
      <c r="I3" t="s">
        <v>5</v>
      </c>
      <c r="J3" t="s">
        <v>234</v>
      </c>
      <c r="K3" t="s">
        <v>718</v>
      </c>
      <c r="L3">
        <v>2</v>
      </c>
      <c r="M3">
        <v>90.21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18.399999999999999</v>
      </c>
      <c r="X3" t="s">
        <v>303</v>
      </c>
      <c r="Y3">
        <v>1.2713000000000001</v>
      </c>
      <c r="Z3" t="s">
        <v>304</v>
      </c>
      <c r="AA3">
        <v>0.89870000000000005</v>
      </c>
      <c r="AB3" t="s">
        <v>312</v>
      </c>
      <c r="AC3">
        <v>0.82410000000000005</v>
      </c>
      <c r="AD3">
        <v>43.3</v>
      </c>
      <c r="AE3">
        <v>292.11349999999999</v>
      </c>
      <c r="AF3">
        <v>5</v>
      </c>
      <c r="AG3">
        <v>83</v>
      </c>
    </row>
    <row r="4" spans="1:33">
      <c r="A4" t="s">
        <v>722</v>
      </c>
      <c r="B4" s="1">
        <v>0.60416666666666663</v>
      </c>
      <c r="C4" t="s">
        <v>167</v>
      </c>
      <c r="D4" t="s">
        <v>281</v>
      </c>
      <c r="F4">
        <v>17688</v>
      </c>
      <c r="G4" t="s">
        <v>282</v>
      </c>
      <c r="H4" t="s">
        <v>232</v>
      </c>
      <c r="I4" t="s">
        <v>5</v>
      </c>
      <c r="J4" t="s">
        <v>234</v>
      </c>
      <c r="K4" t="s">
        <v>718</v>
      </c>
      <c r="L4">
        <v>2</v>
      </c>
      <c r="M4">
        <v>72.62</v>
      </c>
      <c r="N4">
        <v>83.44</v>
      </c>
      <c r="O4">
        <v>36.561599999999999</v>
      </c>
      <c r="P4">
        <v>7.7112999999999996</v>
      </c>
      <c r="Q4">
        <v>4.6308999999999996</v>
      </c>
      <c r="R4">
        <v>3.4243999999999999</v>
      </c>
      <c r="S4">
        <v>2.9285999999999999</v>
      </c>
      <c r="T4">
        <v>0</v>
      </c>
      <c r="U4">
        <v>0</v>
      </c>
      <c r="V4">
        <v>0</v>
      </c>
      <c r="W4">
        <v>17.692900000000002</v>
      </c>
      <c r="X4" t="s">
        <v>723</v>
      </c>
      <c r="Y4">
        <v>2.0573999999999999</v>
      </c>
      <c r="Z4" t="s">
        <v>724</v>
      </c>
      <c r="AA4">
        <v>1.5880000000000001</v>
      </c>
      <c r="AB4" t="s">
        <v>725</v>
      </c>
      <c r="AC4">
        <v>5.7384000000000004</v>
      </c>
      <c r="AD4">
        <v>33.604300000000002</v>
      </c>
      <c r="AE4">
        <v>277.88189999999997</v>
      </c>
      <c r="AF4">
        <v>7</v>
      </c>
      <c r="AG4">
        <v>72</v>
      </c>
    </row>
    <row r="5" spans="1:33">
      <c r="A5" t="s">
        <v>726</v>
      </c>
      <c r="B5" s="1">
        <v>0.60416666666666663</v>
      </c>
      <c r="C5" t="s">
        <v>167</v>
      </c>
      <c r="D5" t="s">
        <v>281</v>
      </c>
      <c r="F5">
        <v>17688</v>
      </c>
      <c r="G5" t="s">
        <v>282</v>
      </c>
      <c r="H5" t="s">
        <v>232</v>
      </c>
      <c r="I5" t="s">
        <v>5</v>
      </c>
      <c r="J5" t="s">
        <v>234</v>
      </c>
      <c r="K5" t="s">
        <v>718</v>
      </c>
      <c r="L5">
        <v>2</v>
      </c>
      <c r="M5">
        <v>113.134</v>
      </c>
      <c r="N5">
        <v>58.024299999999997</v>
      </c>
      <c r="O5">
        <v>29.548200000000001</v>
      </c>
      <c r="P5">
        <v>11.4316</v>
      </c>
      <c r="Q5">
        <v>6.6557000000000004</v>
      </c>
      <c r="R5">
        <v>4.2842000000000002</v>
      </c>
      <c r="S5">
        <v>0</v>
      </c>
      <c r="T5">
        <v>0</v>
      </c>
      <c r="U5">
        <v>0</v>
      </c>
      <c r="V5">
        <v>0</v>
      </c>
      <c r="W5">
        <v>20.6129</v>
      </c>
      <c r="X5" t="s">
        <v>522</v>
      </c>
      <c r="Y5">
        <v>1.4933000000000001</v>
      </c>
      <c r="Z5" t="s">
        <v>727</v>
      </c>
      <c r="AA5">
        <v>0.83660000000000001</v>
      </c>
      <c r="AB5" t="s">
        <v>728</v>
      </c>
      <c r="AC5">
        <v>1.0467</v>
      </c>
      <c r="AD5">
        <v>13.1678</v>
      </c>
      <c r="AE5">
        <v>271.17579999999998</v>
      </c>
      <c r="AF5">
        <v>8</v>
      </c>
      <c r="AG5">
        <v>71</v>
      </c>
    </row>
    <row r="6" spans="1:33">
      <c r="A6" t="s">
        <v>729</v>
      </c>
      <c r="B6" s="1">
        <v>0.60416666666666663</v>
      </c>
      <c r="C6" t="s">
        <v>167</v>
      </c>
      <c r="D6" t="s">
        <v>281</v>
      </c>
      <c r="F6">
        <v>17688</v>
      </c>
      <c r="G6" t="s">
        <v>282</v>
      </c>
      <c r="H6" t="s">
        <v>232</v>
      </c>
      <c r="I6" t="s">
        <v>5</v>
      </c>
      <c r="J6" t="s">
        <v>234</v>
      </c>
      <c r="K6" t="s">
        <v>718</v>
      </c>
      <c r="L6">
        <v>2</v>
      </c>
      <c r="M6">
        <v>113.7296</v>
      </c>
      <c r="N6">
        <v>53.670400000000001</v>
      </c>
      <c r="O6">
        <v>32.539700000000003</v>
      </c>
      <c r="P6">
        <v>12.3306</v>
      </c>
      <c r="Q6">
        <v>5.2949999999999999</v>
      </c>
      <c r="R6">
        <v>0</v>
      </c>
      <c r="S6">
        <v>0</v>
      </c>
      <c r="T6">
        <v>0</v>
      </c>
      <c r="U6">
        <v>0</v>
      </c>
      <c r="V6">
        <v>0</v>
      </c>
      <c r="W6">
        <v>20.9636</v>
      </c>
      <c r="X6" t="s">
        <v>322</v>
      </c>
      <c r="Y6">
        <v>0.54079999999999995</v>
      </c>
      <c r="Z6" t="s">
        <v>730</v>
      </c>
      <c r="AA6">
        <v>0.82010000000000005</v>
      </c>
      <c r="AB6" t="s">
        <v>683</v>
      </c>
      <c r="AC6">
        <v>1.3540000000000001</v>
      </c>
      <c r="AD6">
        <v>10.7</v>
      </c>
      <c r="AE6">
        <v>269.108</v>
      </c>
      <c r="AF6">
        <v>10</v>
      </c>
      <c r="AG6">
        <v>74</v>
      </c>
    </row>
    <row r="7" spans="1:33">
      <c r="A7" t="s">
        <v>731</v>
      </c>
      <c r="B7" s="1">
        <v>0.60416666666666663</v>
      </c>
      <c r="C7" t="s">
        <v>167</v>
      </c>
      <c r="D7" t="s">
        <v>281</v>
      </c>
      <c r="F7">
        <v>17688</v>
      </c>
      <c r="G7" t="s">
        <v>282</v>
      </c>
      <c r="H7" t="s">
        <v>232</v>
      </c>
      <c r="I7" t="s">
        <v>5</v>
      </c>
      <c r="J7" t="s">
        <v>234</v>
      </c>
      <c r="K7" t="s">
        <v>718</v>
      </c>
      <c r="L7">
        <v>2</v>
      </c>
      <c r="M7">
        <v>69.535600000000002</v>
      </c>
      <c r="N7">
        <v>70.819599999999994</v>
      </c>
      <c r="O7">
        <v>34.305300000000003</v>
      </c>
      <c r="P7">
        <v>11.1191</v>
      </c>
      <c r="Q7">
        <v>9.9055999999999997</v>
      </c>
      <c r="R7">
        <v>6.0856000000000003</v>
      </c>
      <c r="S7">
        <v>3.7786</v>
      </c>
      <c r="T7">
        <v>0</v>
      </c>
      <c r="U7">
        <v>0</v>
      </c>
      <c r="V7">
        <v>0</v>
      </c>
      <c r="W7">
        <v>22.607099999999999</v>
      </c>
      <c r="X7" t="s">
        <v>285</v>
      </c>
      <c r="Y7">
        <v>2.4028999999999998</v>
      </c>
      <c r="Z7" t="s">
        <v>368</v>
      </c>
      <c r="AA7">
        <v>2.5493999999999999</v>
      </c>
      <c r="AB7" t="s">
        <v>732</v>
      </c>
      <c r="AC7">
        <v>1.3120000000000001</v>
      </c>
      <c r="AD7">
        <v>18.5626</v>
      </c>
      <c r="AE7">
        <v>260.13279999999997</v>
      </c>
      <c r="AF7">
        <v>8</v>
      </c>
      <c r="AG7">
        <v>88</v>
      </c>
    </row>
    <row r="8" spans="1:33">
      <c r="A8" t="s">
        <v>733</v>
      </c>
      <c r="B8" s="1">
        <v>0.60416666666666663</v>
      </c>
      <c r="C8" t="s">
        <v>167</v>
      </c>
      <c r="D8" t="s">
        <v>281</v>
      </c>
      <c r="F8">
        <v>17688</v>
      </c>
      <c r="G8" t="s">
        <v>282</v>
      </c>
      <c r="H8" t="s">
        <v>232</v>
      </c>
      <c r="I8" t="s">
        <v>5</v>
      </c>
      <c r="J8" t="s">
        <v>234</v>
      </c>
      <c r="K8" t="s">
        <v>718</v>
      </c>
      <c r="L8">
        <v>2</v>
      </c>
      <c r="M8">
        <v>76.4636</v>
      </c>
      <c r="N8">
        <v>34.560200000000002</v>
      </c>
      <c r="O8">
        <v>35.183999999999997</v>
      </c>
      <c r="P8">
        <v>16.570900000000002</v>
      </c>
      <c r="Q8">
        <v>4.6783999999999999</v>
      </c>
      <c r="R8">
        <v>6.2023999999999999</v>
      </c>
      <c r="S8">
        <v>0</v>
      </c>
      <c r="T8">
        <v>0</v>
      </c>
      <c r="U8">
        <v>0</v>
      </c>
      <c r="V8">
        <v>0</v>
      </c>
      <c r="W8">
        <v>18.071400000000001</v>
      </c>
      <c r="X8" t="s">
        <v>307</v>
      </c>
      <c r="Y8">
        <v>0.379</v>
      </c>
      <c r="Z8" t="s">
        <v>730</v>
      </c>
      <c r="AA8">
        <v>1.4869000000000001</v>
      </c>
      <c r="AB8" t="s">
        <v>734</v>
      </c>
      <c r="AC8">
        <v>1.9555</v>
      </c>
      <c r="AD8">
        <v>29.616900000000001</v>
      </c>
      <c r="AE8">
        <v>235.78710000000001</v>
      </c>
      <c r="AF8">
        <v>14</v>
      </c>
      <c r="AG8">
        <v>71</v>
      </c>
    </row>
    <row r="9" spans="1:33">
      <c r="A9" t="s">
        <v>735</v>
      </c>
      <c r="B9" s="1">
        <v>0.60416666666666663</v>
      </c>
      <c r="C9" t="s">
        <v>167</v>
      </c>
      <c r="D9" t="s">
        <v>281</v>
      </c>
      <c r="F9">
        <v>17688</v>
      </c>
      <c r="G9" t="s">
        <v>282</v>
      </c>
      <c r="H9" t="s">
        <v>232</v>
      </c>
      <c r="I9" t="s">
        <v>5</v>
      </c>
      <c r="J9" t="s">
        <v>234</v>
      </c>
      <c r="K9" t="s">
        <v>718</v>
      </c>
      <c r="L9">
        <v>2</v>
      </c>
      <c r="M9">
        <v>84.938199999999995</v>
      </c>
      <c r="N9">
        <v>55.938899999999997</v>
      </c>
      <c r="O9">
        <v>29.130500000000001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19.402100000000001</v>
      </c>
      <c r="X9" t="s">
        <v>329</v>
      </c>
      <c r="Y9">
        <v>2.1657000000000002</v>
      </c>
      <c r="Z9" t="s">
        <v>330</v>
      </c>
      <c r="AA9">
        <v>1.4014</v>
      </c>
      <c r="AB9" t="s">
        <v>736</v>
      </c>
      <c r="AC9">
        <v>0.14280000000000001</v>
      </c>
      <c r="AD9">
        <v>7.9995000000000003</v>
      </c>
      <c r="AE9">
        <v>234.58920000000001</v>
      </c>
      <c r="AF9">
        <v>6.5</v>
      </c>
      <c r="AG9">
        <v>83</v>
      </c>
    </row>
    <row r="10" spans="1:33">
      <c r="A10" t="s">
        <v>737</v>
      </c>
      <c r="B10" s="1">
        <v>0.60416666666666663</v>
      </c>
      <c r="C10" t="s">
        <v>167</v>
      </c>
      <c r="D10" t="s">
        <v>281</v>
      </c>
      <c r="F10">
        <v>17688</v>
      </c>
      <c r="G10" t="s">
        <v>282</v>
      </c>
      <c r="H10" t="s">
        <v>232</v>
      </c>
      <c r="I10" t="s">
        <v>5</v>
      </c>
      <c r="J10" t="s">
        <v>234</v>
      </c>
      <c r="K10" t="s">
        <v>718</v>
      </c>
      <c r="L10">
        <v>2</v>
      </c>
      <c r="M10">
        <v>75</v>
      </c>
      <c r="N10">
        <v>49.52</v>
      </c>
      <c r="O10">
        <v>36.425800000000002</v>
      </c>
      <c r="P10">
        <v>10.7935</v>
      </c>
      <c r="Q10">
        <v>4.6753999999999998</v>
      </c>
      <c r="R10">
        <v>4.8902000000000001</v>
      </c>
      <c r="S10">
        <v>0</v>
      </c>
      <c r="T10">
        <v>0</v>
      </c>
      <c r="U10">
        <v>0</v>
      </c>
      <c r="V10">
        <v>0</v>
      </c>
      <c r="W10">
        <v>19.074999999999999</v>
      </c>
      <c r="X10" t="s">
        <v>738</v>
      </c>
      <c r="Y10">
        <v>1.4060999999999999</v>
      </c>
      <c r="Z10" t="s">
        <v>739</v>
      </c>
      <c r="AA10">
        <v>2.3761999999999999</v>
      </c>
      <c r="AB10" t="s">
        <v>740</v>
      </c>
      <c r="AC10">
        <v>1.8262</v>
      </c>
      <c r="AD10">
        <v>15.6005</v>
      </c>
      <c r="AE10">
        <v>231.376</v>
      </c>
      <c r="AF10">
        <v>14</v>
      </c>
      <c r="AG10">
        <v>71</v>
      </c>
    </row>
    <row r="11" spans="1:33">
      <c r="A11" t="s">
        <v>741</v>
      </c>
      <c r="B11" s="1">
        <v>0.60416666666666663</v>
      </c>
      <c r="C11" t="s">
        <v>167</v>
      </c>
      <c r="D11" t="s">
        <v>281</v>
      </c>
      <c r="F11">
        <v>17688</v>
      </c>
      <c r="G11" t="s">
        <v>282</v>
      </c>
      <c r="H11" t="s">
        <v>232</v>
      </c>
      <c r="I11" t="s">
        <v>5</v>
      </c>
      <c r="J11" t="s">
        <v>234</v>
      </c>
      <c r="K11" t="s">
        <v>718</v>
      </c>
      <c r="L11">
        <v>2</v>
      </c>
      <c r="M11">
        <v>85.305000000000007</v>
      </c>
      <c r="N11">
        <v>49.664000000000001</v>
      </c>
      <c r="O11">
        <v>29.840299999999999</v>
      </c>
      <c r="P11">
        <v>10.418699999999999</v>
      </c>
      <c r="Q11">
        <v>4.9177999999999997</v>
      </c>
      <c r="R11">
        <v>3.9359999999999999</v>
      </c>
      <c r="S11">
        <v>0</v>
      </c>
      <c r="T11">
        <v>0</v>
      </c>
      <c r="U11">
        <v>0</v>
      </c>
      <c r="V11">
        <v>0</v>
      </c>
      <c r="W11">
        <v>17.688600000000001</v>
      </c>
      <c r="X11" t="s">
        <v>535</v>
      </c>
      <c r="Y11">
        <v>0.7944</v>
      </c>
      <c r="Z11" t="s">
        <v>368</v>
      </c>
      <c r="AA11">
        <v>1.9778</v>
      </c>
      <c r="AB11" t="s">
        <v>252</v>
      </c>
      <c r="AC11">
        <v>0.97199999999999998</v>
      </c>
      <c r="AD11">
        <v>15.1005</v>
      </c>
      <c r="AE11">
        <v>229.97069999999999</v>
      </c>
      <c r="AF11">
        <v>5.5</v>
      </c>
      <c r="AG11">
        <v>71</v>
      </c>
    </row>
    <row r="12" spans="1:33">
      <c r="A12" t="s">
        <v>742</v>
      </c>
      <c r="B12" s="1">
        <v>0.60416666666666663</v>
      </c>
      <c r="C12" t="s">
        <v>167</v>
      </c>
      <c r="D12" t="s">
        <v>281</v>
      </c>
      <c r="F12">
        <v>17688</v>
      </c>
      <c r="G12" t="s">
        <v>282</v>
      </c>
      <c r="H12" t="s">
        <v>232</v>
      </c>
      <c r="I12" t="s">
        <v>5</v>
      </c>
      <c r="J12" t="s">
        <v>234</v>
      </c>
      <c r="K12" t="s">
        <v>718</v>
      </c>
      <c r="L12">
        <v>2</v>
      </c>
      <c r="M12">
        <v>68.146299999999997</v>
      </c>
      <c r="N12">
        <v>56.037300000000002</v>
      </c>
      <c r="O12">
        <v>16.679400000000001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16.965</v>
      </c>
      <c r="X12" t="s">
        <v>333</v>
      </c>
      <c r="Y12">
        <v>0.90710000000000002</v>
      </c>
      <c r="Z12" t="s">
        <v>286</v>
      </c>
      <c r="AA12">
        <v>2.8153000000000001</v>
      </c>
      <c r="AB12" t="s">
        <v>252</v>
      </c>
      <c r="AC12">
        <v>0.97199999999999998</v>
      </c>
      <c r="AD12">
        <v>3.6</v>
      </c>
      <c r="AE12">
        <v>192.56649999999999</v>
      </c>
      <c r="AF12">
        <v>6</v>
      </c>
      <c r="AG12">
        <v>71</v>
      </c>
    </row>
    <row r="51" spans="1:33" hidden="1" outlineLevel="1">
      <c r="A51" t="str">
        <f>C2</f>
        <v>Leopardstown</v>
      </c>
      <c r="B51">
        <f>B2</f>
        <v>0.60416666666666663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Sunblessed (IRE)</v>
      </c>
      <c r="L52" t="str">
        <f t="shared" si="0"/>
        <v>Nikeandnemesis (IRE)</v>
      </c>
      <c r="M52" t="str">
        <f t="shared" si="0"/>
        <v>Nikeandnemesis (IRE)</v>
      </c>
      <c r="N52" t="str">
        <f t="shared" ref="N52:N91" si="1">INDEX($A$2:$A$20,(MATCH(LARGE(W$2:W$20,$J52),W$2:W$20,0)))</f>
        <v>Vallambrosa (IRE)</v>
      </c>
      <c r="O52" t="str">
        <f t="shared" ref="O52:O91" si="2">INDEX($A$2:$A$20,(MATCH(LARGE(AA$2:AA$20,$J52),AA$2:AA$20,0)))</f>
        <v>I Remember You (IRE)</v>
      </c>
      <c r="P52" t="str">
        <f t="shared" ref="P52:P91" si="3">INDEX($A$2:$A$20,(MATCH(LARGE(Y$2:Y$20,$J52),Y$2:Y$20,0)))</f>
        <v>Vallambrosa (IRE)</v>
      </c>
      <c r="Q52" t="str">
        <f t="shared" ref="Q52:Q91" si="4">INDEX($A$2:$A$20,(MATCH(LARGE(Y$2:Y$20,$J52),Y$2:Y$20,0)))</f>
        <v>Vallambrosa (IRE)</v>
      </c>
      <c r="R52" t="str">
        <f t="shared" ref="R52:R91" si="5">INDEX($A$2:$A$20,(MATCH(LARGE(AD$2:AD$20,$J52),AD$2:AD$20,0)))</f>
        <v>Leagan Gaeilge (IRE)</v>
      </c>
      <c r="S52" t="str">
        <f t="shared" ref="S52:S80" si="6">A2</f>
        <v>Winiata (IRE)</v>
      </c>
      <c r="V52">
        <f t="shared" ref="V52:V80" si="7">SUM(Y52:AF52)</f>
        <v>63</v>
      </c>
      <c r="W52">
        <f t="shared" ref="W52:W80" si="8">V52-AG2</f>
        <v>-16</v>
      </c>
      <c r="X52">
        <f t="shared" ref="X52:X60" si="9">IF(ISNA(W52),"",W52)</f>
        <v>-16</v>
      </c>
      <c r="Y52">
        <f t="shared" ref="Y52:AA80" si="10">(($H$63+1)-(RANK(M2,M$2:M$30)))</f>
        <v>9</v>
      </c>
      <c r="Z52">
        <f t="shared" si="10"/>
        <v>10</v>
      </c>
      <c r="AA52">
        <f t="shared" si="10"/>
        <v>2</v>
      </c>
      <c r="AB52">
        <f t="shared" ref="AB52:AB80" si="11">(($H$63+1)-(RANK(W2,W$2:W$30)))</f>
        <v>10</v>
      </c>
      <c r="AC52">
        <f t="shared" ref="AC52:AC80" si="12">(($H$63+1)-(RANK(Y2,Y$2:Y$30)))</f>
        <v>8</v>
      </c>
      <c r="AD52">
        <f t="shared" ref="AD52:AD80" si="13">(($H$63+1)-(RANK(AA2,AA$2:AA$30)))</f>
        <v>5</v>
      </c>
      <c r="AE52">
        <f t="shared" ref="AE52:AF80" si="14">(($H$63+1)-(RANK(AC2,AC$2:AC$30)))</f>
        <v>9</v>
      </c>
      <c r="AF52">
        <f t="shared" si="14"/>
        <v>10</v>
      </c>
      <c r="AG52" t="str">
        <f>INDEX(S52:S92, MATCH(LARGE(X52:X92, 1),X52:X92, 0))</f>
        <v>Nikeandnemesis (IRE)</v>
      </c>
    </row>
    <row r="53" spans="1:33" hidden="1" outlineLevel="1">
      <c r="A53" t="s">
        <v>43</v>
      </c>
      <c r="B53" t="str">
        <f>A2</f>
        <v>Winiata (IRE)</v>
      </c>
      <c r="C53">
        <f>AE2</f>
        <v>332.4264</v>
      </c>
      <c r="D53">
        <f>AG2</f>
        <v>79</v>
      </c>
      <c r="E53">
        <f>C53-D53</f>
        <v>253.4264</v>
      </c>
      <c r="F53">
        <f>SUMIF(B53:B61, B53, G53:G61)</f>
        <v>0.12126864773676221</v>
      </c>
      <c r="G53">
        <f>(1/C53)*(C53-C54)</f>
        <v>0.12126864773676221</v>
      </c>
      <c r="H53">
        <f>AF2</f>
        <v>6</v>
      </c>
      <c r="J53">
        <v>2</v>
      </c>
      <c r="K53" t="str">
        <f t="shared" si="0"/>
        <v>Only The Brave (USA)</v>
      </c>
      <c r="L53" t="str">
        <f t="shared" si="0"/>
        <v>Winiata (IRE)</v>
      </c>
      <c r="M53" t="str">
        <f t="shared" si="0"/>
        <v>Laura Bullion (IRE)</v>
      </c>
      <c r="N53" t="str">
        <f t="shared" si="1"/>
        <v>Winiata (IRE)</v>
      </c>
      <c r="O53" t="str">
        <f t="shared" si="2"/>
        <v>Vallambrosa (IRE)</v>
      </c>
      <c r="P53" t="str">
        <f t="shared" si="3"/>
        <v>My Laureate (IRE)</v>
      </c>
      <c r="Q53" t="str">
        <f t="shared" si="4"/>
        <v>My Laureate (IRE)</v>
      </c>
      <c r="R53" t="str">
        <f t="shared" si="5"/>
        <v>Winiata (IRE)</v>
      </c>
      <c r="S53" t="str">
        <f t="shared" si="6"/>
        <v>Leagan Gaeilge (IRE)</v>
      </c>
      <c r="V53">
        <f t="shared" si="7"/>
        <v>37</v>
      </c>
      <c r="W53">
        <f t="shared" si="8"/>
        <v>-46</v>
      </c>
      <c r="X53">
        <f t="shared" si="9"/>
        <v>-46</v>
      </c>
      <c r="Y53">
        <f t="shared" si="10"/>
        <v>8</v>
      </c>
      <c r="Z53">
        <f t="shared" si="10"/>
        <v>1</v>
      </c>
      <c r="AA53">
        <f t="shared" si="10"/>
        <v>2</v>
      </c>
      <c r="AB53">
        <f t="shared" si="11"/>
        <v>5</v>
      </c>
      <c r="AC53">
        <f t="shared" si="12"/>
        <v>5</v>
      </c>
      <c r="AD53">
        <f t="shared" si="13"/>
        <v>3</v>
      </c>
      <c r="AE53">
        <f t="shared" si="14"/>
        <v>2</v>
      </c>
      <c r="AF53">
        <f t="shared" si="14"/>
        <v>11</v>
      </c>
    </row>
    <row r="54" spans="1:33" hidden="1" outlineLevel="1">
      <c r="A54" t="s">
        <v>44</v>
      </c>
      <c r="B54" t="str">
        <f>A3</f>
        <v>Leagan Gaeilge (IRE)</v>
      </c>
      <c r="C54">
        <f>AE3</f>
        <v>292.11349999999999</v>
      </c>
      <c r="D54">
        <f>AG3</f>
        <v>83</v>
      </c>
      <c r="E54">
        <f t="shared" ref="E54:E55" si="15">C54-D54</f>
        <v>209.11349999999999</v>
      </c>
      <c r="F54">
        <f ca="1">SUMIF(B53:B64, B54, G53:G61)</f>
        <v>0.16628175519630475</v>
      </c>
      <c r="H54">
        <f>AF3</f>
        <v>5</v>
      </c>
      <c r="J54">
        <v>3</v>
      </c>
      <c r="K54" t="str">
        <f t="shared" si="0"/>
        <v>Winiata (IRE)</v>
      </c>
      <c r="L54" t="str">
        <f t="shared" si="0"/>
        <v>Vallambrosa (IRE)</v>
      </c>
      <c r="M54" t="str">
        <f t="shared" si="0"/>
        <v>Lady Marengo (IRE)</v>
      </c>
      <c r="N54" t="str">
        <f t="shared" si="1"/>
        <v>Sunblessed (IRE)</v>
      </c>
      <c r="O54" t="str">
        <f t="shared" si="2"/>
        <v>Laura Bullion (IRE)</v>
      </c>
      <c r="P54" t="str">
        <f t="shared" si="3"/>
        <v>Nikeandnemesis (IRE)</v>
      </c>
      <c r="Q54" t="str">
        <f t="shared" si="4"/>
        <v>Nikeandnemesis (IRE)</v>
      </c>
      <c r="R54" t="str">
        <f t="shared" si="5"/>
        <v>Nikeandnemesis (IRE)</v>
      </c>
      <c r="S54" t="str">
        <f t="shared" si="6"/>
        <v>Nikeandnemesis (IRE)</v>
      </c>
      <c r="V54">
        <f t="shared" si="7"/>
        <v>64</v>
      </c>
      <c r="W54">
        <f t="shared" si="8"/>
        <v>-8</v>
      </c>
      <c r="X54">
        <f t="shared" si="9"/>
        <v>-8</v>
      </c>
      <c r="Y54">
        <f t="shared" si="10"/>
        <v>3</v>
      </c>
      <c r="Z54">
        <f t="shared" si="10"/>
        <v>11</v>
      </c>
      <c r="AA54">
        <f t="shared" si="10"/>
        <v>11</v>
      </c>
      <c r="AB54">
        <f t="shared" si="11"/>
        <v>3</v>
      </c>
      <c r="AC54">
        <f t="shared" si="12"/>
        <v>9</v>
      </c>
      <c r="AD54">
        <f t="shared" si="13"/>
        <v>7</v>
      </c>
      <c r="AE54">
        <f t="shared" si="14"/>
        <v>11</v>
      </c>
      <c r="AF54">
        <f t="shared" si="14"/>
        <v>9</v>
      </c>
    </row>
    <row r="55" spans="1:33" hidden="1" outlineLevel="1">
      <c r="A55" t="s">
        <v>45</v>
      </c>
      <c r="B55" t="str">
        <f>A4</f>
        <v>Nikeandnemesis (IRE)</v>
      </c>
      <c r="C55">
        <f>AE4</f>
        <v>277.88189999999997</v>
      </c>
      <c r="D55">
        <f>AG4</f>
        <v>72</v>
      </c>
      <c r="E55">
        <f t="shared" si="15"/>
        <v>205.88189999999997</v>
      </c>
      <c r="F55">
        <f ca="1">SUMIF(B53:B64, B55, G53:G61)</f>
        <v>0.65922556810260702</v>
      </c>
      <c r="H55">
        <f>AF4</f>
        <v>7</v>
      </c>
      <c r="J55">
        <v>4</v>
      </c>
      <c r="K55" t="str">
        <f t="shared" si="0"/>
        <v>Leagan Gaeilge (IRE)</v>
      </c>
      <c r="L55" t="str">
        <f t="shared" si="0"/>
        <v>Only The Brave (USA)</v>
      </c>
      <c r="M55" t="str">
        <f t="shared" si="0"/>
        <v>Vallambrosa (IRE)</v>
      </c>
      <c r="N55" t="str">
        <f t="shared" si="1"/>
        <v>Only The Brave (USA)</v>
      </c>
      <c r="O55" t="str">
        <f t="shared" si="2"/>
        <v>Commodus (IRE)</v>
      </c>
      <c r="P55" t="str">
        <f t="shared" si="3"/>
        <v>Winiata (IRE)</v>
      </c>
      <c r="Q55" t="str">
        <f t="shared" si="4"/>
        <v>Winiata (IRE)</v>
      </c>
      <c r="R55" t="str">
        <f t="shared" si="5"/>
        <v>Lady Marengo (IRE)</v>
      </c>
      <c r="S55" t="str">
        <f t="shared" si="6"/>
        <v>Only The Brave (USA)</v>
      </c>
      <c r="V55">
        <f t="shared" si="7"/>
        <v>49</v>
      </c>
      <c r="W55">
        <f t="shared" si="8"/>
        <v>-22</v>
      </c>
      <c r="X55">
        <f t="shared" si="9"/>
        <v>-22</v>
      </c>
      <c r="Y55">
        <f t="shared" si="10"/>
        <v>10</v>
      </c>
      <c r="Z55">
        <f t="shared" si="10"/>
        <v>8</v>
      </c>
      <c r="AA55">
        <f t="shared" si="10"/>
        <v>5</v>
      </c>
      <c r="AB55">
        <f t="shared" si="11"/>
        <v>8</v>
      </c>
      <c r="AC55">
        <f t="shared" si="12"/>
        <v>7</v>
      </c>
      <c r="AD55">
        <f t="shared" si="13"/>
        <v>2</v>
      </c>
      <c r="AE55">
        <f t="shared" si="14"/>
        <v>5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Sunblessed (IRE)</v>
      </c>
      <c r="C56">
        <f>LARGE(M$2:M$20, D56)</f>
        <v>113.7296</v>
      </c>
      <c r="D56">
        <v>1</v>
      </c>
      <c r="E56">
        <f>LARGE(M$2:M$20, F56)</f>
        <v>113.134</v>
      </c>
      <c r="F56">
        <v>2</v>
      </c>
      <c r="G56">
        <f t="shared" ref="G56:G61" si="16">IF(C56&gt;0, (1/C56)*(C56-E56), 0.1)</f>
        <v>5.2369831600568763E-3</v>
      </c>
      <c r="H56">
        <f t="shared" ref="H56:H61" si="17">INDEX(AF$2:AF$20,MATCH(B56,A$2:A$20,0))</f>
        <v>10</v>
      </c>
      <c r="J56">
        <v>5</v>
      </c>
      <c r="K56" t="str">
        <f t="shared" si="0"/>
        <v>Commodus (IRE)</v>
      </c>
      <c r="L56" t="str">
        <f t="shared" si="0"/>
        <v>I Remember You (IRE)</v>
      </c>
      <c r="M56" t="str">
        <f t="shared" si="0"/>
        <v>Sunblessed (IRE)</v>
      </c>
      <c r="N56" t="str">
        <f t="shared" si="1"/>
        <v>My Laureate (IRE)</v>
      </c>
      <c r="O56" t="str">
        <f t="shared" si="2"/>
        <v>Nikeandnemesis (IRE)</v>
      </c>
      <c r="P56" t="str">
        <f t="shared" si="3"/>
        <v>Only The Brave (USA)</v>
      </c>
      <c r="Q56" t="str">
        <f t="shared" si="4"/>
        <v>Only The Brave (USA)</v>
      </c>
      <c r="R56" t="str">
        <f t="shared" si="5"/>
        <v>Vallambrosa (IRE)</v>
      </c>
      <c r="S56" t="str">
        <f t="shared" si="6"/>
        <v>Sunblessed (IRE)</v>
      </c>
      <c r="V56">
        <f t="shared" si="7"/>
        <v>45</v>
      </c>
      <c r="W56">
        <f t="shared" si="8"/>
        <v>-29</v>
      </c>
      <c r="X56">
        <f t="shared" si="9"/>
        <v>-29</v>
      </c>
      <c r="Y56">
        <f t="shared" si="10"/>
        <v>11</v>
      </c>
      <c r="Z56">
        <f t="shared" si="10"/>
        <v>5</v>
      </c>
      <c r="AA56">
        <f t="shared" si="10"/>
        <v>7</v>
      </c>
      <c r="AB56">
        <f t="shared" si="11"/>
        <v>9</v>
      </c>
      <c r="AC56">
        <f t="shared" si="12"/>
        <v>2</v>
      </c>
      <c r="AD56">
        <f t="shared" si="13"/>
        <v>1</v>
      </c>
      <c r="AE56">
        <f t="shared" si="14"/>
        <v>7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Vallambrosa (IRE)</v>
      </c>
      <c r="C57">
        <f>LARGE(W$2:W$20, D57)</f>
        <v>22.607099999999999</v>
      </c>
      <c r="D57">
        <v>1</v>
      </c>
      <c r="E57">
        <f>LARGE(W$2:W$20, F57)</f>
        <v>21.33</v>
      </c>
      <c r="F57">
        <v>2</v>
      </c>
      <c r="G57">
        <f t="shared" si="16"/>
        <v>5.64911023528007E-2</v>
      </c>
      <c r="H57">
        <f t="shared" si="17"/>
        <v>8</v>
      </c>
      <c r="J57">
        <v>6</v>
      </c>
      <c r="K57" t="str">
        <f t="shared" si="0"/>
        <v>My Laureate (IRE)</v>
      </c>
      <c r="L57" t="str">
        <f t="shared" si="0"/>
        <v>My Laureate (IRE)</v>
      </c>
      <c r="M57" t="str">
        <f t="shared" si="0"/>
        <v>Commodus (IRE)</v>
      </c>
      <c r="N57" t="str">
        <f t="shared" si="1"/>
        <v>Laura Bullion (IRE)</v>
      </c>
      <c r="O57" t="str">
        <f t="shared" si="2"/>
        <v>Lady Marengo (IRE)</v>
      </c>
      <c r="P57" t="str">
        <f t="shared" si="3"/>
        <v>Laura Bullion (IRE)</v>
      </c>
      <c r="Q57" t="str">
        <f t="shared" si="4"/>
        <v>Laura Bullion (IRE)</v>
      </c>
      <c r="R57" t="str">
        <f t="shared" si="5"/>
        <v>Laura Bullion (IRE)</v>
      </c>
      <c r="S57" t="str">
        <f t="shared" si="6"/>
        <v>Vallambrosa (IRE)</v>
      </c>
      <c r="V57">
        <f t="shared" si="7"/>
        <v>64</v>
      </c>
      <c r="W57">
        <f t="shared" si="8"/>
        <v>-24</v>
      </c>
      <c r="X57">
        <f t="shared" si="9"/>
        <v>-24</v>
      </c>
      <c r="Y57">
        <f t="shared" si="10"/>
        <v>2</v>
      </c>
      <c r="Z57">
        <f t="shared" si="10"/>
        <v>9</v>
      </c>
      <c r="AA57">
        <f t="shared" si="10"/>
        <v>8</v>
      </c>
      <c r="AB57">
        <f t="shared" si="11"/>
        <v>11</v>
      </c>
      <c r="AC57">
        <f t="shared" si="12"/>
        <v>11</v>
      </c>
      <c r="AD57">
        <f t="shared" si="13"/>
        <v>10</v>
      </c>
      <c r="AE57">
        <f t="shared" si="14"/>
        <v>6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I Remember You (IRE)</v>
      </c>
      <c r="C58">
        <f>LARGE(AA$2:AA$20, D58)</f>
        <v>2.8153000000000001</v>
      </c>
      <c r="D58">
        <v>1</v>
      </c>
      <c r="E58">
        <f>LARGE(AA$2:AA$20, F58)</f>
        <v>2.5493999999999999</v>
      </c>
      <c r="F58">
        <v>2</v>
      </c>
      <c r="G58">
        <f t="shared" si="16"/>
        <v>9.4448193798174346E-2</v>
      </c>
      <c r="H58">
        <f t="shared" si="17"/>
        <v>6</v>
      </c>
      <c r="J58">
        <v>7</v>
      </c>
      <c r="K58" t="str">
        <f t="shared" si="0"/>
        <v>Lady Marengo (IRE)</v>
      </c>
      <c r="L58" t="str">
        <f t="shared" si="0"/>
        <v>Sunblessed (IRE)</v>
      </c>
      <c r="M58" t="str">
        <f t="shared" si="0"/>
        <v>Only The Brave (USA)</v>
      </c>
      <c r="N58" t="str">
        <f t="shared" si="1"/>
        <v>Leagan Gaeilge (IRE)</v>
      </c>
      <c r="O58" t="str">
        <f t="shared" si="2"/>
        <v>Winiata (IRE)</v>
      </c>
      <c r="P58" t="str">
        <f t="shared" si="3"/>
        <v>Leagan Gaeilge (IRE)</v>
      </c>
      <c r="Q58" t="str">
        <f t="shared" si="4"/>
        <v>Leagan Gaeilge (IRE)</v>
      </c>
      <c r="R58" t="str">
        <f t="shared" si="5"/>
        <v>Commodus (IRE)</v>
      </c>
      <c r="S58" t="str">
        <f t="shared" si="6"/>
        <v>Lady Marengo (IRE)</v>
      </c>
      <c r="V58">
        <f t="shared" si="7"/>
        <v>45</v>
      </c>
      <c r="W58">
        <f t="shared" si="8"/>
        <v>-26</v>
      </c>
      <c r="X58">
        <f t="shared" si="9"/>
        <v>-26</v>
      </c>
      <c r="Y58">
        <f t="shared" si="10"/>
        <v>5</v>
      </c>
      <c r="Z58">
        <f t="shared" si="10"/>
        <v>2</v>
      </c>
      <c r="AA58">
        <f t="shared" si="10"/>
        <v>9</v>
      </c>
      <c r="AB58">
        <f t="shared" si="11"/>
        <v>4</v>
      </c>
      <c r="AC58">
        <f t="shared" si="12"/>
        <v>1</v>
      </c>
      <c r="AD58">
        <f t="shared" si="13"/>
        <v>6</v>
      </c>
      <c r="AE58">
        <f t="shared" si="14"/>
        <v>10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Nikeandnemesis (IRE)</v>
      </c>
      <c r="C59">
        <f>LARGE(AC$2:AC$20, D59)</f>
        <v>5.7384000000000004</v>
      </c>
      <c r="D59">
        <v>1</v>
      </c>
      <c r="E59">
        <f>LARGE(AC$2:AC$20, F59)</f>
        <v>1.9555</v>
      </c>
      <c r="F59">
        <v>2</v>
      </c>
      <c r="G59">
        <f t="shared" si="16"/>
        <v>0.65922556810260702</v>
      </c>
      <c r="H59">
        <f t="shared" si="17"/>
        <v>7</v>
      </c>
      <c r="J59">
        <v>8</v>
      </c>
      <c r="K59" t="str">
        <f t="shared" si="0"/>
        <v>Laura Bullion (IRE)</v>
      </c>
      <c r="L59" t="str">
        <f t="shared" si="0"/>
        <v>Commodus (IRE)</v>
      </c>
      <c r="M59" t="str">
        <f t="shared" si="0"/>
        <v>My Laureate (IRE)</v>
      </c>
      <c r="N59" t="str">
        <f t="shared" si="1"/>
        <v>Lady Marengo (IRE)</v>
      </c>
      <c r="O59" t="str">
        <f t="shared" si="2"/>
        <v>My Laureate (IRE)</v>
      </c>
      <c r="P59" t="str">
        <f t="shared" si="3"/>
        <v>I Remember You (IRE)</v>
      </c>
      <c r="Q59" t="str">
        <f t="shared" si="4"/>
        <v>I Remember You (IRE)</v>
      </c>
      <c r="R59" t="str">
        <f t="shared" si="5"/>
        <v>Only The Brave (USA)</v>
      </c>
      <c r="S59" t="str">
        <f t="shared" si="6"/>
        <v>My Laureate (IRE)</v>
      </c>
      <c r="V59">
        <f t="shared" si="7"/>
        <v>40</v>
      </c>
      <c r="W59">
        <f t="shared" si="8"/>
        <v>-43</v>
      </c>
      <c r="X59">
        <f t="shared" si="9"/>
        <v>-43</v>
      </c>
      <c r="Y59">
        <f t="shared" si="10"/>
        <v>6</v>
      </c>
      <c r="Z59">
        <f t="shared" si="10"/>
        <v>6</v>
      </c>
      <c r="AA59">
        <f t="shared" si="10"/>
        <v>4</v>
      </c>
      <c r="AB59">
        <f t="shared" si="11"/>
        <v>7</v>
      </c>
      <c r="AC59">
        <f t="shared" si="12"/>
        <v>10</v>
      </c>
      <c r="AD59">
        <f t="shared" si="13"/>
        <v>4</v>
      </c>
      <c r="AE59">
        <f t="shared" si="14"/>
        <v>1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Vallambrosa (IRE)</v>
      </c>
      <c r="C60">
        <f>LARGE(Y$2:Y$20, D60)</f>
        <v>2.4028999999999998</v>
      </c>
      <c r="D60">
        <v>1</v>
      </c>
      <c r="E60">
        <f>LARGE(Y$2:Y$20, F60)</f>
        <v>2.1657000000000002</v>
      </c>
      <c r="F60">
        <v>2</v>
      </c>
      <c r="G60">
        <f t="shared" si="16"/>
        <v>9.8714053851595845E-2</v>
      </c>
      <c r="H60">
        <f t="shared" si="17"/>
        <v>8</v>
      </c>
      <c r="J60">
        <v>9</v>
      </c>
      <c r="K60" t="str">
        <f t="shared" si="0"/>
        <v>Nikeandnemesis (IRE)</v>
      </c>
      <c r="L60" t="str">
        <f t="shared" si="0"/>
        <v>Laura Bullion (IRE)</v>
      </c>
      <c r="M60" t="str">
        <f t="shared" si="0"/>
        <v>I Remember You (IRE)</v>
      </c>
      <c r="N60" t="str">
        <f t="shared" si="1"/>
        <v>Nikeandnemesis (IRE)</v>
      </c>
      <c r="O60" t="str">
        <f t="shared" si="2"/>
        <v>Leagan Gaeilge (IRE)</v>
      </c>
      <c r="P60" t="str">
        <f t="shared" si="3"/>
        <v>Commodus (IRE)</v>
      </c>
      <c r="Q60" t="str">
        <f t="shared" si="4"/>
        <v>Commodus (IRE)</v>
      </c>
      <c r="R60" t="str">
        <f t="shared" si="5"/>
        <v>Sunblessed (IRE)</v>
      </c>
      <c r="S60" t="str">
        <f t="shared" si="6"/>
        <v>Laura Bullion (IRE)</v>
      </c>
      <c r="V60">
        <f t="shared" si="7"/>
        <v>52</v>
      </c>
      <c r="W60">
        <f t="shared" si="8"/>
        <v>-19</v>
      </c>
      <c r="X60">
        <f t="shared" si="9"/>
        <v>-19</v>
      </c>
      <c r="Y60">
        <f t="shared" si="10"/>
        <v>4</v>
      </c>
      <c r="Z60">
        <f t="shared" si="10"/>
        <v>3</v>
      </c>
      <c r="AA60">
        <f t="shared" si="10"/>
        <v>10</v>
      </c>
      <c r="AB60">
        <f t="shared" si="11"/>
        <v>6</v>
      </c>
      <c r="AC60">
        <f t="shared" si="12"/>
        <v>6</v>
      </c>
      <c r="AD60">
        <f t="shared" si="13"/>
        <v>9</v>
      </c>
      <c r="AE60">
        <f t="shared" si="14"/>
        <v>8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Leagan Gaeilge (IRE)</v>
      </c>
      <c r="C61">
        <f>LARGE(AD$2:AD$20, D61)</f>
        <v>43.3</v>
      </c>
      <c r="D61">
        <v>1</v>
      </c>
      <c r="E61">
        <f>LARGE(AD$2:AD$20, F61)</f>
        <v>36.1</v>
      </c>
      <c r="F61">
        <v>2</v>
      </c>
      <c r="G61">
        <f t="shared" si="16"/>
        <v>0.16628175519630475</v>
      </c>
      <c r="H61">
        <f t="shared" si="17"/>
        <v>5</v>
      </c>
      <c r="J61">
        <v>10</v>
      </c>
      <c r="K61" t="str">
        <f t="shared" si="0"/>
        <v>Vallambrosa (IRE)</v>
      </c>
      <c r="L61" t="str">
        <f t="shared" si="0"/>
        <v>Lady Marengo (IRE)</v>
      </c>
      <c r="M61" t="str">
        <f t="shared" si="0"/>
        <v>Winiata (IRE)</v>
      </c>
      <c r="N61" t="str">
        <f t="shared" si="1"/>
        <v>Commodus (IRE)</v>
      </c>
      <c r="O61" t="str">
        <f t="shared" si="2"/>
        <v>Only The Brave (USA)</v>
      </c>
      <c r="P61" t="str">
        <f t="shared" si="3"/>
        <v>Sunblessed (IRE)</v>
      </c>
      <c r="Q61" t="str">
        <f t="shared" si="4"/>
        <v>Sunblessed (IRE)</v>
      </c>
      <c r="R61" t="str">
        <f t="shared" si="5"/>
        <v>My Laureate (IRE)</v>
      </c>
      <c r="S61" t="str">
        <f t="shared" si="6"/>
        <v>Commodus (IRE)</v>
      </c>
      <c r="V61">
        <f t="shared" si="7"/>
        <v>39</v>
      </c>
      <c r="W61">
        <f t="shared" si="8"/>
        <v>-32</v>
      </c>
      <c r="X61">
        <f>IF(ISNA(W61),"",W61)</f>
        <v>-32</v>
      </c>
      <c r="Y61">
        <f t="shared" si="10"/>
        <v>7</v>
      </c>
      <c r="Z61">
        <f t="shared" si="10"/>
        <v>4</v>
      </c>
      <c r="AA61">
        <f t="shared" si="10"/>
        <v>6</v>
      </c>
      <c r="AB61">
        <f t="shared" si="11"/>
        <v>2</v>
      </c>
      <c r="AC61">
        <f t="shared" si="12"/>
        <v>3</v>
      </c>
      <c r="AD61">
        <f t="shared" si="13"/>
        <v>8</v>
      </c>
      <c r="AE61">
        <f t="shared" si="14"/>
        <v>4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Vallambrosa (IRE)</v>
      </c>
      <c r="J62">
        <v>11</v>
      </c>
      <c r="K62" t="str">
        <f t="shared" si="0"/>
        <v>I Remember You (IRE)</v>
      </c>
      <c r="L62" t="str">
        <f t="shared" si="0"/>
        <v>Leagan Gaeilge (IRE)</v>
      </c>
      <c r="M62" t="str">
        <f t="shared" si="0"/>
        <v>Winiata (IRE)</v>
      </c>
      <c r="N62" t="str">
        <f t="shared" si="1"/>
        <v>I Remember You (IRE)</v>
      </c>
      <c r="O62" t="str">
        <f t="shared" si="2"/>
        <v>Sunblessed (IRE)</v>
      </c>
      <c r="P62" t="str">
        <f t="shared" si="3"/>
        <v>Lady Marengo (IRE)</v>
      </c>
      <c r="Q62" t="str">
        <f t="shared" si="4"/>
        <v>Lady Marengo (IRE)</v>
      </c>
      <c r="R62" t="str">
        <f t="shared" si="5"/>
        <v>I Remember You (IRE)</v>
      </c>
      <c r="S62" t="str">
        <f t="shared" si="6"/>
        <v>I Remember You (IRE)</v>
      </c>
      <c r="V62">
        <f t="shared" si="7"/>
        <v>32</v>
      </c>
      <c r="W62">
        <f t="shared" si="8"/>
        <v>-39</v>
      </c>
      <c r="X62">
        <f t="shared" ref="X62:X80" si="18">IF(ISNA(W62),"",W62)</f>
        <v>-39</v>
      </c>
      <c r="Y62">
        <f t="shared" si="10"/>
        <v>1</v>
      </c>
      <c r="Z62">
        <f t="shared" si="10"/>
        <v>7</v>
      </c>
      <c r="AA62">
        <f t="shared" si="10"/>
        <v>3</v>
      </c>
      <c r="AB62">
        <f t="shared" si="11"/>
        <v>1</v>
      </c>
      <c r="AC62">
        <f t="shared" si="12"/>
        <v>4</v>
      </c>
      <c r="AD62">
        <f t="shared" si="13"/>
        <v>11</v>
      </c>
      <c r="AE62">
        <f t="shared" si="14"/>
        <v>4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I Remember You (IRE)</v>
      </c>
      <c r="C63" t="str">
        <f>IF(G68="Handicap", INDEX(B53:B55,(MATCH(LARGE(D53:D55,3),D53:D55,0))))</f>
        <v>Nikeandnemesis (IRE)</v>
      </c>
      <c r="D63" t="str">
        <f>IF(G68="Handicap", INDEX(B53:B55,(MATCH(LARGE(E53:E55,1),E53:E55,0))))</f>
        <v>Winiata (IRE)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1</v>
      </c>
      <c r="AA63">
        <f t="shared" si="10"/>
        <v>2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Vallambrosa (IRE)</v>
      </c>
      <c r="C64">
        <f>INDEX(AF$2:AF$20,MATCH(B64,A$2:A$20,0))</f>
        <v>8</v>
      </c>
      <c r="D64">
        <v>1</v>
      </c>
      <c r="E64">
        <f>SUMIF(B53:B61, B64, G53:G61)</f>
        <v>0.15520515620439654</v>
      </c>
      <c r="F64">
        <v>0</v>
      </c>
      <c r="G64" t="str">
        <f>K2</f>
        <v>thetote.com Irish EBF Fillies Nursery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1</v>
      </c>
      <c r="AA64">
        <f t="shared" si="10"/>
        <v>2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0.65922556810260702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1</v>
      </c>
      <c r="AA65">
        <f t="shared" si="10"/>
        <v>2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17688</v>
      </c>
      <c r="H66">
        <f ca="1">LARGE(F53:F55, 1)</f>
        <v>0.65922556810260702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1</v>
      </c>
      <c r="AA66">
        <f t="shared" si="10"/>
        <v>2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Nikeandnemesis (IRE)</v>
      </c>
      <c r="F67">
        <f>IF(H63&lt;11, F66+1, F66)</f>
        <v>0</v>
      </c>
      <c r="G67" t="str">
        <f>G2</f>
        <v>Good</v>
      </c>
      <c r="H67" t="str">
        <f ca="1">INDEX(B53:B55,MATCH(H66,F53:F55,0))</f>
        <v>Nikeandnemesis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1</v>
      </c>
      <c r="AA67">
        <f t="shared" si="10"/>
        <v>2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Vallambrosa (IRE)</v>
      </c>
      <c r="B68" t="str">
        <f ca="1">IF(ISNA(A68), B56, A68)</f>
        <v>Vallambrosa (IRE)</v>
      </c>
      <c r="C68">
        <f ca="1">INDEX(AF$2:AF$20,MATCH(B68,A$2:A$20,0))</f>
        <v>8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1</v>
      </c>
      <c r="AA68">
        <f t="shared" si="10"/>
        <v>2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Vallambrosa (IRE)</v>
      </c>
      <c r="C69">
        <f ca="1">INDEX(AF$2:AF$20,MATCH(B69,A$2:A$20,0))</f>
        <v>8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1</v>
      </c>
      <c r="AA69">
        <f t="shared" si="10"/>
        <v>2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Vallambrosa (IRE)</v>
      </c>
      <c r="C70">
        <f ca="1">INDEX(AF$2:AF$20,MATCH(B70,A$2:A$20,0))</f>
        <v>8</v>
      </c>
      <c r="D70">
        <v>1</v>
      </c>
      <c r="E70">
        <f ca="1">SUMIF(B53:B61, B70, G53:G61)</f>
        <v>0.15520515620439654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1</v>
      </c>
      <c r="AA70">
        <f t="shared" si="10"/>
        <v>2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1</v>
      </c>
      <c r="AA71">
        <f t="shared" si="10"/>
        <v>2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Winiata (IRE)</v>
      </c>
      <c r="C72">
        <f>C53</f>
        <v>332.4264</v>
      </c>
      <c r="D72">
        <f>(1/C72)*(C72-C73)</f>
        <v>0.12126864773676221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1</v>
      </c>
      <c r="AA72">
        <f t="shared" si="10"/>
        <v>2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Leagan Gaeilge (IRE)</v>
      </c>
      <c r="C73">
        <f t="shared" si="19"/>
        <v>292.11349999999999</v>
      </c>
      <c r="D73">
        <f>(1/C73)*(C73-C74)</f>
        <v>4.8719418992959979E-2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1</v>
      </c>
      <c r="AA73">
        <f t="shared" si="10"/>
        <v>2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Nikeandnemesis (IRE)</v>
      </c>
      <c r="C74">
        <f t="shared" si="19"/>
        <v>277.88189999999997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1</v>
      </c>
      <c r="AA74">
        <f t="shared" si="10"/>
        <v>2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1</v>
      </c>
      <c r="AA75">
        <f t="shared" si="10"/>
        <v>2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1</v>
      </c>
      <c r="AA76">
        <f t="shared" si="10"/>
        <v>2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Leagan Gaeilge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1</v>
      </c>
      <c r="AA77">
        <f t="shared" si="10"/>
        <v>2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292.11349999999999</v>
      </c>
      <c r="C78">
        <f>(B79-B78)+0.01</f>
        <v>40.322900000000011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1</v>
      </c>
      <c r="AA78">
        <f t="shared" si="10"/>
        <v>2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332.4264</v>
      </c>
      <c r="C79">
        <f>C78/B79</f>
        <v>0.12129872958345068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Leagan Gaeilge (IRE) is highly rated.</v>
      </c>
      <c r="H79" t="str">
        <f>INDEX(A2:A50, MATCH(B79, AE2:AE50, 0))</f>
        <v>Winiata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1</v>
      </c>
      <c r="AA79">
        <f t="shared" si="10"/>
        <v>2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18.399999999999999</v>
      </c>
      <c r="C80">
        <f>(B81-B80)+0.01</f>
        <v>4.2171000000000003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1</v>
      </c>
      <c r="AA80">
        <f t="shared" si="10"/>
        <v>2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22.607099999999999</v>
      </c>
      <c r="C81">
        <f>C80/B81</f>
        <v>0.18653874225353984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18.65% ahead of the lay selection Leagan Gaeilge (IRE). </v>
      </c>
      <c r="H81" t="str">
        <f>INDEX(A2:A50,MATCH(B81,INDEX(W2:W50,0)))</f>
        <v>Vallambrosa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Leopardstown</v>
      </c>
    </row>
    <row r="82" spans="1:19" hidden="1" outlineLevel="1">
      <c r="A82" t="s">
        <v>110</v>
      </c>
      <c r="B82">
        <f>INDEX(M2:M49, MATCH(H77, A2:A49, 0))</f>
        <v>90.21</v>
      </c>
      <c r="C82">
        <f>(B83-B82)+0.01</f>
        <v>23.529600000000013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113.7296</v>
      </c>
      <c r="C83">
        <f>C82/B83</f>
        <v>0.2068907302936088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I Remember You (IRE) is 20.69% ahead of the lay selection Leagan Gaeilge (IRE). </v>
      </c>
      <c r="H83" t="str">
        <f>INDEX(A2:A50,MATCH(B83,INDEX(M2:M50,0)))</f>
        <v>I Remember You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0.82410000000000005</v>
      </c>
      <c r="C84">
        <f>(B85-B84)+0.01</f>
        <v>4.9243000000000006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5.7384000000000004</v>
      </c>
      <c r="C85">
        <f>C84/B85</f>
        <v>0.85813118639341979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Leagan Gaeilge (IRE) is 85.81% worse than best-rated stallion Nikeandnemesis (IRE). </v>
      </c>
      <c r="H85" t="str">
        <f>INDEX(A2:A50, MATCH(B85, AC2:AC50, 0))</f>
        <v>Nikeandnemesis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43.3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43.3</v>
      </c>
      <c r="C87">
        <f>C86/B87</f>
        <v>2.3094688221709009E-4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Leagan Gaeilge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1.2713000000000001</v>
      </c>
      <c r="C88">
        <f>B89-B88</f>
        <v>1.1315999999999997</v>
      </c>
      <c r="H88" t="str">
        <f>INDEX(X2:X50, MATCH(B88, Y2:Y50, 0))</f>
        <v>Manning, K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2.4028999999999998</v>
      </c>
      <c r="C89">
        <f>C88/B89</f>
        <v>0.47093095842523608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Crosse, S M is 47.09% ahead of Manning, K J. </v>
      </c>
      <c r="H89" t="str">
        <f>INDEX(X2:X50, MATCH(B89, Y2:Y50, 0))</f>
        <v>Crosse, S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83.45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83.44</v>
      </c>
      <c r="C91">
        <f>(C90+0.01)/(B91+0.01)</f>
        <v>1.0001198322348712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Nikeandnemesis (IRE) outperformed Leagan Gaeilge (IRE) significantly.</v>
      </c>
      <c r="H91" t="str">
        <f>INDEX(A2:A50, MATCH(B91, N2:N50, 0))</f>
        <v>Nikeandnemesis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Leagan Gaeilge (IRE)</v>
      </c>
      <c r="C92" t="str">
        <f>IF(AND(D77="YES",D92&gt;=2,D83="YES",SMALL(M2:M50,1)&gt;0),H77,IF(E92&gt;=5,H77,"No Lay"))</f>
        <v>Leagan Gaeilge (IRE)</v>
      </c>
      <c r="D92">
        <f>COUNTIF(D79:D87, "YES")</f>
        <v>3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NEGATIVE: Leagan Gaeilge (IRE) is highly rated.
PLUS: The fastest horse  is 18.65% ahead of the lay selection Leagan Gaeilge (IRE). 
PLUS: Form horse I Remember You (IRE) is 20.69% ahead of the lay selection Leagan Gaeilge (IRE). 
PLUS: The Stallion rating for lay selection Leagan Gaeilge (IRE) is 85.81% worse than best-rated stallion Nikeandnemesis (IRE). 
NEGATIVE: The selection might be suited to this race, so it should be regarded as tentative for this reason.
PLUS: The top-rated jockey, Crosse, S M is 47.09% ahead of Manning, K J. 
PLUS: In the second-last race, Nikeandnemesis (IRE) outperformed Leagan Gaeilge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0.1628</v>
      </c>
    </row>
    <row r="96" spans="1:19" hidden="1" outlineLevel="1">
      <c r="A96" t="s">
        <v>70</v>
      </c>
      <c r="B96">
        <f>INDEX(Sheet1!H:H, MATCH($A$51, Sheet1!$A:$A,0))</f>
        <v>0.1628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0.2326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0.20930000000000001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0.186</v>
      </c>
      <c r="C99" t="b">
        <f>IF(AND($B$94&gt;15,B99&gt;0.25),B59)</f>
        <v>0</v>
      </c>
      <c r="D99">
        <f t="shared" si="22"/>
        <v>3</v>
      </c>
      <c r="E99">
        <f t="shared" si="23"/>
        <v>4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9.2999999999999999E-2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0.186</v>
      </c>
      <c r="C101" t="b">
        <f>IF(AND($B$94&gt;15,B101&gt;0.25),B60)</f>
        <v>0</v>
      </c>
      <c r="D101">
        <f t="shared" si="22"/>
        <v>3</v>
      </c>
      <c r="E101">
        <f t="shared" si="23"/>
        <v>4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1.85546875" bestFit="1" customWidth="1"/>
    <col min="3" max="5" width="12" bestFit="1" customWidth="1"/>
    <col min="6" max="6" width="13.28515625" bestFit="1" customWidth="1"/>
    <col min="7" max="7" width="255.7109375" bestFit="1" customWidth="1"/>
    <col min="8" max="8" width="21" bestFit="1" customWidth="1"/>
    <col min="9" max="9" width="13.42578125" bestFit="1" customWidth="1"/>
    <col min="10" max="10" width="16.28515625" bestFit="1" customWidth="1"/>
    <col min="11" max="11" width="25.28515625" bestFit="1" customWidth="1"/>
    <col min="12" max="19" width="21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.42578125" bestFit="1" customWidth="1"/>
    <col min="25" max="25" width="14.42578125" bestFit="1" customWidth="1"/>
    <col min="26" max="26" width="17.7109375" bestFit="1" customWidth="1"/>
    <col min="27" max="27" width="15" bestFit="1" customWidth="1"/>
    <col min="28" max="28" width="17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1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745</v>
      </c>
      <c r="B2" s="1">
        <v>0.60763888888888895</v>
      </c>
      <c r="C2" t="s">
        <v>172</v>
      </c>
      <c r="D2" t="s">
        <v>344</v>
      </c>
      <c r="E2" t="s">
        <v>562</v>
      </c>
      <c r="F2">
        <v>24760</v>
      </c>
      <c r="G2" t="s">
        <v>282</v>
      </c>
      <c r="H2" t="s">
        <v>346</v>
      </c>
      <c r="I2" t="s">
        <v>233</v>
      </c>
      <c r="J2" t="s">
        <v>743</v>
      </c>
      <c r="K2" t="s">
        <v>744</v>
      </c>
      <c r="L2">
        <v>4</v>
      </c>
      <c r="M2">
        <v>95.093699999999998</v>
      </c>
      <c r="N2">
        <v>119.2473</v>
      </c>
      <c r="O2">
        <v>43.744700000000002</v>
      </c>
      <c r="P2">
        <v>10.572699999999999</v>
      </c>
      <c r="Q2">
        <v>10.0564</v>
      </c>
      <c r="R2">
        <v>5.2032999999999996</v>
      </c>
      <c r="S2">
        <v>3.8275999999999999</v>
      </c>
      <c r="T2">
        <v>0</v>
      </c>
      <c r="U2">
        <v>0</v>
      </c>
      <c r="V2">
        <v>0</v>
      </c>
      <c r="W2">
        <v>18.750699999999998</v>
      </c>
      <c r="X2" t="s">
        <v>595</v>
      </c>
      <c r="Y2">
        <v>4.3818999999999999</v>
      </c>
      <c r="Z2" t="s">
        <v>622</v>
      </c>
      <c r="AA2">
        <v>3.9123999999999999</v>
      </c>
      <c r="AB2" t="s">
        <v>746</v>
      </c>
      <c r="AC2">
        <v>1.3951</v>
      </c>
      <c r="AD2">
        <v>50.742800000000003</v>
      </c>
      <c r="AE2" s="23">
        <v>375.32940000000002</v>
      </c>
      <c r="AF2">
        <v>2</v>
      </c>
      <c r="AG2">
        <v>148</v>
      </c>
    </row>
    <row r="3" spans="1:33">
      <c r="A3" t="s">
        <v>748</v>
      </c>
      <c r="B3" s="1">
        <v>0.60763888888888895</v>
      </c>
      <c r="C3" t="s">
        <v>172</v>
      </c>
      <c r="D3" t="s">
        <v>344</v>
      </c>
      <c r="E3" t="s">
        <v>562</v>
      </c>
      <c r="F3">
        <v>24760</v>
      </c>
      <c r="G3" t="s">
        <v>282</v>
      </c>
      <c r="H3" t="s">
        <v>346</v>
      </c>
      <c r="I3" t="s">
        <v>233</v>
      </c>
      <c r="J3" t="s">
        <v>743</v>
      </c>
      <c r="K3" t="s">
        <v>744</v>
      </c>
      <c r="L3">
        <v>4</v>
      </c>
      <c r="M3">
        <v>115.79640000000001</v>
      </c>
      <c r="N3">
        <v>67.680400000000006</v>
      </c>
      <c r="O3">
        <v>47.638800000000003</v>
      </c>
      <c r="P3">
        <v>9.8152000000000008</v>
      </c>
      <c r="Q3">
        <v>8.0996000000000006</v>
      </c>
      <c r="R3">
        <v>6.1356000000000002</v>
      </c>
      <c r="S3">
        <v>3.5779999999999998</v>
      </c>
      <c r="T3">
        <v>1.7997000000000001</v>
      </c>
      <c r="U3">
        <v>1.21</v>
      </c>
      <c r="V3">
        <v>0.78210000000000002</v>
      </c>
      <c r="W3">
        <v>20.3764</v>
      </c>
      <c r="X3" t="s">
        <v>610</v>
      </c>
      <c r="Y3">
        <v>3.7915000000000001</v>
      </c>
      <c r="Z3" t="s">
        <v>596</v>
      </c>
      <c r="AA3">
        <v>3.6177999999999999</v>
      </c>
      <c r="AB3" t="s">
        <v>749</v>
      </c>
      <c r="AC3">
        <v>0.6038</v>
      </c>
      <c r="AD3">
        <v>29.349599999999999</v>
      </c>
      <c r="AE3">
        <v>320.27519999999998</v>
      </c>
      <c r="AF3">
        <v>7</v>
      </c>
      <c r="AG3">
        <v>135</v>
      </c>
    </row>
    <row r="4" spans="1:33">
      <c r="A4" t="s">
        <v>750</v>
      </c>
      <c r="B4" s="1">
        <v>0.60763888888888895</v>
      </c>
      <c r="C4" t="s">
        <v>172</v>
      </c>
      <c r="D4" t="s">
        <v>344</v>
      </c>
      <c r="E4" t="s">
        <v>562</v>
      </c>
      <c r="F4">
        <v>24760</v>
      </c>
      <c r="G4" t="s">
        <v>282</v>
      </c>
      <c r="H4" t="s">
        <v>346</v>
      </c>
      <c r="I4" t="s">
        <v>233</v>
      </c>
      <c r="J4" t="s">
        <v>743</v>
      </c>
      <c r="K4" t="s">
        <v>744</v>
      </c>
      <c r="L4">
        <v>4</v>
      </c>
      <c r="M4">
        <v>84.034300000000002</v>
      </c>
      <c r="N4">
        <v>84.199100000000001</v>
      </c>
      <c r="O4">
        <v>31.8355</v>
      </c>
      <c r="P4">
        <v>12.4293</v>
      </c>
      <c r="Q4">
        <v>9.7665000000000006</v>
      </c>
      <c r="R4">
        <v>7.2121000000000004</v>
      </c>
      <c r="S4">
        <v>3.5343</v>
      </c>
      <c r="T4">
        <v>3.6303000000000001</v>
      </c>
      <c r="U4">
        <v>1.6765000000000001</v>
      </c>
      <c r="V4">
        <v>1.1877</v>
      </c>
      <c r="W4">
        <v>21.517099999999999</v>
      </c>
      <c r="X4" t="s">
        <v>591</v>
      </c>
      <c r="Y4">
        <v>2.2210000000000001</v>
      </c>
      <c r="Z4" t="s">
        <v>751</v>
      </c>
      <c r="AA4">
        <v>2.2949000000000002</v>
      </c>
      <c r="AB4" t="s">
        <v>531</v>
      </c>
      <c r="AC4">
        <v>2.0065</v>
      </c>
      <c r="AD4">
        <v>33.796900000000001</v>
      </c>
      <c r="AE4">
        <v>301.34199999999998</v>
      </c>
      <c r="AF4">
        <v>12</v>
      </c>
      <c r="AG4">
        <v>133</v>
      </c>
    </row>
    <row r="5" spans="1:33">
      <c r="A5" t="s">
        <v>752</v>
      </c>
      <c r="B5" s="1">
        <v>0.60763888888888895</v>
      </c>
      <c r="C5" t="s">
        <v>172</v>
      </c>
      <c r="D5" t="s">
        <v>344</v>
      </c>
      <c r="E5" t="s">
        <v>562</v>
      </c>
      <c r="F5">
        <v>24760</v>
      </c>
      <c r="G5" t="s">
        <v>282</v>
      </c>
      <c r="H5" t="s">
        <v>346</v>
      </c>
      <c r="I5" t="s">
        <v>233</v>
      </c>
      <c r="J5" t="s">
        <v>743</v>
      </c>
      <c r="K5" t="s">
        <v>744</v>
      </c>
      <c r="L5">
        <v>4</v>
      </c>
      <c r="M5">
        <v>93.587100000000007</v>
      </c>
      <c r="N5">
        <v>77.896500000000003</v>
      </c>
      <c r="O5">
        <v>41.839399999999998</v>
      </c>
      <c r="P5">
        <v>11.096</v>
      </c>
      <c r="Q5">
        <v>8.4266000000000005</v>
      </c>
      <c r="R5">
        <v>5.0484999999999998</v>
      </c>
      <c r="S5">
        <v>3.4788000000000001</v>
      </c>
      <c r="T5">
        <v>0</v>
      </c>
      <c r="U5">
        <v>0</v>
      </c>
      <c r="V5">
        <v>0</v>
      </c>
      <c r="W5">
        <v>15.8421</v>
      </c>
      <c r="X5" t="s">
        <v>753</v>
      </c>
      <c r="Y5">
        <v>1.4296</v>
      </c>
      <c r="Z5" t="s">
        <v>754</v>
      </c>
      <c r="AA5">
        <v>2.3534999999999999</v>
      </c>
      <c r="AB5" t="s">
        <v>755</v>
      </c>
      <c r="AC5">
        <v>2.0442999999999998</v>
      </c>
      <c r="AD5">
        <v>25.685099999999998</v>
      </c>
      <c r="AE5">
        <v>296.11880000000002</v>
      </c>
      <c r="AF5">
        <v>16</v>
      </c>
      <c r="AG5">
        <v>131</v>
      </c>
    </row>
    <row r="6" spans="1:33">
      <c r="A6" t="s">
        <v>756</v>
      </c>
      <c r="B6" s="1">
        <v>0.60763888888888895</v>
      </c>
      <c r="C6" t="s">
        <v>172</v>
      </c>
      <c r="D6" t="s">
        <v>344</v>
      </c>
      <c r="E6" t="s">
        <v>562</v>
      </c>
      <c r="F6">
        <v>24760</v>
      </c>
      <c r="G6" t="s">
        <v>282</v>
      </c>
      <c r="H6" t="s">
        <v>346</v>
      </c>
      <c r="I6" t="s">
        <v>233</v>
      </c>
      <c r="J6" t="s">
        <v>743</v>
      </c>
      <c r="K6" t="s">
        <v>744</v>
      </c>
      <c r="L6">
        <v>4</v>
      </c>
      <c r="M6">
        <v>56.832999999999998</v>
      </c>
      <c r="N6">
        <v>80.563199999999995</v>
      </c>
      <c r="O6">
        <v>53.509900000000002</v>
      </c>
      <c r="P6">
        <v>10.426</v>
      </c>
      <c r="Q6">
        <v>8.3556000000000008</v>
      </c>
      <c r="R6">
        <v>6.5407999999999999</v>
      </c>
      <c r="S6">
        <v>3.1191</v>
      </c>
      <c r="T6">
        <v>2.3332999999999999</v>
      </c>
      <c r="U6">
        <v>1.4519</v>
      </c>
      <c r="V6">
        <v>1.5134000000000001</v>
      </c>
      <c r="W6">
        <v>21.3843</v>
      </c>
      <c r="X6" t="s">
        <v>602</v>
      </c>
      <c r="Y6">
        <v>4.3522999999999996</v>
      </c>
      <c r="Z6" t="s">
        <v>682</v>
      </c>
      <c r="AA6">
        <v>3.9106000000000001</v>
      </c>
      <c r="AB6" t="s">
        <v>757</v>
      </c>
      <c r="AC6">
        <v>1.6080000000000001</v>
      </c>
      <c r="AD6">
        <v>36.225000000000001</v>
      </c>
      <c r="AE6">
        <v>292.12639999999999</v>
      </c>
      <c r="AF6">
        <v>1.1000000000000001</v>
      </c>
      <c r="AG6">
        <v>147</v>
      </c>
    </row>
    <row r="7" spans="1:33">
      <c r="A7" t="s">
        <v>758</v>
      </c>
      <c r="B7" s="1">
        <v>0.60763888888888895</v>
      </c>
      <c r="C7" t="s">
        <v>172</v>
      </c>
      <c r="D7" t="s">
        <v>344</v>
      </c>
      <c r="E7" t="s">
        <v>562</v>
      </c>
      <c r="F7">
        <v>24760</v>
      </c>
      <c r="G7" t="s">
        <v>282</v>
      </c>
      <c r="H7" t="s">
        <v>346</v>
      </c>
      <c r="I7" t="s">
        <v>233</v>
      </c>
      <c r="J7" t="s">
        <v>743</v>
      </c>
      <c r="K7" t="s">
        <v>744</v>
      </c>
      <c r="L7">
        <v>4</v>
      </c>
      <c r="M7">
        <v>75.466800000000006</v>
      </c>
      <c r="N7">
        <v>41.7363</v>
      </c>
      <c r="O7">
        <v>36.845100000000002</v>
      </c>
      <c r="P7">
        <v>6.0963000000000003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16.006399999999999</v>
      </c>
      <c r="X7" t="s">
        <v>759</v>
      </c>
      <c r="Y7">
        <v>2.4114</v>
      </c>
      <c r="Z7" t="s">
        <v>760</v>
      </c>
      <c r="AA7">
        <v>1.4</v>
      </c>
      <c r="AB7" t="s">
        <v>761</v>
      </c>
      <c r="AC7">
        <v>1.2343</v>
      </c>
      <c r="AD7">
        <v>34.4499</v>
      </c>
      <c r="AE7">
        <v>235.56639999999999</v>
      </c>
      <c r="AF7">
        <v>16</v>
      </c>
      <c r="AG7">
        <v>130</v>
      </c>
    </row>
    <row r="51" spans="1:33" hidden="1" outlineLevel="1">
      <c r="A51" t="str">
        <f>C2</f>
        <v>Cheltenham</v>
      </c>
      <c r="B51">
        <f>B2</f>
        <v>0.60763888888888895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Padleyourowncanoe</v>
      </c>
      <c r="L52" t="str">
        <f t="shared" si="0"/>
        <v>Gumball (FR)</v>
      </c>
      <c r="M52" t="str">
        <f t="shared" si="0"/>
        <v>Redicean</v>
      </c>
      <c r="N52" t="str">
        <f t="shared" ref="N52:N91" si="1">INDEX($A$2:$A$20,(MATCH(LARGE(W$2:W$20,$J52),W$2:W$20,0)))</f>
        <v>Pearl Of The West (IRE)</v>
      </c>
      <c r="O52" t="str">
        <f t="shared" ref="O52:O91" si="2">INDEX($A$2:$A$20,(MATCH(LARGE(AA$2:AA$20,$J52),AA$2:AA$20,0)))</f>
        <v>Gumball (FR)</v>
      </c>
      <c r="P52" t="str">
        <f t="shared" ref="P52:P91" si="3">INDEX($A$2:$A$20,(MATCH(LARGE(Y$2:Y$20,$J52),Y$2:Y$20,0)))</f>
        <v>Gumball (FR)</v>
      </c>
      <c r="Q52" t="str">
        <f t="shared" ref="Q52:Q91" si="4">INDEX($A$2:$A$20,(MATCH(LARGE(Y$2:Y$20,$J52),Y$2:Y$20,0)))</f>
        <v>Gumball (FR)</v>
      </c>
      <c r="R52" t="str">
        <f t="shared" ref="R52:R91" si="5">INDEX($A$2:$A$20,(MATCH(LARGE(AD$2:AD$20,$J52),AD$2:AD$20,0)))</f>
        <v>Gumball (FR)</v>
      </c>
      <c r="S52" t="str">
        <f t="shared" ref="S52:S80" si="6">A2</f>
        <v>Gumball (FR)</v>
      </c>
      <c r="V52">
        <f t="shared" ref="V52:V80" si="7">SUM(Y52:AF52)</f>
        <v>39</v>
      </c>
      <c r="W52">
        <f t="shared" ref="W52:W80" si="8">V52-AG2</f>
        <v>-109</v>
      </c>
      <c r="X52">
        <f t="shared" ref="X52:X60" si="9">IF(ISNA(W52),"",W52)</f>
        <v>-109</v>
      </c>
      <c r="Y52">
        <f t="shared" ref="Y52:AA80" si="10">(($H$63+1)-(RANK(M2,M$2:M$30)))</f>
        <v>5</v>
      </c>
      <c r="Z52">
        <f t="shared" si="10"/>
        <v>6</v>
      </c>
      <c r="AA52">
        <f t="shared" si="10"/>
        <v>4</v>
      </c>
      <c r="AB52">
        <f t="shared" ref="AB52:AB80" si="11">(($H$63+1)-(RANK(W2,W$2:W$30)))</f>
        <v>3</v>
      </c>
      <c r="AC52">
        <f t="shared" ref="AC52:AC80" si="12">(($H$63+1)-(RANK(Y2,Y$2:Y$30)))</f>
        <v>6</v>
      </c>
      <c r="AD52">
        <f t="shared" ref="AD52:AD80" si="13">(($H$63+1)-(RANK(AA2,AA$2:AA$30)))</f>
        <v>6</v>
      </c>
      <c r="AE52">
        <f t="shared" ref="AE52:AF80" si="14">(($H$63+1)-(RANK(AC2,AC$2:AC$30)))</f>
        <v>3</v>
      </c>
      <c r="AF52">
        <f t="shared" si="14"/>
        <v>6</v>
      </c>
      <c r="AG52" t="str">
        <f>INDEX(S52:S92, MATCH(LARGE(X52:X92, 1),X52:X92, 0))</f>
        <v>Pearl Of The West (IRE)</v>
      </c>
    </row>
    <row r="53" spans="1:33" hidden="1" outlineLevel="1">
      <c r="A53" t="s">
        <v>43</v>
      </c>
      <c r="B53" t="str">
        <f>A2</f>
        <v>Gumball (FR)</v>
      </c>
      <c r="C53">
        <f>AE2</f>
        <v>375.32940000000002</v>
      </c>
      <c r="D53">
        <f>AG2</f>
        <v>148</v>
      </c>
      <c r="E53">
        <f>C53-D53</f>
        <v>227.32940000000002</v>
      </c>
      <c r="F53">
        <f>SUMIF(B53:B61, B53, G53:G61)</f>
        <v>0.4400031054508946</v>
      </c>
      <c r="G53">
        <f>(1/C53)*(C53-C54)</f>
        <v>0.14668235422005318</v>
      </c>
      <c r="H53">
        <f>AF2</f>
        <v>2</v>
      </c>
      <c r="J53">
        <v>2</v>
      </c>
      <c r="K53" t="str">
        <f t="shared" si="0"/>
        <v>Gumball (FR)</v>
      </c>
      <c r="L53" t="str">
        <f t="shared" si="0"/>
        <v>Pearl Of The West (IRE)</v>
      </c>
      <c r="M53" t="str">
        <f t="shared" si="0"/>
        <v>Padleyourowncanoe</v>
      </c>
      <c r="N53" t="str">
        <f t="shared" si="1"/>
        <v>Redicean</v>
      </c>
      <c r="O53" t="str">
        <f t="shared" si="2"/>
        <v>Redicean</v>
      </c>
      <c r="P53" t="str">
        <f t="shared" si="3"/>
        <v>Redicean</v>
      </c>
      <c r="Q53" t="str">
        <f t="shared" si="4"/>
        <v>Redicean</v>
      </c>
      <c r="R53" t="str">
        <f t="shared" si="5"/>
        <v>Redicean</v>
      </c>
      <c r="S53" t="str">
        <f t="shared" si="6"/>
        <v>Padleyourowncanoe</v>
      </c>
      <c r="V53">
        <f t="shared" si="7"/>
        <v>28</v>
      </c>
      <c r="W53">
        <f t="shared" si="8"/>
        <v>-107</v>
      </c>
      <c r="X53">
        <f t="shared" si="9"/>
        <v>-107</v>
      </c>
      <c r="Y53">
        <f t="shared" si="10"/>
        <v>6</v>
      </c>
      <c r="Z53">
        <f t="shared" si="10"/>
        <v>2</v>
      </c>
      <c r="AA53">
        <f t="shared" si="10"/>
        <v>5</v>
      </c>
      <c r="AB53">
        <f t="shared" si="11"/>
        <v>4</v>
      </c>
      <c r="AC53">
        <f t="shared" si="12"/>
        <v>4</v>
      </c>
      <c r="AD53">
        <f t="shared" si="13"/>
        <v>4</v>
      </c>
      <c r="AE53">
        <f t="shared" si="14"/>
        <v>1</v>
      </c>
      <c r="AF53">
        <f t="shared" si="14"/>
        <v>2</v>
      </c>
    </row>
    <row r="54" spans="1:33" hidden="1" outlineLevel="1">
      <c r="A54" t="s">
        <v>44</v>
      </c>
      <c r="B54" t="str">
        <f>A3</f>
        <v>Padleyourowncanoe</v>
      </c>
      <c r="C54">
        <f>AE3</f>
        <v>320.27519999999998</v>
      </c>
      <c r="D54">
        <f>AG3</f>
        <v>135</v>
      </c>
      <c r="E54">
        <f t="shared" ref="E54:E55" si="15">C54-D54</f>
        <v>185.27519999999998</v>
      </c>
      <c r="F54">
        <f ca="1">SUMIF(B53:B64, B54, G53:G61)</f>
        <v>0.17878535083992253</v>
      </c>
      <c r="H54">
        <f>AF3</f>
        <v>7</v>
      </c>
      <c r="J54">
        <v>3</v>
      </c>
      <c r="K54" t="str">
        <f t="shared" si="0"/>
        <v>Eragon De Chanay (FR)</v>
      </c>
      <c r="L54" t="str">
        <f t="shared" si="0"/>
        <v>Redicean</v>
      </c>
      <c r="M54" t="str">
        <f t="shared" si="0"/>
        <v>Gumball (FR)</v>
      </c>
      <c r="N54" t="str">
        <f t="shared" si="1"/>
        <v>Padleyourowncanoe</v>
      </c>
      <c r="O54" t="str">
        <f t="shared" si="2"/>
        <v>Padleyourowncanoe</v>
      </c>
      <c r="P54" t="str">
        <f t="shared" si="3"/>
        <v>Padleyourowncanoe</v>
      </c>
      <c r="Q54" t="str">
        <f t="shared" si="4"/>
        <v>Padleyourowncanoe</v>
      </c>
      <c r="R54" t="str">
        <f t="shared" si="5"/>
        <v>Esprit De Somoza (FR)</v>
      </c>
      <c r="S54" t="str">
        <f t="shared" si="6"/>
        <v>Pearl Of The West (IRE)</v>
      </c>
      <c r="V54">
        <f t="shared" si="7"/>
        <v>27</v>
      </c>
      <c r="W54">
        <f t="shared" si="8"/>
        <v>-106</v>
      </c>
      <c r="X54">
        <f t="shared" si="9"/>
        <v>-106</v>
      </c>
      <c r="Y54">
        <f t="shared" si="10"/>
        <v>3</v>
      </c>
      <c r="Z54">
        <f t="shared" si="10"/>
        <v>5</v>
      </c>
      <c r="AA54">
        <f t="shared" si="10"/>
        <v>1</v>
      </c>
      <c r="AB54">
        <f t="shared" si="11"/>
        <v>6</v>
      </c>
      <c r="AC54">
        <f t="shared" si="12"/>
        <v>2</v>
      </c>
      <c r="AD54">
        <f t="shared" si="13"/>
        <v>2</v>
      </c>
      <c r="AE54">
        <f t="shared" si="14"/>
        <v>5</v>
      </c>
      <c r="AF54">
        <f t="shared" si="14"/>
        <v>3</v>
      </c>
    </row>
    <row r="55" spans="1:33" hidden="1" outlineLevel="1">
      <c r="A55" t="s">
        <v>45</v>
      </c>
      <c r="B55" t="str">
        <f>A4</f>
        <v>Pearl Of The West (IRE)</v>
      </c>
      <c r="C55">
        <f>AE4</f>
        <v>301.34199999999998</v>
      </c>
      <c r="D55">
        <f>AG4</f>
        <v>133</v>
      </c>
      <c r="E55">
        <f t="shared" si="15"/>
        <v>168.34199999999998</v>
      </c>
      <c r="F55">
        <f ca="1">SUMIF(B53:B64, B55, G53:G61)</f>
        <v>6.1718354239186316E-3</v>
      </c>
      <c r="H55">
        <f>AF4</f>
        <v>12</v>
      </c>
      <c r="J55">
        <v>4</v>
      </c>
      <c r="K55" t="str">
        <f t="shared" si="0"/>
        <v>Pearl Of The West (IRE)</v>
      </c>
      <c r="L55" t="str">
        <f t="shared" si="0"/>
        <v>Eragon De Chanay (FR)</v>
      </c>
      <c r="M55" t="str">
        <f t="shared" si="0"/>
        <v>Eragon De Chanay (FR)</v>
      </c>
      <c r="N55" t="str">
        <f t="shared" si="1"/>
        <v>Gumball (FR)</v>
      </c>
      <c r="O55" t="str">
        <f t="shared" si="2"/>
        <v>Eragon De Chanay (FR)</v>
      </c>
      <c r="P55" t="str">
        <f t="shared" si="3"/>
        <v>Esprit De Somoza (FR)</v>
      </c>
      <c r="Q55" t="str">
        <f t="shared" si="4"/>
        <v>Esprit De Somoza (FR)</v>
      </c>
      <c r="R55" t="str">
        <f t="shared" si="5"/>
        <v>Pearl Of The West (IRE)</v>
      </c>
      <c r="S55" t="str">
        <f t="shared" si="6"/>
        <v>Eragon De Chanay (FR)</v>
      </c>
      <c r="V55">
        <f t="shared" si="7"/>
        <v>22</v>
      </c>
      <c r="W55">
        <f t="shared" si="8"/>
        <v>-109</v>
      </c>
      <c r="X55">
        <f t="shared" si="9"/>
        <v>-109</v>
      </c>
      <c r="Y55">
        <f t="shared" si="10"/>
        <v>4</v>
      </c>
      <c r="Z55">
        <f t="shared" si="10"/>
        <v>3</v>
      </c>
      <c r="AA55">
        <f t="shared" si="10"/>
        <v>3</v>
      </c>
      <c r="AB55">
        <f t="shared" si="11"/>
        <v>1</v>
      </c>
      <c r="AC55">
        <f t="shared" si="12"/>
        <v>1</v>
      </c>
      <c r="AD55">
        <f t="shared" si="13"/>
        <v>3</v>
      </c>
      <c r="AE55">
        <f t="shared" si="14"/>
        <v>6</v>
      </c>
      <c r="AF55">
        <f t="shared" si="14"/>
        <v>1</v>
      </c>
    </row>
    <row r="56" spans="1:33" hidden="1" outlineLevel="1">
      <c r="A56" t="s">
        <v>46</v>
      </c>
      <c r="B56" t="str">
        <f>INDEX(A$2:A$20,MATCH(C56,M$2:M$20,0))</f>
        <v>Padleyourowncanoe</v>
      </c>
      <c r="C56">
        <f>LARGE(M$2:M$20, D56)</f>
        <v>115.79640000000001</v>
      </c>
      <c r="D56">
        <v>1</v>
      </c>
      <c r="E56">
        <f>LARGE(M$2:M$20, F56)</f>
        <v>95.093699999999998</v>
      </c>
      <c r="F56">
        <v>2</v>
      </c>
      <c r="G56">
        <f t="shared" ref="G56:G61" si="16">IF(C56&gt;0, (1/C56)*(C56-E56), 0.1)</f>
        <v>0.17878535083992253</v>
      </c>
      <c r="H56">
        <f t="shared" ref="H56:H61" si="17">INDEX(AF$2:AF$20,MATCH(B56,A$2:A$20,0))</f>
        <v>7</v>
      </c>
      <c r="J56">
        <v>5</v>
      </c>
      <c r="K56" t="str">
        <f t="shared" si="0"/>
        <v>Esprit De Somoza (FR)</v>
      </c>
      <c r="L56" t="str">
        <f t="shared" si="0"/>
        <v>Padleyourowncanoe</v>
      </c>
      <c r="M56" t="str">
        <f t="shared" si="0"/>
        <v>Esprit De Somoza (FR)</v>
      </c>
      <c r="N56" t="str">
        <f t="shared" si="1"/>
        <v>Esprit De Somoza (FR)</v>
      </c>
      <c r="O56" t="str">
        <f t="shared" si="2"/>
        <v>Pearl Of The West (IRE)</v>
      </c>
      <c r="P56" t="str">
        <f t="shared" si="3"/>
        <v>Pearl Of The West (IRE)</v>
      </c>
      <c r="Q56" t="str">
        <f t="shared" si="4"/>
        <v>Pearl Of The West (IRE)</v>
      </c>
      <c r="R56" t="str">
        <f t="shared" si="5"/>
        <v>Padleyourowncanoe</v>
      </c>
      <c r="S56" t="str">
        <f t="shared" si="6"/>
        <v>Redicean</v>
      </c>
      <c r="V56">
        <f t="shared" si="7"/>
        <v>35</v>
      </c>
      <c r="W56">
        <f t="shared" si="8"/>
        <v>-112</v>
      </c>
      <c r="X56">
        <f t="shared" si="9"/>
        <v>-112</v>
      </c>
      <c r="Y56">
        <f t="shared" si="10"/>
        <v>1</v>
      </c>
      <c r="Z56">
        <f t="shared" si="10"/>
        <v>4</v>
      </c>
      <c r="AA56">
        <f t="shared" si="10"/>
        <v>6</v>
      </c>
      <c r="AB56">
        <f t="shared" si="11"/>
        <v>5</v>
      </c>
      <c r="AC56">
        <f t="shared" si="12"/>
        <v>5</v>
      </c>
      <c r="AD56">
        <f t="shared" si="13"/>
        <v>5</v>
      </c>
      <c r="AE56">
        <f t="shared" si="14"/>
        <v>4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Pearl Of The West (IRE)</v>
      </c>
      <c r="C57">
        <f>LARGE(W$2:W$20, D57)</f>
        <v>21.517099999999999</v>
      </c>
      <c r="D57">
        <v>1</v>
      </c>
      <c r="E57">
        <f>LARGE(W$2:W$20, F57)</f>
        <v>21.3843</v>
      </c>
      <c r="F57">
        <v>2</v>
      </c>
      <c r="G57">
        <f t="shared" si="16"/>
        <v>6.1718354239186316E-3</v>
      </c>
      <c r="H57">
        <f t="shared" si="17"/>
        <v>12</v>
      </c>
      <c r="J57">
        <v>6</v>
      </c>
      <c r="K57" t="str">
        <f t="shared" si="0"/>
        <v>Redicean</v>
      </c>
      <c r="L57" t="str">
        <f t="shared" si="0"/>
        <v>Esprit De Somoza (FR)</v>
      </c>
      <c r="M57" t="str">
        <f t="shared" si="0"/>
        <v>Pearl Of The West (IRE)</v>
      </c>
      <c r="N57" t="str">
        <f t="shared" si="1"/>
        <v>Eragon De Chanay (FR)</v>
      </c>
      <c r="O57" t="str">
        <f t="shared" si="2"/>
        <v>Esprit De Somoza (FR)</v>
      </c>
      <c r="P57" t="str">
        <f t="shared" si="3"/>
        <v>Eragon De Chanay (FR)</v>
      </c>
      <c r="Q57" t="str">
        <f t="shared" si="4"/>
        <v>Eragon De Chanay (FR)</v>
      </c>
      <c r="R57" t="str">
        <f t="shared" si="5"/>
        <v>Eragon De Chanay (FR)</v>
      </c>
      <c r="S57" t="str">
        <f t="shared" si="6"/>
        <v>Esprit De Somoza (FR)</v>
      </c>
      <c r="V57">
        <f t="shared" si="7"/>
        <v>17</v>
      </c>
      <c r="W57">
        <f t="shared" si="8"/>
        <v>-113</v>
      </c>
      <c r="X57">
        <f t="shared" si="9"/>
        <v>-113</v>
      </c>
      <c r="Y57">
        <f t="shared" si="10"/>
        <v>2</v>
      </c>
      <c r="Z57">
        <f t="shared" si="10"/>
        <v>1</v>
      </c>
      <c r="AA57">
        <f t="shared" si="10"/>
        <v>2</v>
      </c>
      <c r="AB57">
        <f t="shared" si="11"/>
        <v>2</v>
      </c>
      <c r="AC57">
        <f t="shared" si="12"/>
        <v>3</v>
      </c>
      <c r="AD57">
        <f t="shared" si="13"/>
        <v>1</v>
      </c>
      <c r="AE57">
        <f t="shared" si="14"/>
        <v>2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Gumball (FR)</v>
      </c>
      <c r="C58">
        <f>LARGE(AA$2:AA$20, D58)</f>
        <v>3.9123999999999999</v>
      </c>
      <c r="D58">
        <v>1</v>
      </c>
      <c r="E58">
        <f>LARGE(AA$2:AA$20, F58)</f>
        <v>3.9106000000000001</v>
      </c>
      <c r="F58">
        <v>2</v>
      </c>
      <c r="G58">
        <f t="shared" si="16"/>
        <v>4.6007565688574833E-4</v>
      </c>
      <c r="H58">
        <f t="shared" si="17"/>
        <v>2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Eragon De Chanay (FR)</v>
      </c>
      <c r="C59">
        <f>LARGE(AC$2:AC$20, D59)</f>
        <v>2.0442999999999998</v>
      </c>
      <c r="D59">
        <v>1</v>
      </c>
      <c r="E59">
        <f>LARGE(AC$2:AC$20, F59)</f>
        <v>2.0065</v>
      </c>
      <c r="F59">
        <v>2</v>
      </c>
      <c r="G59">
        <f t="shared" si="16"/>
        <v>1.8490436824340772E-2</v>
      </c>
      <c r="H59">
        <f t="shared" si="17"/>
        <v>16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Gumball (FR)</v>
      </c>
      <c r="C60">
        <f>LARGE(Y$2:Y$20, D60)</f>
        <v>4.3818999999999999</v>
      </c>
      <c r="D60">
        <v>1</v>
      </c>
      <c r="E60">
        <f>LARGE(Y$2:Y$20, F60)</f>
        <v>4.3522999999999996</v>
      </c>
      <c r="F60">
        <v>2</v>
      </c>
      <c r="G60">
        <f t="shared" si="16"/>
        <v>6.7550605901550223E-3</v>
      </c>
      <c r="H60">
        <f t="shared" si="17"/>
        <v>2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Gumball (FR)</v>
      </c>
      <c r="C61">
        <f>LARGE(AD$2:AD$20, D61)</f>
        <v>50.742800000000003</v>
      </c>
      <c r="D61">
        <v>1</v>
      </c>
      <c r="E61">
        <f>LARGE(AD$2:AD$20, F61)</f>
        <v>36.225000000000001</v>
      </c>
      <c r="F61">
        <v>2</v>
      </c>
      <c r="G61">
        <f t="shared" si="16"/>
        <v>0.28610561498380066</v>
      </c>
      <c r="H61">
        <f t="shared" si="17"/>
        <v>2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Gumball (FR)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Padleyourowncanoe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6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Gumball (FR)</v>
      </c>
      <c r="C64">
        <f>INDEX(AF$2:AF$20,MATCH(B64,A$2:A$20,0))</f>
        <v>2</v>
      </c>
      <c r="D64">
        <v>1</v>
      </c>
      <c r="E64">
        <f>SUMIF(B53:B61, B64, G53:G61)</f>
        <v>0.4400031054508946</v>
      </c>
      <c r="F64">
        <v>0</v>
      </c>
      <c r="G64" t="str">
        <f>K2</f>
        <v>Masterson Holdings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1.8490436824340772E-2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24760</v>
      </c>
      <c r="H66">
        <f ca="1">LARGE(F53:F55, 1)</f>
        <v>0.4400031054508946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Gumball (FR)</v>
      </c>
      <c r="F67">
        <f>IF(H63&lt;11, F66+1, F66)</f>
        <v>2</v>
      </c>
      <c r="G67" t="str">
        <f>G2</f>
        <v>Good</v>
      </c>
      <c r="H67" t="str">
        <f ca="1">INDEX(B53:B55,MATCH(H66,F53:F55,0))</f>
        <v>Gumball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Gumball (FR)</v>
      </c>
      <c r="B68" t="str">
        <f ca="1">IF(ISNA(A68), B56, A68)</f>
        <v>Gumball (FR)</v>
      </c>
      <c r="C68">
        <f ca="1">INDEX(AF$2:AF$20,MATCH(B68,A$2:A$20,0))</f>
        <v>2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Gumball (FR)</v>
      </c>
      <c r="C69">
        <f ca="1">INDEX(AF$2:AF$20,MATCH(B69,A$2:A$20,0))</f>
        <v>2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Gumball (FR)</v>
      </c>
      <c r="C70">
        <f ca="1">INDEX(AF$2:AF$20,MATCH(B70,A$2:A$20,0))</f>
        <v>2</v>
      </c>
      <c r="D70">
        <v>1</v>
      </c>
      <c r="E70">
        <f ca="1">SUMIF(B53:B61, B70, G53:G61)</f>
        <v>0.4400031054508946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Gumball (FR)</v>
      </c>
      <c r="C72">
        <f>C53</f>
        <v>375.32940000000002</v>
      </c>
      <c r="D72">
        <f>(1/C72)*(C72-C73)</f>
        <v>0.14668235422005318</v>
      </c>
      <c r="E72">
        <f>H53</f>
        <v>2</v>
      </c>
      <c r="F72">
        <f>(E72*10)-10</f>
        <v>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Padleyourowncanoe</v>
      </c>
      <c r="C73">
        <f t="shared" si="19"/>
        <v>320.27519999999998</v>
      </c>
      <c r="D73">
        <f>(1/C73)*(C73-C74)</f>
        <v>5.9115410746757788E-2</v>
      </c>
      <c r="E73">
        <f t="shared" ref="E73:E74" si="20">H54</f>
        <v>7</v>
      </c>
      <c r="F73">
        <f>(E73*10)-10</f>
        <v>60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Pearl Of The West (IRE)</v>
      </c>
      <c r="C74">
        <f t="shared" si="19"/>
        <v>301.34199999999998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1.1000000000000001</v>
      </c>
      <c r="C77">
        <f>SMALL(AF2:AF50, 1)</f>
        <v>1.1000000000000001</v>
      </c>
      <c r="D77" t="str">
        <f>IF(G77&lt;=3, "YES", "NO")</f>
        <v>YES</v>
      </c>
      <c r="E77">
        <f>IF(C77=0,SMALL(AF2:AF49,2), C77)</f>
        <v>1.1000000000000001</v>
      </c>
      <c r="F77">
        <f>IF(E77=0, SMALL(AF2:AF49, 3), E77)</f>
        <v>1.1000000000000001</v>
      </c>
      <c r="G77">
        <f>IF(F77=0, SMALL(AF2:AF49, 4), F77)</f>
        <v>1.1000000000000001</v>
      </c>
      <c r="H77" t="str">
        <f>INDEX(A2:A50, MATCH(G77, AF2:AF50, 0))</f>
        <v>Redicean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292.12639999999999</v>
      </c>
      <c r="C78">
        <f>(B79-B78)+0.01</f>
        <v>83.213000000000036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375.32940000000002</v>
      </c>
      <c r="C79">
        <f>C78/B79</f>
        <v>0.22170658626795564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Redicean is 22.17% behind top-rated Gumball (FR). </v>
      </c>
      <c r="H79" t="str">
        <f>INDEX(A2:A50, MATCH(B79, AE2:AE50, 0))</f>
        <v>Gumball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21.3843</v>
      </c>
      <c r="C80">
        <f>(B81-B80)+0.01</f>
        <v>0.14279999999999959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21.517099999999999</v>
      </c>
      <c r="C81">
        <f>C80/B81</f>
        <v>6.6365820672860008E-3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Esprit De Somoza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Cheltenham</v>
      </c>
    </row>
    <row r="82" spans="1:19" hidden="1" outlineLevel="1">
      <c r="A82" t="s">
        <v>110</v>
      </c>
      <c r="B82">
        <f>INDEX(M2:M49, MATCH(H77, A2:A49, 0))</f>
        <v>56.832999999999998</v>
      </c>
      <c r="C82">
        <f>(B83-B82)+0.01</f>
        <v>58.973400000000005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115.79640000000001</v>
      </c>
      <c r="C83">
        <f>C82/B83</f>
        <v>0.50928526275428254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Esprit De Somoza (FR) is 50.93% ahead of the lay selection Redicean. </v>
      </c>
      <c r="H83" t="str">
        <f>INDEX(A2:A50,MATCH(B83,INDEX(M2:M50,0)))</f>
        <v>Esprit De Somoza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1.6080000000000001</v>
      </c>
      <c r="C84">
        <f>(B85-B84)+0.01</f>
        <v>0.4462999999999997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2.0442999999999998</v>
      </c>
      <c r="C85">
        <f>C84/B85</f>
        <v>0.21831433742601367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Eragon De Chanay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36.225000000000001</v>
      </c>
      <c r="C86">
        <f>(B87-B86)+0.01</f>
        <v>14.527800000000001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50.742800000000003</v>
      </c>
      <c r="C87">
        <f>C86/B87</f>
        <v>0.286302687277801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Gumball (FR) is 28.63% ahead of Redicean. </v>
      </c>
      <c r="H87" t="str">
        <f>INDEX(A2:A50, MATCH(B87, AD2:AD50, 0))</f>
        <v>Gumball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4.3522999999999996</v>
      </c>
      <c r="C88">
        <f>B89-B88</f>
        <v>2.9600000000000293E-2</v>
      </c>
      <c r="H88" t="str">
        <f>INDEX(X2:X50, MATCH(B88, Y2:Y50, 0))</f>
        <v>Hutchinson, Wayne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4.3818999999999999</v>
      </c>
      <c r="C89">
        <f>C88/B89</f>
        <v>6.7550605901550223E-3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Johnson, Richard. </v>
      </c>
      <c r="H89" t="str">
        <f>INDEX(X2:X50, MATCH(B89, Y2:Y50, 0))</f>
        <v>Johnson,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80.563199999999995</v>
      </c>
      <c r="C90">
        <f>(B91-B90)+0.01</f>
        <v>38.694099999999999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119.2473</v>
      </c>
      <c r="C91">
        <f>(C90+0.01)/(B91+0.01)</f>
        <v>0.32454281624688802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Gumball (FR) outperformed Redicean significantly.</v>
      </c>
      <c r="H91" t="str">
        <f>INDEX(A2:A50, MATCH(B91, N2:N50, 0))</f>
        <v>Gumball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Redicean</v>
      </c>
      <c r="C92" t="str">
        <f>IF(AND(D77="YES",D92&gt;=2,D83="YES",SMALL(M2:M50,1)&gt;0),H77,IF(E92&gt;=5,H77,"No Lay"))</f>
        <v>Redicean</v>
      </c>
      <c r="D92">
        <f>COUNTIF(D79:D87, "YES")</f>
        <v>3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PLUS: Redicean is 22.17% behind top-rated Gumball (FR). 
NEUTRAL: Speed is not a factor.
PLUS: Form horse Esprit De Somoza (FR) is 50.93% ahead of the lay selection Redicean. 
NEUTRAL: Stallion ratings are not a factor.
PLUS: The most suited horse, Gumball (FR) is 28.63% ahead of Redicean. 
NEGATIVE: The lay selection is on a highly rated jockey in Johnson, Richard. 
PLUS: In the second-last race, Gumball (FR) outperformed Redicean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8.5699999999999998E-2</v>
      </c>
    </row>
    <row r="96" spans="1:19" hidden="1" outlineLevel="1">
      <c r="A96" t="s">
        <v>70</v>
      </c>
      <c r="B96">
        <f>INDEX(Sheet1!H:H, MATCH($A$51, Sheet1!$A:$A,0))</f>
        <v>2.86E-2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8.5699999999999998E-2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2.86E-2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0.1143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1.7109375" bestFit="1" customWidth="1"/>
    <col min="3" max="5" width="12" bestFit="1" customWidth="1"/>
    <col min="6" max="6" width="13.28515625" bestFit="1" customWidth="1"/>
    <col min="7" max="7" width="97" bestFit="1" customWidth="1"/>
    <col min="8" max="8" width="21.7109375" bestFit="1" customWidth="1"/>
    <col min="9" max="9" width="13.42578125" bestFit="1" customWidth="1"/>
    <col min="10" max="10" width="16.28515625" bestFit="1" customWidth="1"/>
    <col min="11" max="11" width="43.28515625" bestFit="1" customWidth="1"/>
    <col min="12" max="19" width="21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19.5703125" bestFit="1" customWidth="1"/>
    <col min="27" max="27" width="15" bestFit="1" customWidth="1"/>
    <col min="28" max="28" width="19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9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763</v>
      </c>
      <c r="B2" s="1">
        <v>0.61111111111111105</v>
      </c>
      <c r="C2" t="s">
        <v>224</v>
      </c>
      <c r="D2" t="s">
        <v>623</v>
      </c>
      <c r="F2">
        <v>9267</v>
      </c>
      <c r="G2" t="s">
        <v>345</v>
      </c>
      <c r="H2" t="s">
        <v>346</v>
      </c>
      <c r="I2" t="s">
        <v>233</v>
      </c>
      <c r="J2" t="s">
        <v>347</v>
      </c>
      <c r="K2" t="s">
        <v>762</v>
      </c>
      <c r="L2">
        <v>6</v>
      </c>
      <c r="M2">
        <v>108.5782</v>
      </c>
      <c r="N2">
        <v>76.136700000000005</v>
      </c>
      <c r="O2">
        <v>43.128999999999998</v>
      </c>
      <c r="P2">
        <v>13.728300000000001</v>
      </c>
      <c r="Q2">
        <v>8.7626000000000008</v>
      </c>
      <c r="R2">
        <v>8.1578999999999997</v>
      </c>
      <c r="S2">
        <v>3.7018</v>
      </c>
      <c r="T2">
        <v>1.5427999999999999</v>
      </c>
      <c r="U2">
        <v>1.3601000000000001</v>
      </c>
      <c r="V2">
        <v>2.5148999999999999</v>
      </c>
      <c r="W2">
        <v>12.93</v>
      </c>
      <c r="X2" t="s">
        <v>639</v>
      </c>
      <c r="Y2">
        <v>2.2730999999999999</v>
      </c>
      <c r="Z2" t="s">
        <v>291</v>
      </c>
      <c r="AA2">
        <v>2.2385000000000002</v>
      </c>
      <c r="AB2" t="s">
        <v>630</v>
      </c>
      <c r="AC2">
        <v>1.462</v>
      </c>
      <c r="AD2">
        <v>25.000900000000001</v>
      </c>
      <c r="AE2" s="23">
        <v>311.517</v>
      </c>
      <c r="AF2">
        <v>1.5</v>
      </c>
      <c r="AG2">
        <v>0</v>
      </c>
    </row>
    <row r="3" spans="1:33">
      <c r="A3" t="s">
        <v>765</v>
      </c>
      <c r="B3" s="1">
        <v>0.61111111111111105</v>
      </c>
      <c r="C3" t="s">
        <v>224</v>
      </c>
      <c r="D3" t="s">
        <v>623</v>
      </c>
      <c r="F3">
        <v>9267</v>
      </c>
      <c r="G3" t="s">
        <v>345</v>
      </c>
      <c r="H3" t="s">
        <v>346</v>
      </c>
      <c r="I3" t="s">
        <v>233</v>
      </c>
      <c r="J3" t="s">
        <v>347</v>
      </c>
      <c r="K3" t="s">
        <v>762</v>
      </c>
      <c r="L3">
        <v>5</v>
      </c>
      <c r="M3">
        <v>87.444100000000006</v>
      </c>
      <c r="N3">
        <v>80.162800000000004</v>
      </c>
      <c r="O3">
        <v>39.057699999999997</v>
      </c>
      <c r="P3">
        <v>10.6211</v>
      </c>
      <c r="Q3">
        <v>7.5796000000000001</v>
      </c>
      <c r="R3">
        <v>5.3482000000000003</v>
      </c>
      <c r="S3">
        <v>3.8881999999999999</v>
      </c>
      <c r="T3">
        <v>2.0175000000000001</v>
      </c>
      <c r="U3">
        <v>1.3295999999999999</v>
      </c>
      <c r="V3">
        <v>1.4381999999999999</v>
      </c>
      <c r="W3">
        <v>20.050699999999999</v>
      </c>
      <c r="X3" t="s">
        <v>628</v>
      </c>
      <c r="Y3">
        <v>2.5186999999999999</v>
      </c>
      <c r="Z3" t="s">
        <v>629</v>
      </c>
      <c r="AA3">
        <v>3.1393</v>
      </c>
      <c r="AB3" t="s">
        <v>766</v>
      </c>
      <c r="AC3">
        <v>0.1946</v>
      </c>
      <c r="AD3">
        <v>14.6363</v>
      </c>
      <c r="AE3">
        <v>279.42649999999998</v>
      </c>
      <c r="AF3">
        <v>3.5</v>
      </c>
      <c r="AG3">
        <v>0</v>
      </c>
    </row>
    <row r="4" spans="1:33">
      <c r="A4" t="s">
        <v>767</v>
      </c>
      <c r="B4" s="1">
        <v>0.61111111111111105</v>
      </c>
      <c r="C4" t="s">
        <v>224</v>
      </c>
      <c r="D4" t="s">
        <v>623</v>
      </c>
      <c r="F4">
        <v>9267</v>
      </c>
      <c r="G4" t="s">
        <v>345</v>
      </c>
      <c r="H4" t="s">
        <v>346</v>
      </c>
      <c r="I4" t="s">
        <v>233</v>
      </c>
      <c r="J4" t="s">
        <v>347</v>
      </c>
      <c r="K4" t="s">
        <v>762</v>
      </c>
      <c r="L4">
        <v>6</v>
      </c>
      <c r="M4">
        <v>81.476200000000006</v>
      </c>
      <c r="N4">
        <v>57.433599999999998</v>
      </c>
      <c r="O4">
        <v>49.073300000000003</v>
      </c>
      <c r="P4">
        <v>20.001100000000001</v>
      </c>
      <c r="Q4">
        <v>9.1057000000000006</v>
      </c>
      <c r="R4">
        <v>6.6121999999999996</v>
      </c>
      <c r="S4">
        <v>4.5172999999999996</v>
      </c>
      <c r="T4">
        <v>2.6829000000000001</v>
      </c>
      <c r="U4">
        <v>2.4781</v>
      </c>
      <c r="V4">
        <v>2.2223000000000002</v>
      </c>
      <c r="W4">
        <v>15.0786</v>
      </c>
      <c r="X4" t="s">
        <v>382</v>
      </c>
      <c r="Y4">
        <v>2.1589</v>
      </c>
      <c r="Z4" t="s">
        <v>768</v>
      </c>
      <c r="AA4">
        <v>1.1673</v>
      </c>
      <c r="AB4" t="s">
        <v>615</v>
      </c>
      <c r="AC4">
        <v>2.7625999999999999</v>
      </c>
      <c r="AD4">
        <v>20.7514</v>
      </c>
      <c r="AE4">
        <v>277.5213</v>
      </c>
      <c r="AF4">
        <v>3.5</v>
      </c>
      <c r="AG4">
        <v>0</v>
      </c>
    </row>
    <row r="5" spans="1:33">
      <c r="A5" t="s">
        <v>769</v>
      </c>
      <c r="B5" s="1">
        <v>0.61111111111111105</v>
      </c>
      <c r="C5" t="s">
        <v>224</v>
      </c>
      <c r="D5" t="s">
        <v>623</v>
      </c>
      <c r="F5">
        <v>9267</v>
      </c>
      <c r="G5" t="s">
        <v>345</v>
      </c>
      <c r="H5" t="s">
        <v>346</v>
      </c>
      <c r="I5" t="s">
        <v>233</v>
      </c>
      <c r="J5" t="s">
        <v>347</v>
      </c>
      <c r="K5" t="s">
        <v>762</v>
      </c>
      <c r="L5">
        <v>5</v>
      </c>
      <c r="M5">
        <v>86.418599999999998</v>
      </c>
      <c r="N5">
        <v>46.260300000000001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17.195</v>
      </c>
      <c r="X5" t="s">
        <v>350</v>
      </c>
      <c r="Y5">
        <v>2.5213999999999999</v>
      </c>
      <c r="Z5" t="s">
        <v>351</v>
      </c>
      <c r="AA5">
        <v>2.6246</v>
      </c>
      <c r="AB5" t="s">
        <v>683</v>
      </c>
      <c r="AC5">
        <v>0.56810000000000005</v>
      </c>
      <c r="AD5">
        <v>15.5</v>
      </c>
      <c r="AE5">
        <v>228.8578</v>
      </c>
      <c r="AF5">
        <v>3</v>
      </c>
      <c r="AG5">
        <v>0</v>
      </c>
    </row>
    <row r="6" spans="1:33">
      <c r="A6" t="s">
        <v>770</v>
      </c>
      <c r="B6" s="1">
        <v>0.61111111111111105</v>
      </c>
      <c r="C6" t="s">
        <v>224</v>
      </c>
      <c r="D6" t="s">
        <v>623</v>
      </c>
      <c r="F6">
        <v>9267</v>
      </c>
      <c r="G6" t="s">
        <v>345</v>
      </c>
      <c r="H6" t="s">
        <v>346</v>
      </c>
      <c r="I6" t="s">
        <v>233</v>
      </c>
      <c r="J6" t="s">
        <v>347</v>
      </c>
      <c r="K6" t="s">
        <v>762</v>
      </c>
      <c r="L6">
        <v>6</v>
      </c>
      <c r="M6">
        <v>62.944000000000003</v>
      </c>
      <c r="N6">
        <v>47.306600000000003</v>
      </c>
      <c r="O6">
        <v>24.870699999999999</v>
      </c>
      <c r="P6">
        <v>8.3331999999999997</v>
      </c>
      <c r="Q6">
        <v>8.4664999999999999</v>
      </c>
      <c r="R6">
        <v>3.8818999999999999</v>
      </c>
      <c r="S6">
        <v>4.0675999999999997</v>
      </c>
      <c r="T6">
        <v>2.411</v>
      </c>
      <c r="U6">
        <v>1.8055000000000001</v>
      </c>
      <c r="V6">
        <v>1.3883000000000001</v>
      </c>
      <c r="W6">
        <v>15.881399999999999</v>
      </c>
      <c r="X6" t="s">
        <v>771</v>
      </c>
      <c r="Y6">
        <v>0.80840000000000001</v>
      </c>
      <c r="Z6" t="s">
        <v>772</v>
      </c>
      <c r="AA6">
        <v>1.2947</v>
      </c>
      <c r="AB6" t="s">
        <v>630</v>
      </c>
      <c r="AC6">
        <v>1.462</v>
      </c>
      <c r="AD6">
        <v>9.4808000000000003</v>
      </c>
      <c r="AE6">
        <v>194.40270000000001</v>
      </c>
      <c r="AF6">
        <v>16</v>
      </c>
      <c r="AG6">
        <v>0</v>
      </c>
    </row>
    <row r="7" spans="1:33">
      <c r="A7" t="s">
        <v>773</v>
      </c>
      <c r="B7" s="1">
        <v>0.61111111111111105</v>
      </c>
      <c r="C7" t="s">
        <v>224</v>
      </c>
      <c r="D7" t="s">
        <v>623</v>
      </c>
      <c r="F7">
        <v>9267</v>
      </c>
      <c r="G7" t="s">
        <v>345</v>
      </c>
      <c r="H7" t="s">
        <v>346</v>
      </c>
      <c r="I7" t="s">
        <v>233</v>
      </c>
      <c r="J7" t="s">
        <v>347</v>
      </c>
      <c r="K7" t="s">
        <v>762</v>
      </c>
      <c r="L7">
        <v>5</v>
      </c>
      <c r="M7">
        <v>74.605000000000004</v>
      </c>
      <c r="N7">
        <v>41.398899999999998</v>
      </c>
      <c r="O7">
        <v>23.068000000000001</v>
      </c>
      <c r="P7">
        <v>6.2397999999999998</v>
      </c>
      <c r="Q7">
        <v>2.8081</v>
      </c>
      <c r="R7">
        <v>3.1815000000000002</v>
      </c>
      <c r="S7">
        <v>2.5345</v>
      </c>
      <c r="T7">
        <v>0</v>
      </c>
      <c r="U7">
        <v>0</v>
      </c>
      <c r="V7">
        <v>0</v>
      </c>
      <c r="W7">
        <v>18.5686</v>
      </c>
      <c r="X7" t="s">
        <v>363</v>
      </c>
      <c r="Y7">
        <v>0.64219999999999999</v>
      </c>
      <c r="Z7" t="s">
        <v>774</v>
      </c>
      <c r="AA7">
        <v>0.29399999999999998</v>
      </c>
      <c r="AB7" t="s">
        <v>579</v>
      </c>
      <c r="AC7">
        <v>0.46179999999999999</v>
      </c>
      <c r="AD7">
        <v>2.7860999999999998</v>
      </c>
      <c r="AE7">
        <v>180.90469999999999</v>
      </c>
      <c r="AF7">
        <v>16</v>
      </c>
      <c r="AG7">
        <v>0</v>
      </c>
    </row>
    <row r="51" spans="1:33" hidden="1" outlineLevel="1">
      <c r="A51" t="str">
        <f>C2</f>
        <v>Galway</v>
      </c>
      <c r="B51">
        <f>B2</f>
        <v>0.61111111111111105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Forge Meadow (IRE)</v>
      </c>
      <c r="L52" t="str">
        <f t="shared" si="0"/>
        <v>High School Days (USA)</v>
      </c>
      <c r="M52" t="str">
        <f t="shared" si="0"/>
        <v>Dawn Shadow (IRE)</v>
      </c>
      <c r="N52" t="str">
        <f t="shared" ref="N52:N91" si="1">INDEX($A$2:$A$20,(MATCH(LARGE(W$2:W$20,$J52),W$2:W$20,0)))</f>
        <v>High School Days (USA)</v>
      </c>
      <c r="O52" t="str">
        <f t="shared" ref="O52:O91" si="2">INDEX($A$2:$A$20,(MATCH(LARGE(AA$2:AA$20,$J52),AA$2:AA$20,0)))</f>
        <v>High School Days (USA)</v>
      </c>
      <c r="P52" t="str">
        <f t="shared" ref="P52:P91" si="3">INDEX($A$2:$A$20,(MATCH(LARGE(Y$2:Y$20,$J52),Y$2:Y$20,0)))</f>
        <v>Mrs Lovett (IRE)</v>
      </c>
      <c r="Q52" t="str">
        <f t="shared" ref="Q52:Q91" si="4">INDEX($A$2:$A$20,(MATCH(LARGE(Y$2:Y$20,$J52),Y$2:Y$20,0)))</f>
        <v>Mrs Lovett (IRE)</v>
      </c>
      <c r="R52" t="str">
        <f t="shared" ref="R52:R91" si="5">INDEX($A$2:$A$20,(MATCH(LARGE(AD$2:AD$20,$J52),AD$2:AD$20,0)))</f>
        <v>Forge Meadow (IRE)</v>
      </c>
      <c r="S52" t="str">
        <f t="shared" ref="S52:S80" si="6">A2</f>
        <v>Forge Meadow (IRE)</v>
      </c>
      <c r="V52">
        <f t="shared" ref="V52:V80" si="7">SUM(Y52:AF52)</f>
        <v>36</v>
      </c>
      <c r="W52">
        <f t="shared" ref="W52:W80" si="8">V52-AG2</f>
        <v>36</v>
      </c>
      <c r="X52">
        <f t="shared" ref="X52:X60" si="9">IF(ISNA(W52),"",W52)</f>
        <v>36</v>
      </c>
      <c r="Y52">
        <f t="shared" ref="Y52:AA80" si="10">(($H$63+1)-(RANK(M2,M$2:M$30)))</f>
        <v>6</v>
      </c>
      <c r="Z52">
        <f t="shared" si="10"/>
        <v>5</v>
      </c>
      <c r="AA52">
        <f t="shared" si="10"/>
        <v>5</v>
      </c>
      <c r="AB52">
        <f t="shared" ref="AB52:AB80" si="11">(($H$63+1)-(RANK(W2,W$2:W$30)))</f>
        <v>1</v>
      </c>
      <c r="AC52">
        <f t="shared" ref="AC52:AC80" si="12">(($H$63+1)-(RANK(Y2,Y$2:Y$30)))</f>
        <v>4</v>
      </c>
      <c r="AD52">
        <f t="shared" ref="AD52:AD80" si="13">(($H$63+1)-(RANK(AA2,AA$2:AA$30)))</f>
        <v>4</v>
      </c>
      <c r="AE52">
        <f t="shared" ref="AE52:AF80" si="14">(($H$63+1)-(RANK(AC2,AC$2:AC$30)))</f>
        <v>5</v>
      </c>
      <c r="AF52">
        <f t="shared" si="14"/>
        <v>6</v>
      </c>
      <c r="AG52" t="str">
        <f>INDEX(S52:S92, MATCH(LARGE(X52:X92, 1),X52:X92, 0))</f>
        <v>Forge Meadow (IRE)</v>
      </c>
    </row>
    <row r="53" spans="1:33" hidden="1" outlineLevel="1">
      <c r="A53" t="s">
        <v>43</v>
      </c>
      <c r="B53" t="str">
        <f>A2</f>
        <v>Forge Meadow (IRE)</v>
      </c>
      <c r="C53">
        <f>AE2</f>
        <v>311.517</v>
      </c>
      <c r="D53">
        <f>AG2</f>
        <v>0</v>
      </c>
      <c r="E53">
        <f>C53-D53</f>
        <v>311.517</v>
      </c>
      <c r="F53">
        <f>SUMIF(B53:B61, B53, G53:G61)</f>
        <v>0.46763156521414162</v>
      </c>
      <c r="G53">
        <f>(1/C53)*(C53-C54)</f>
        <v>0.10301363970505628</v>
      </c>
      <c r="H53">
        <f>AF2</f>
        <v>1.5</v>
      </c>
      <c r="J53">
        <v>2</v>
      </c>
      <c r="K53" t="str">
        <f t="shared" si="0"/>
        <v>High School Days (USA)</v>
      </c>
      <c r="L53" t="str">
        <f t="shared" si="0"/>
        <v>Forge Meadow (IRE)</v>
      </c>
      <c r="M53" t="str">
        <f t="shared" si="0"/>
        <v>Forge Meadow (IRE)</v>
      </c>
      <c r="N53" t="str">
        <f t="shared" si="1"/>
        <v>Kilbarry Calling (IRE)</v>
      </c>
      <c r="O53" t="str">
        <f t="shared" si="2"/>
        <v>Mrs Lovett (IRE)</v>
      </c>
      <c r="P53" t="str">
        <f t="shared" si="3"/>
        <v>High School Days (USA)</v>
      </c>
      <c r="Q53" t="str">
        <f t="shared" si="4"/>
        <v>High School Days (USA)</v>
      </c>
      <c r="R53" t="str">
        <f t="shared" si="5"/>
        <v>Dawn Shadow (IRE)</v>
      </c>
      <c r="S53" t="str">
        <f t="shared" si="6"/>
        <v>High School Days (USA)</v>
      </c>
      <c r="V53">
        <f t="shared" si="7"/>
        <v>36</v>
      </c>
      <c r="W53">
        <f t="shared" si="8"/>
        <v>36</v>
      </c>
      <c r="X53">
        <f t="shared" si="9"/>
        <v>36</v>
      </c>
      <c r="Y53">
        <f t="shared" si="10"/>
        <v>5</v>
      </c>
      <c r="Z53">
        <f t="shared" si="10"/>
        <v>6</v>
      </c>
      <c r="AA53">
        <f t="shared" si="10"/>
        <v>4</v>
      </c>
      <c r="AB53">
        <f t="shared" si="11"/>
        <v>6</v>
      </c>
      <c r="AC53">
        <f t="shared" si="12"/>
        <v>5</v>
      </c>
      <c r="AD53">
        <f t="shared" si="13"/>
        <v>6</v>
      </c>
      <c r="AE53">
        <f t="shared" si="14"/>
        <v>1</v>
      </c>
      <c r="AF53">
        <f t="shared" si="14"/>
        <v>3</v>
      </c>
    </row>
    <row r="54" spans="1:33" hidden="1" outlineLevel="1">
      <c r="A54" t="s">
        <v>44</v>
      </c>
      <c r="B54" t="str">
        <f>A3</f>
        <v>High School Days (USA)</v>
      </c>
      <c r="C54">
        <f>AE3</f>
        <v>279.42649999999998</v>
      </c>
      <c r="D54">
        <f>AG3</f>
        <v>0</v>
      </c>
      <c r="E54">
        <f t="shared" ref="E54:E55" si="15">C54-D54</f>
        <v>279.42649999999998</v>
      </c>
      <c r="F54">
        <f ca="1">SUMIF(B53:B64, B54, G53:G61)</f>
        <v>0.23787136648700022</v>
      </c>
      <c r="H54">
        <f>AF3</f>
        <v>3.5</v>
      </c>
      <c r="J54">
        <v>3</v>
      </c>
      <c r="K54" t="str">
        <f t="shared" si="0"/>
        <v>Mrs Lovett (IRE)</v>
      </c>
      <c r="L54" t="str">
        <f t="shared" si="0"/>
        <v>Dawn Shadow (IRE)</v>
      </c>
      <c r="M54" t="str">
        <f t="shared" si="0"/>
        <v>High School Days (USA)</v>
      </c>
      <c r="N54" t="str">
        <f t="shared" si="1"/>
        <v>Mrs Lovett (IRE)</v>
      </c>
      <c r="O54" t="str">
        <f t="shared" si="2"/>
        <v>Forge Meadow (IRE)</v>
      </c>
      <c r="P54" t="str">
        <f t="shared" si="3"/>
        <v>Forge Meadow (IRE)</v>
      </c>
      <c r="Q54" t="str">
        <f t="shared" si="4"/>
        <v>Forge Meadow (IRE)</v>
      </c>
      <c r="R54" t="str">
        <f t="shared" si="5"/>
        <v>Mrs Lovett (IRE)</v>
      </c>
      <c r="S54" t="str">
        <f t="shared" si="6"/>
        <v>Dawn Shadow (IRE)</v>
      </c>
      <c r="V54">
        <f t="shared" si="7"/>
        <v>31</v>
      </c>
      <c r="W54">
        <f t="shared" si="8"/>
        <v>31</v>
      </c>
      <c r="X54">
        <f t="shared" si="9"/>
        <v>31</v>
      </c>
      <c r="Y54">
        <f t="shared" si="10"/>
        <v>3</v>
      </c>
      <c r="Z54">
        <f t="shared" si="10"/>
        <v>4</v>
      </c>
      <c r="AA54">
        <f t="shared" si="10"/>
        <v>6</v>
      </c>
      <c r="AB54">
        <f t="shared" si="11"/>
        <v>2</v>
      </c>
      <c r="AC54">
        <f t="shared" si="12"/>
        <v>3</v>
      </c>
      <c r="AD54">
        <f t="shared" si="13"/>
        <v>2</v>
      </c>
      <c r="AE54">
        <f t="shared" si="14"/>
        <v>6</v>
      </c>
      <c r="AF54">
        <f t="shared" si="14"/>
        <v>5</v>
      </c>
    </row>
    <row r="55" spans="1:33" hidden="1" outlineLevel="1">
      <c r="A55" t="s">
        <v>45</v>
      </c>
      <c r="B55" t="str">
        <f>A4</f>
        <v>Dawn Shadow (IRE)</v>
      </c>
      <c r="C55">
        <f>AE4</f>
        <v>277.5213</v>
      </c>
      <c r="D55">
        <f>AG4</f>
        <v>0</v>
      </c>
      <c r="E55">
        <f t="shared" si="15"/>
        <v>277.5213</v>
      </c>
      <c r="F55">
        <f ca="1">SUMIF(B53:B64, B55, G53:G61)</f>
        <v>0.47078838775066961</v>
      </c>
      <c r="H55">
        <f>AF4</f>
        <v>3.5</v>
      </c>
      <c r="J55">
        <v>4</v>
      </c>
      <c r="K55" t="str">
        <f t="shared" si="0"/>
        <v>Dawn Shadow (IRE)</v>
      </c>
      <c r="L55" t="str">
        <f t="shared" si="0"/>
        <v>Minnies Secret (IRE)</v>
      </c>
      <c r="M55" t="str">
        <f t="shared" si="0"/>
        <v>Minnies Secret (IRE)</v>
      </c>
      <c r="N55" t="str">
        <f t="shared" si="1"/>
        <v>Minnies Secret (IRE)</v>
      </c>
      <c r="O55" t="str">
        <f t="shared" si="2"/>
        <v>Minnies Secret (IRE)</v>
      </c>
      <c r="P55" t="str">
        <f t="shared" si="3"/>
        <v>Dawn Shadow (IRE)</v>
      </c>
      <c r="Q55" t="str">
        <f t="shared" si="4"/>
        <v>Dawn Shadow (IRE)</v>
      </c>
      <c r="R55" t="str">
        <f t="shared" si="5"/>
        <v>High School Days (USA)</v>
      </c>
      <c r="S55" t="str">
        <f t="shared" si="6"/>
        <v>Mrs Lovett (IRE)</v>
      </c>
      <c r="V55">
        <f t="shared" si="7"/>
        <v>29</v>
      </c>
      <c r="W55">
        <f t="shared" si="8"/>
        <v>29</v>
      </c>
      <c r="X55">
        <f t="shared" si="9"/>
        <v>29</v>
      </c>
      <c r="Y55">
        <f t="shared" si="10"/>
        <v>4</v>
      </c>
      <c r="Z55">
        <f t="shared" si="10"/>
        <v>2</v>
      </c>
      <c r="AA55">
        <f t="shared" si="10"/>
        <v>1</v>
      </c>
      <c r="AB55">
        <f t="shared" si="11"/>
        <v>4</v>
      </c>
      <c r="AC55">
        <f t="shared" si="12"/>
        <v>6</v>
      </c>
      <c r="AD55">
        <f t="shared" si="13"/>
        <v>5</v>
      </c>
      <c r="AE55">
        <f t="shared" si="14"/>
        <v>3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Forge Meadow (IRE)</v>
      </c>
      <c r="C56">
        <f>LARGE(M$2:M$20, D56)</f>
        <v>108.5782</v>
      </c>
      <c r="D56">
        <v>1</v>
      </c>
      <c r="E56">
        <f>LARGE(M$2:M$20, F56)</f>
        <v>87.444100000000006</v>
      </c>
      <c r="F56">
        <v>2</v>
      </c>
      <c r="G56">
        <f t="shared" ref="G56:G61" si="16">IF(C56&gt;0, (1/C56)*(C56-E56), 0.1)</f>
        <v>0.19464404456879916</v>
      </c>
      <c r="H56">
        <f t="shared" ref="H56:H61" si="17">INDEX(AF$2:AF$20,MATCH(B56,A$2:A$20,0))</f>
        <v>1.5</v>
      </c>
      <c r="J56">
        <v>5</v>
      </c>
      <c r="K56" t="str">
        <f t="shared" si="0"/>
        <v>Kilbarry Calling (IRE)</v>
      </c>
      <c r="L56" t="str">
        <f t="shared" si="0"/>
        <v>Mrs Lovett (IRE)</v>
      </c>
      <c r="M56" t="str">
        <f t="shared" si="0"/>
        <v>Kilbarry Calling (IRE)</v>
      </c>
      <c r="N56" t="str">
        <f t="shared" si="1"/>
        <v>Dawn Shadow (IRE)</v>
      </c>
      <c r="O56" t="str">
        <f t="shared" si="2"/>
        <v>Dawn Shadow (IRE)</v>
      </c>
      <c r="P56" t="str">
        <f t="shared" si="3"/>
        <v>Minnies Secret (IRE)</v>
      </c>
      <c r="Q56" t="str">
        <f t="shared" si="4"/>
        <v>Minnies Secret (IRE)</v>
      </c>
      <c r="R56" t="str">
        <f t="shared" si="5"/>
        <v>Minnies Secret (IRE)</v>
      </c>
      <c r="S56" t="str">
        <f t="shared" si="6"/>
        <v>Minnies Secret (IRE)</v>
      </c>
      <c r="V56">
        <f t="shared" si="7"/>
        <v>22</v>
      </c>
      <c r="W56">
        <f t="shared" si="8"/>
        <v>22</v>
      </c>
      <c r="X56">
        <f t="shared" si="9"/>
        <v>22</v>
      </c>
      <c r="Y56">
        <f t="shared" si="10"/>
        <v>1</v>
      </c>
      <c r="Z56">
        <f t="shared" si="10"/>
        <v>3</v>
      </c>
      <c r="AA56">
        <f t="shared" si="10"/>
        <v>3</v>
      </c>
      <c r="AB56">
        <f t="shared" si="11"/>
        <v>3</v>
      </c>
      <c r="AC56">
        <f t="shared" si="12"/>
        <v>2</v>
      </c>
      <c r="AD56">
        <f t="shared" si="13"/>
        <v>3</v>
      </c>
      <c r="AE56">
        <f t="shared" si="14"/>
        <v>5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High School Days (USA)</v>
      </c>
      <c r="C57">
        <f>LARGE(W$2:W$20, D57)</f>
        <v>20.050699999999999</v>
      </c>
      <c r="D57">
        <v>1</v>
      </c>
      <c r="E57">
        <f>LARGE(W$2:W$20, F57)</f>
        <v>18.5686</v>
      </c>
      <c r="F57">
        <v>2</v>
      </c>
      <c r="G57">
        <f t="shared" si="16"/>
        <v>7.391761883625006E-2</v>
      </c>
      <c r="H57">
        <f t="shared" si="17"/>
        <v>3.5</v>
      </c>
      <c r="J57">
        <v>6</v>
      </c>
      <c r="K57" t="str">
        <f t="shared" si="0"/>
        <v>Minnies Secret (IRE)</v>
      </c>
      <c r="L57" t="str">
        <f t="shared" si="0"/>
        <v>Kilbarry Calling (IRE)</v>
      </c>
      <c r="M57" t="str">
        <f t="shared" si="0"/>
        <v>Mrs Lovett (IRE)</v>
      </c>
      <c r="N57" t="str">
        <f t="shared" si="1"/>
        <v>Forge Meadow (IRE)</v>
      </c>
      <c r="O57" t="str">
        <f t="shared" si="2"/>
        <v>Kilbarry Calling (IRE)</v>
      </c>
      <c r="P57" t="str">
        <f t="shared" si="3"/>
        <v>Kilbarry Calling (IRE)</v>
      </c>
      <c r="Q57" t="str">
        <f t="shared" si="4"/>
        <v>Kilbarry Calling (IRE)</v>
      </c>
      <c r="R57" t="str">
        <f t="shared" si="5"/>
        <v>Kilbarry Calling (IRE)</v>
      </c>
      <c r="S57" t="str">
        <f t="shared" si="6"/>
        <v>Kilbarry Calling (IRE)</v>
      </c>
      <c r="V57">
        <f t="shared" si="7"/>
        <v>15</v>
      </c>
      <c r="W57">
        <f t="shared" si="8"/>
        <v>15</v>
      </c>
      <c r="X57">
        <f t="shared" si="9"/>
        <v>15</v>
      </c>
      <c r="Y57">
        <f t="shared" si="10"/>
        <v>2</v>
      </c>
      <c r="Z57">
        <f t="shared" si="10"/>
        <v>1</v>
      </c>
      <c r="AA57">
        <f t="shared" si="10"/>
        <v>2</v>
      </c>
      <c r="AB57">
        <f t="shared" si="11"/>
        <v>5</v>
      </c>
      <c r="AC57">
        <f t="shared" si="12"/>
        <v>1</v>
      </c>
      <c r="AD57">
        <f t="shared" si="13"/>
        <v>1</v>
      </c>
      <c r="AE57">
        <f t="shared" si="14"/>
        <v>2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High School Days (USA)</v>
      </c>
      <c r="C58">
        <f>LARGE(AA$2:AA$20, D58)</f>
        <v>3.1393</v>
      </c>
      <c r="D58">
        <v>1</v>
      </c>
      <c r="E58">
        <f>LARGE(AA$2:AA$20, F58)</f>
        <v>2.6246</v>
      </c>
      <c r="F58">
        <v>2</v>
      </c>
      <c r="G58">
        <f t="shared" si="16"/>
        <v>0.16395374765075016</v>
      </c>
      <c r="H58">
        <f t="shared" si="17"/>
        <v>3.5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>
        <f t="shared" si="10"/>
        <v>1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Dawn Shadow (IRE)</v>
      </c>
      <c r="C59">
        <f>LARGE(AC$2:AC$20, D59)</f>
        <v>2.7625999999999999</v>
      </c>
      <c r="D59">
        <v>1</v>
      </c>
      <c r="E59">
        <f>LARGE(AC$2:AC$20, F59)</f>
        <v>1.462</v>
      </c>
      <c r="F59">
        <v>2</v>
      </c>
      <c r="G59">
        <f t="shared" si="16"/>
        <v>0.47078838775066961</v>
      </c>
      <c r="H59">
        <f t="shared" si="17"/>
        <v>3.5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>
        <f t="shared" si="10"/>
        <v>1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Mrs Lovett (IRE)</v>
      </c>
      <c r="C60">
        <f>LARGE(Y$2:Y$20, D60)</f>
        <v>2.5213999999999999</v>
      </c>
      <c r="D60">
        <v>1</v>
      </c>
      <c r="E60">
        <f>LARGE(Y$2:Y$20, F60)</f>
        <v>2.5186999999999999</v>
      </c>
      <c r="F60">
        <v>2</v>
      </c>
      <c r="G60">
        <f t="shared" si="16"/>
        <v>1.0708336638375207E-3</v>
      </c>
      <c r="H60">
        <f t="shared" si="17"/>
        <v>3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>
        <f t="shared" si="10"/>
        <v>1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Forge Meadow (IRE)</v>
      </c>
      <c r="C61">
        <f>LARGE(AD$2:AD$20, D61)</f>
        <v>25.000900000000001</v>
      </c>
      <c r="D61">
        <v>1</v>
      </c>
      <c r="E61">
        <f>LARGE(AD$2:AD$20, F61)</f>
        <v>20.7514</v>
      </c>
      <c r="F61">
        <v>2</v>
      </c>
      <c r="G61">
        <f t="shared" si="16"/>
        <v>0.1699738809402862</v>
      </c>
      <c r="H61">
        <f t="shared" si="17"/>
        <v>1.5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>
        <f t="shared" si="10"/>
        <v>1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Forge Meadow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>
        <f t="shared" si="10"/>
        <v>1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Forge Meadow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6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>
        <f t="shared" si="10"/>
        <v>1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Forge Meadow (IRE)</v>
      </c>
      <c r="C64">
        <f>INDEX(AF$2:AF$20,MATCH(B64,A$2:A$20,0))</f>
        <v>1.5</v>
      </c>
      <c r="D64">
        <v>1</v>
      </c>
      <c r="E64">
        <f>SUMIF(B53:B61, B64, G53:G61)</f>
        <v>0.46763156521414162</v>
      </c>
      <c r="F64">
        <v>0</v>
      </c>
      <c r="G64" t="str">
        <f>K2</f>
        <v>Irish Stallion Farms EBF Mares Beginners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>
        <f t="shared" si="10"/>
        <v>1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2m2f </v>
      </c>
      <c r="H65">
        <f>LARGE(G58:G60, 1)</f>
        <v>0.47078838775066961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>
        <f t="shared" si="10"/>
        <v>1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Forge Meadow (IRE)</v>
      </c>
      <c r="C66">
        <f>INDEX(AF$2:AF$20,MATCH(B66,A$2:A$20,0))</f>
        <v>1.5</v>
      </c>
      <c r="D66">
        <v>1</v>
      </c>
      <c r="F66">
        <f>IF(B65=B66, F65+1, F65)</f>
        <v>1</v>
      </c>
      <c r="G66">
        <f>F2</f>
        <v>9267</v>
      </c>
      <c r="H66">
        <f ca="1">LARGE(F53:F55, 1)</f>
        <v>0.47078838775066961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>
        <f t="shared" si="10"/>
        <v>1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Dawn Shadow (IRE)</v>
      </c>
      <c r="F67">
        <f>IF(H63&lt;11, F66+1, F66)</f>
        <v>2</v>
      </c>
      <c r="G67" t="str">
        <f>G2</f>
        <v>Yielding</v>
      </c>
      <c r="H67" t="str">
        <f ca="1">INDEX(B53:B55,MATCH(H66,F53:F55,0))</f>
        <v>Dawn Shadow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>
        <f t="shared" si="10"/>
        <v>1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Forge Meadow (IRE)</v>
      </c>
      <c r="B68" t="str">
        <f ca="1">IF(ISNA(A68), B56, A68)</f>
        <v>Forge Meadow (IRE)</v>
      </c>
      <c r="C68">
        <f ca="1">INDEX(AF$2:AF$20,MATCH(B68,A$2:A$20,0))</f>
        <v>1.5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>
        <f t="shared" si="10"/>
        <v>1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Forge Meadow (IRE)</v>
      </c>
      <c r="C69">
        <f ca="1">INDEX(AF$2:AF$20,MATCH(B69,A$2:A$20,0))</f>
        <v>1.5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>
        <f t="shared" si="10"/>
        <v>1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Forge Meadow (IRE)</v>
      </c>
      <c r="C70">
        <f ca="1">INDEX(AF$2:AF$20,MATCH(B70,A$2:A$20,0))</f>
        <v>1.5</v>
      </c>
      <c r="D70">
        <v>1</v>
      </c>
      <c r="E70">
        <f ca="1">SUMIF(B53:B61, B70, G53:G61)</f>
        <v>0.46763156521414162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>
        <f t="shared" si="10"/>
        <v>1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>
        <f t="shared" si="10"/>
        <v>1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Forge Meadow (IRE)</v>
      </c>
      <c r="C72">
        <f>C53</f>
        <v>311.517</v>
      </c>
      <c r="D72">
        <f>(1/C72)*(C72-C73)</f>
        <v>0.10301363970505628</v>
      </c>
      <c r="E72">
        <f>H53</f>
        <v>1.5</v>
      </c>
      <c r="F72">
        <f>(E72*10)-10</f>
        <v>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>
        <f t="shared" si="10"/>
        <v>1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High School Days (USA)</v>
      </c>
      <c r="C73">
        <f t="shared" si="19"/>
        <v>279.42649999999998</v>
      </c>
      <c r="D73">
        <f>(1/C73)*(C73-C74)</f>
        <v>6.8182509532917577E-3</v>
      </c>
      <c r="E73">
        <f t="shared" ref="E73:E74" si="20">H54</f>
        <v>3.5</v>
      </c>
      <c r="F73">
        <f>(E73*10)-10</f>
        <v>25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>
        <f t="shared" si="10"/>
        <v>1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Dawn Shadow (IRE)</v>
      </c>
      <c r="C74">
        <f t="shared" si="19"/>
        <v>277.5213</v>
      </c>
      <c r="E74">
        <f t="shared" si="20"/>
        <v>3.5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>
        <f t="shared" si="10"/>
        <v>1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>
        <f t="shared" si="10"/>
        <v>1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>
        <f t="shared" si="10"/>
        <v>1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1.5</v>
      </c>
      <c r="C77">
        <f>SMALL(AF2:AF50, 1)</f>
        <v>1.5</v>
      </c>
      <c r="D77" t="str">
        <f>IF(G77&lt;=3, "YES", "NO")</f>
        <v>YES</v>
      </c>
      <c r="E77">
        <f>IF(C77=0,SMALL(AF2:AF49,2), C77)</f>
        <v>1.5</v>
      </c>
      <c r="F77">
        <f>IF(E77=0, SMALL(AF2:AF49, 3), E77)</f>
        <v>1.5</v>
      </c>
      <c r="G77">
        <f>IF(F77=0, SMALL(AF2:AF49, 4), F77)</f>
        <v>1.5</v>
      </c>
      <c r="H77" t="str">
        <f>INDEX(A2:A50, MATCH(G77, AF2:AF50, 0))</f>
        <v>Forge Meadow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>
        <f t="shared" si="10"/>
        <v>1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311.517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>
        <f t="shared" si="10"/>
        <v>1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311.517</v>
      </c>
      <c r="C79">
        <f>C78/B79</f>
        <v>3.210097683272502E-5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Forge Meadow (IRE) is highly rated.</v>
      </c>
      <c r="H79" t="str">
        <f>INDEX(A2:A50, MATCH(B79, AE2:AE50, 0))</f>
        <v>Forge Meadow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>
        <f t="shared" si="10"/>
        <v>1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12.93</v>
      </c>
      <c r="C80">
        <f>(B81-B80)+0.01</f>
        <v>7.1306999999999992</v>
      </c>
      <c r="D80" t="str">
        <f>D2</f>
        <v xml:space="preserve">2m2f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>
        <f t="shared" si="10"/>
        <v>1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20.050699999999999</v>
      </c>
      <c r="C81">
        <f>C80/B81</f>
        <v>0.35563346915569027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Kilbarry Calling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108.5782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108.5782</v>
      </c>
      <c r="C83">
        <f>C82/B83</f>
        <v>9.2099519056311496E-5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Forge Meadow (IRE)is the form horse.</v>
      </c>
      <c r="H83" t="str">
        <f>INDEX(A2:A50,MATCH(B83,INDEX(M2:M50,0)))</f>
        <v>Kilbarry Calling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1.462</v>
      </c>
      <c r="C84">
        <f>(B85-B84)+0.01</f>
        <v>1.3106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2.7625999999999999</v>
      </c>
      <c r="C85">
        <f>C84/B85</f>
        <v>0.4744081662202273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Dawn Shadow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25.000900000000001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25.000900000000001</v>
      </c>
      <c r="C87">
        <f>C86/B87</f>
        <v>3.9998560051838133E-4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Forge Meadow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2.2730999999999999</v>
      </c>
      <c r="C88">
        <f>B89-B88</f>
        <v>0.24829999999999997</v>
      </c>
      <c r="H88" t="str">
        <f>INDEX(X2:X50, MATCH(B88, Y2:Y50, 0))</f>
        <v>Power, R 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2.5213999999999999</v>
      </c>
      <c r="C89">
        <f>C88/B89</f>
        <v>9.8477036566986587E-2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Kennedy, J W. </v>
      </c>
      <c r="H89" t="str">
        <f>INDEX(X2:X50, MATCH(B89, Y2:Y50, 0))</f>
        <v>Kennedy, J W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76.136700000000005</v>
      </c>
      <c r="C90">
        <f>(B91-B90)+0.01</f>
        <v>4.0360999999999994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80.162800000000004</v>
      </c>
      <c r="C91">
        <f>(C90+0.01)/(B91+0.01)</f>
        <v>5.0467240759958475E-2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High School Days (USA)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4.42578125" bestFit="1" customWidth="1"/>
    <col min="4" max="5" width="12" bestFit="1" customWidth="1"/>
    <col min="6" max="6" width="13.28515625" bestFit="1" customWidth="1"/>
    <col min="7" max="7" width="255.7109375" bestFit="1" customWidth="1"/>
    <col min="8" max="8" width="24.42578125" bestFit="1" customWidth="1"/>
    <col min="9" max="9" width="13.42578125" bestFit="1" customWidth="1"/>
    <col min="10" max="10" width="16.28515625" bestFit="1" customWidth="1"/>
    <col min="11" max="11" width="67.140625" bestFit="1" customWidth="1"/>
    <col min="12" max="19" width="24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71093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776</v>
      </c>
      <c r="B2" s="1">
        <v>0.61805555555555558</v>
      </c>
      <c r="C2" t="s">
        <v>188</v>
      </c>
      <c r="D2" t="s">
        <v>281</v>
      </c>
      <c r="E2" t="s">
        <v>661</v>
      </c>
      <c r="F2">
        <v>22684</v>
      </c>
      <c r="G2" t="s">
        <v>231</v>
      </c>
      <c r="H2" t="s">
        <v>232</v>
      </c>
      <c r="I2" t="s">
        <v>233</v>
      </c>
      <c r="J2" t="s">
        <v>234</v>
      </c>
      <c r="K2" t="s">
        <v>775</v>
      </c>
      <c r="L2">
        <v>2</v>
      </c>
      <c r="M2">
        <v>117.661</v>
      </c>
      <c r="N2">
        <v>103.4121</v>
      </c>
      <c r="O2">
        <v>41.964100000000002</v>
      </c>
      <c r="P2">
        <v>13.407500000000001</v>
      </c>
      <c r="Q2">
        <v>10.6714</v>
      </c>
      <c r="R2">
        <v>6.5823</v>
      </c>
      <c r="S2">
        <v>4.5244999999999997</v>
      </c>
      <c r="T2">
        <v>0</v>
      </c>
      <c r="U2">
        <v>0</v>
      </c>
      <c r="V2">
        <v>0</v>
      </c>
      <c r="W2">
        <v>20.493600000000001</v>
      </c>
      <c r="X2" t="s">
        <v>406</v>
      </c>
      <c r="Y2">
        <v>1.1567000000000001</v>
      </c>
      <c r="Z2" t="s">
        <v>407</v>
      </c>
      <c r="AA2">
        <v>2.5676999999999999</v>
      </c>
      <c r="AB2" t="s">
        <v>462</v>
      </c>
      <c r="AC2">
        <v>1.7202</v>
      </c>
      <c r="AD2">
        <v>55.861899999999999</v>
      </c>
      <c r="AE2" s="23">
        <v>389.09519999999998</v>
      </c>
      <c r="AF2">
        <v>7</v>
      </c>
      <c r="AG2">
        <v>96</v>
      </c>
    </row>
    <row r="3" spans="1:33">
      <c r="A3" t="s">
        <v>777</v>
      </c>
      <c r="B3" s="1">
        <v>0.61805555555555558</v>
      </c>
      <c r="C3" t="s">
        <v>188</v>
      </c>
      <c r="D3" t="s">
        <v>281</v>
      </c>
      <c r="E3" t="s">
        <v>661</v>
      </c>
      <c r="F3">
        <v>22684</v>
      </c>
      <c r="G3" t="s">
        <v>231</v>
      </c>
      <c r="H3" t="s">
        <v>232</v>
      </c>
      <c r="I3" t="s">
        <v>233</v>
      </c>
      <c r="J3" t="s">
        <v>234</v>
      </c>
      <c r="K3" t="s">
        <v>775</v>
      </c>
      <c r="L3">
        <v>2</v>
      </c>
      <c r="M3">
        <v>129.81610000000001</v>
      </c>
      <c r="N3">
        <v>71.880799999999994</v>
      </c>
      <c r="O3">
        <v>51.7592</v>
      </c>
      <c r="P3">
        <v>12.4222</v>
      </c>
      <c r="Q3">
        <v>7.7008000000000001</v>
      </c>
      <c r="R3">
        <v>6.5278999999999998</v>
      </c>
      <c r="S3">
        <v>4.6071999999999997</v>
      </c>
      <c r="T3">
        <v>3.0125000000000002</v>
      </c>
      <c r="U3">
        <v>1.8028</v>
      </c>
      <c r="V3">
        <v>0</v>
      </c>
      <c r="W3">
        <v>24.107099999999999</v>
      </c>
      <c r="Y3">
        <v>0</v>
      </c>
      <c r="Z3" t="s">
        <v>667</v>
      </c>
      <c r="AA3">
        <v>3.4245000000000001</v>
      </c>
      <c r="AB3" t="s">
        <v>778</v>
      </c>
      <c r="AC3">
        <v>1.2599</v>
      </c>
      <c r="AD3">
        <v>28.2104</v>
      </c>
      <c r="AE3">
        <v>348.93959999999998</v>
      </c>
      <c r="AF3">
        <v>0</v>
      </c>
      <c r="AG3">
        <v>102</v>
      </c>
    </row>
    <row r="4" spans="1:33">
      <c r="A4" t="s">
        <v>779</v>
      </c>
      <c r="B4" s="1">
        <v>0.61805555555555558</v>
      </c>
      <c r="C4" t="s">
        <v>188</v>
      </c>
      <c r="D4" t="s">
        <v>281</v>
      </c>
      <c r="E4" t="s">
        <v>661</v>
      </c>
      <c r="F4">
        <v>22684</v>
      </c>
      <c r="G4" t="s">
        <v>231</v>
      </c>
      <c r="H4" t="s">
        <v>232</v>
      </c>
      <c r="I4" t="s">
        <v>233</v>
      </c>
      <c r="J4" t="s">
        <v>234</v>
      </c>
      <c r="K4" t="s">
        <v>775</v>
      </c>
      <c r="L4">
        <v>2</v>
      </c>
      <c r="M4">
        <v>106.57259999999999</v>
      </c>
      <c r="N4">
        <v>77.300899999999999</v>
      </c>
      <c r="O4">
        <v>31.025600000000001</v>
      </c>
      <c r="P4">
        <v>12.6891</v>
      </c>
      <c r="Q4">
        <v>5.8884999999999996</v>
      </c>
      <c r="R4">
        <v>0</v>
      </c>
      <c r="S4">
        <v>0</v>
      </c>
      <c r="T4">
        <v>0</v>
      </c>
      <c r="U4">
        <v>0</v>
      </c>
      <c r="V4">
        <v>0</v>
      </c>
      <c r="W4">
        <v>21.957899999999999</v>
      </c>
      <c r="X4" t="s">
        <v>262</v>
      </c>
      <c r="Y4">
        <v>3.1259000000000001</v>
      </c>
      <c r="Z4" t="s">
        <v>263</v>
      </c>
      <c r="AA4">
        <v>3.8435999999999999</v>
      </c>
      <c r="AB4" t="s">
        <v>440</v>
      </c>
      <c r="AC4">
        <v>1.8706</v>
      </c>
      <c r="AD4">
        <v>32.700000000000003</v>
      </c>
      <c r="AE4">
        <v>315.30189999999999</v>
      </c>
      <c r="AF4">
        <v>5.5</v>
      </c>
      <c r="AG4">
        <v>96</v>
      </c>
    </row>
    <row r="5" spans="1:33">
      <c r="A5" t="s">
        <v>780</v>
      </c>
      <c r="B5" s="1">
        <v>0.61805555555555558</v>
      </c>
      <c r="C5" t="s">
        <v>188</v>
      </c>
      <c r="D5" t="s">
        <v>281</v>
      </c>
      <c r="E5" t="s">
        <v>661</v>
      </c>
      <c r="F5">
        <v>22684</v>
      </c>
      <c r="G5" t="s">
        <v>231</v>
      </c>
      <c r="H5" t="s">
        <v>232</v>
      </c>
      <c r="I5" t="s">
        <v>233</v>
      </c>
      <c r="J5" t="s">
        <v>234</v>
      </c>
      <c r="K5" t="s">
        <v>775</v>
      </c>
      <c r="L5">
        <v>2</v>
      </c>
      <c r="M5">
        <v>94.715000000000003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18.4114</v>
      </c>
      <c r="X5" t="s">
        <v>275</v>
      </c>
      <c r="Y5">
        <v>1.5964</v>
      </c>
      <c r="Z5" t="s">
        <v>443</v>
      </c>
      <c r="AA5">
        <v>1.5782</v>
      </c>
      <c r="AB5" t="s">
        <v>309</v>
      </c>
      <c r="AC5">
        <v>1.6103000000000001</v>
      </c>
      <c r="AD5">
        <v>43</v>
      </c>
      <c r="AE5">
        <v>304.97280000000001</v>
      </c>
      <c r="AF5">
        <v>1.88</v>
      </c>
      <c r="AG5">
        <v>0</v>
      </c>
    </row>
    <row r="6" spans="1:33">
      <c r="A6" t="s">
        <v>781</v>
      </c>
      <c r="B6" s="1">
        <v>0.61805555555555558</v>
      </c>
      <c r="C6" t="s">
        <v>188</v>
      </c>
      <c r="D6" t="s">
        <v>281</v>
      </c>
      <c r="E6" t="s">
        <v>661</v>
      </c>
      <c r="F6">
        <v>22684</v>
      </c>
      <c r="G6" t="s">
        <v>231</v>
      </c>
      <c r="H6" t="s">
        <v>232</v>
      </c>
      <c r="I6" t="s">
        <v>233</v>
      </c>
      <c r="J6" t="s">
        <v>234</v>
      </c>
      <c r="K6" t="s">
        <v>775</v>
      </c>
      <c r="L6">
        <v>2</v>
      </c>
      <c r="M6">
        <v>99.759</v>
      </c>
      <c r="N6">
        <v>64.535399999999996</v>
      </c>
      <c r="O6">
        <v>32.5623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19.255700000000001</v>
      </c>
      <c r="X6" t="s">
        <v>687</v>
      </c>
      <c r="Y6">
        <v>2.0386000000000002</v>
      </c>
      <c r="Z6" t="s">
        <v>470</v>
      </c>
      <c r="AA6">
        <v>1.9377</v>
      </c>
      <c r="AB6" t="s">
        <v>335</v>
      </c>
      <c r="AC6">
        <v>2.1019999999999999</v>
      </c>
      <c r="AD6">
        <v>41.932499999999997</v>
      </c>
      <c r="AE6">
        <v>302.61290000000002</v>
      </c>
      <c r="AF6">
        <v>14</v>
      </c>
      <c r="AG6">
        <v>86</v>
      </c>
    </row>
    <row r="7" spans="1:33">
      <c r="A7" t="s">
        <v>782</v>
      </c>
      <c r="B7" s="1">
        <v>0.61805555555555558</v>
      </c>
      <c r="C7" t="s">
        <v>188</v>
      </c>
      <c r="D7" t="s">
        <v>281</v>
      </c>
      <c r="E7" t="s">
        <v>661</v>
      </c>
      <c r="F7">
        <v>22684</v>
      </c>
      <c r="G7" t="s">
        <v>231</v>
      </c>
      <c r="H7" t="s">
        <v>232</v>
      </c>
      <c r="I7" t="s">
        <v>233</v>
      </c>
      <c r="J7" t="s">
        <v>234</v>
      </c>
      <c r="K7" t="s">
        <v>775</v>
      </c>
      <c r="L7">
        <v>2</v>
      </c>
      <c r="M7">
        <v>79.068600000000004</v>
      </c>
      <c r="N7">
        <v>77.831199999999995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22.965699999999998</v>
      </c>
      <c r="X7" t="s">
        <v>671</v>
      </c>
      <c r="Y7">
        <v>1.3627</v>
      </c>
      <c r="Z7" t="s">
        <v>426</v>
      </c>
      <c r="AA7">
        <v>0.8649</v>
      </c>
      <c r="AB7" t="s">
        <v>783</v>
      </c>
      <c r="AC7">
        <v>1.61</v>
      </c>
      <c r="AD7">
        <v>38</v>
      </c>
      <c r="AE7">
        <v>292.33440000000002</v>
      </c>
      <c r="AF7">
        <v>12</v>
      </c>
      <c r="AG7">
        <v>0</v>
      </c>
    </row>
    <row r="8" spans="1:33">
      <c r="A8" t="s">
        <v>784</v>
      </c>
      <c r="B8" s="1">
        <v>0.61805555555555558</v>
      </c>
      <c r="C8" t="s">
        <v>188</v>
      </c>
      <c r="D8" t="s">
        <v>281</v>
      </c>
      <c r="E8" t="s">
        <v>661</v>
      </c>
      <c r="F8">
        <v>22684</v>
      </c>
      <c r="G8" t="s">
        <v>231</v>
      </c>
      <c r="H8" t="s">
        <v>232</v>
      </c>
      <c r="I8" t="s">
        <v>233</v>
      </c>
      <c r="J8" t="s">
        <v>234</v>
      </c>
      <c r="K8" t="s">
        <v>775</v>
      </c>
      <c r="L8">
        <v>2</v>
      </c>
      <c r="M8">
        <v>88.367000000000004</v>
      </c>
      <c r="N8">
        <v>67.787899999999993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20.698599999999999</v>
      </c>
      <c r="X8" t="s">
        <v>446</v>
      </c>
      <c r="Y8">
        <v>0.88660000000000005</v>
      </c>
      <c r="Z8" t="s">
        <v>785</v>
      </c>
      <c r="AA8">
        <v>0.9506</v>
      </c>
      <c r="AB8" t="s">
        <v>471</v>
      </c>
      <c r="AC8">
        <v>1.3252999999999999</v>
      </c>
      <c r="AD8">
        <v>38.5</v>
      </c>
      <c r="AE8">
        <v>287.84320000000002</v>
      </c>
      <c r="AF8">
        <v>14</v>
      </c>
      <c r="AG8">
        <v>0</v>
      </c>
    </row>
    <row r="9" spans="1:33">
      <c r="A9" t="s">
        <v>786</v>
      </c>
      <c r="B9" s="1">
        <v>0.61805555555555558</v>
      </c>
      <c r="C9" t="s">
        <v>188</v>
      </c>
      <c r="D9" t="s">
        <v>281</v>
      </c>
      <c r="E9" t="s">
        <v>661</v>
      </c>
      <c r="F9">
        <v>22684</v>
      </c>
      <c r="G9" t="s">
        <v>231</v>
      </c>
      <c r="H9" t="s">
        <v>232</v>
      </c>
      <c r="I9" t="s">
        <v>233</v>
      </c>
      <c r="J9" t="s">
        <v>234</v>
      </c>
      <c r="K9" t="s">
        <v>775</v>
      </c>
      <c r="L9">
        <v>2</v>
      </c>
      <c r="M9">
        <v>96.515000000000001</v>
      </c>
      <c r="N9">
        <v>64.615399999999994</v>
      </c>
      <c r="O9">
        <v>36.041800000000002</v>
      </c>
      <c r="P9">
        <v>10.703799999999999</v>
      </c>
      <c r="Q9">
        <v>3.3932000000000002</v>
      </c>
      <c r="R9">
        <v>0</v>
      </c>
      <c r="S9">
        <v>0</v>
      </c>
      <c r="T9">
        <v>0</v>
      </c>
      <c r="U9">
        <v>0</v>
      </c>
      <c r="V9">
        <v>0</v>
      </c>
      <c r="W9">
        <v>19.459299999999999</v>
      </c>
      <c r="X9" t="s">
        <v>417</v>
      </c>
      <c r="Y9">
        <v>2.2519</v>
      </c>
      <c r="Z9" t="s">
        <v>787</v>
      </c>
      <c r="AA9">
        <v>2.0661999999999998</v>
      </c>
      <c r="AB9" t="s">
        <v>471</v>
      </c>
      <c r="AC9">
        <v>1.3252999999999999</v>
      </c>
      <c r="AD9">
        <v>17</v>
      </c>
      <c r="AE9">
        <v>269.47160000000002</v>
      </c>
      <c r="AF9">
        <v>25</v>
      </c>
      <c r="AG9">
        <v>83</v>
      </c>
    </row>
    <row r="10" spans="1:33">
      <c r="A10" t="s">
        <v>788</v>
      </c>
      <c r="B10" s="1">
        <v>0.61805555555555558</v>
      </c>
      <c r="C10" t="s">
        <v>188</v>
      </c>
      <c r="D10" t="s">
        <v>281</v>
      </c>
      <c r="E10" t="s">
        <v>661</v>
      </c>
      <c r="F10">
        <v>22684</v>
      </c>
      <c r="G10" t="s">
        <v>231</v>
      </c>
      <c r="H10" t="s">
        <v>232</v>
      </c>
      <c r="I10" t="s">
        <v>233</v>
      </c>
      <c r="J10" t="s">
        <v>234</v>
      </c>
      <c r="K10" t="s">
        <v>775</v>
      </c>
      <c r="L10">
        <v>2</v>
      </c>
      <c r="M10">
        <v>99.264899999999997</v>
      </c>
      <c r="N10">
        <v>57.882599999999996</v>
      </c>
      <c r="O10">
        <v>24.308800000000002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19.700700000000001</v>
      </c>
      <c r="X10" t="s">
        <v>268</v>
      </c>
      <c r="Y10">
        <v>2.8477999999999999</v>
      </c>
      <c r="Z10" t="s">
        <v>789</v>
      </c>
      <c r="AA10">
        <v>2.7902</v>
      </c>
      <c r="AB10" t="s">
        <v>790</v>
      </c>
      <c r="AC10">
        <v>1.6254</v>
      </c>
      <c r="AD10">
        <v>26.5319</v>
      </c>
      <c r="AE10">
        <v>269.11380000000003</v>
      </c>
      <c r="AF10">
        <v>12</v>
      </c>
      <c r="AG10">
        <v>92</v>
      </c>
    </row>
    <row r="11" spans="1:33">
      <c r="A11" t="s">
        <v>791</v>
      </c>
      <c r="B11" s="1">
        <v>0.61805555555555558</v>
      </c>
      <c r="C11" t="s">
        <v>188</v>
      </c>
      <c r="D11" t="s">
        <v>281</v>
      </c>
      <c r="E11" t="s">
        <v>661</v>
      </c>
      <c r="F11">
        <v>22684</v>
      </c>
      <c r="G11" t="s">
        <v>231</v>
      </c>
      <c r="H11" t="s">
        <v>232</v>
      </c>
      <c r="I11" t="s">
        <v>233</v>
      </c>
      <c r="J11" t="s">
        <v>234</v>
      </c>
      <c r="K11" t="s">
        <v>775</v>
      </c>
      <c r="L11">
        <v>2</v>
      </c>
      <c r="M11">
        <v>96.655000000000001</v>
      </c>
      <c r="N11">
        <v>41.690199999999997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21.687100000000001</v>
      </c>
      <c r="X11" t="s">
        <v>272</v>
      </c>
      <c r="Y11">
        <v>1.5005999999999999</v>
      </c>
      <c r="Z11" t="s">
        <v>238</v>
      </c>
      <c r="AA11">
        <v>3.3868</v>
      </c>
      <c r="AB11" t="s">
        <v>433</v>
      </c>
      <c r="AC11">
        <v>1.9216</v>
      </c>
      <c r="AD11">
        <v>37</v>
      </c>
      <c r="AE11">
        <v>263.4228</v>
      </c>
      <c r="AF11">
        <v>4</v>
      </c>
      <c r="AG11">
        <v>0</v>
      </c>
    </row>
    <row r="12" spans="1:33">
      <c r="A12" t="s">
        <v>792</v>
      </c>
      <c r="B12" s="1">
        <v>0.61805555555555558</v>
      </c>
      <c r="C12" t="s">
        <v>188</v>
      </c>
      <c r="D12" t="s">
        <v>281</v>
      </c>
      <c r="E12" t="s">
        <v>661</v>
      </c>
      <c r="F12">
        <v>22684</v>
      </c>
      <c r="G12" t="s">
        <v>231</v>
      </c>
      <c r="H12" t="s">
        <v>232</v>
      </c>
      <c r="I12" t="s">
        <v>233</v>
      </c>
      <c r="J12" t="s">
        <v>234</v>
      </c>
      <c r="K12" t="s">
        <v>775</v>
      </c>
      <c r="L12">
        <v>2</v>
      </c>
      <c r="M12">
        <v>70.651399999999995</v>
      </c>
      <c r="N12">
        <v>74.971699999999998</v>
      </c>
      <c r="O12">
        <v>30.935199999999998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21.8886</v>
      </c>
      <c r="X12" t="s">
        <v>793</v>
      </c>
      <c r="Y12">
        <v>1.7423</v>
      </c>
      <c r="Z12" t="s">
        <v>794</v>
      </c>
      <c r="AA12">
        <v>1.2506999999999999</v>
      </c>
      <c r="AB12" t="s">
        <v>316</v>
      </c>
      <c r="AC12">
        <v>1.7974000000000001</v>
      </c>
      <c r="AD12">
        <v>24.598500000000001</v>
      </c>
      <c r="AE12">
        <v>263.36630000000002</v>
      </c>
      <c r="AF12">
        <v>20</v>
      </c>
      <c r="AG12">
        <v>96</v>
      </c>
    </row>
    <row r="51" spans="1:33" hidden="1" outlineLevel="1">
      <c r="A51" t="str">
        <f>C2</f>
        <v>Newbury</v>
      </c>
      <c r="B51">
        <f>B2</f>
        <v>0.61805555555555558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Victory Command (IRE)</v>
      </c>
      <c r="L52" t="str">
        <f t="shared" si="0"/>
        <v>Dirty Rascal (IRE)</v>
      </c>
      <c r="M52" t="str">
        <f t="shared" si="0"/>
        <v>Victory Command (IRE)</v>
      </c>
      <c r="N52" t="str">
        <f t="shared" ref="N52:N91" si="1">INDEX($A$2:$A$20,(MATCH(LARGE(W$2:W$20,$J52),W$2:W$20,0)))</f>
        <v>Victory Command (IRE)</v>
      </c>
      <c r="O52" t="str">
        <f t="shared" ref="O52:O91" si="2">INDEX($A$2:$A$20,(MATCH(LARGE(AA$2:AA$20,$J52),AA$2:AA$20,0)))</f>
        <v>Fanaar (IRE)</v>
      </c>
      <c r="P52" t="str">
        <f t="shared" ref="P52:P91" si="3">INDEX($A$2:$A$20,(MATCH(LARGE(Y$2:Y$20,$J52),Y$2:Y$20,0)))</f>
        <v>Fanaar (IRE)</v>
      </c>
      <c r="Q52" t="str">
        <f t="shared" ref="Q52:Q91" si="4">INDEX($A$2:$A$20,(MATCH(LARGE(Y$2:Y$20,$J52),Y$2:Y$20,0)))</f>
        <v>Fanaar (IRE)</v>
      </c>
      <c r="R52" t="str">
        <f t="shared" ref="R52:R91" si="5">INDEX($A$2:$A$20,(MATCH(LARGE(AD$2:AD$20,$J52),AD$2:AD$20,0)))</f>
        <v>Dirty Rascal (IRE)</v>
      </c>
      <c r="S52" t="str">
        <f t="shared" ref="S52:S80" si="6">A2</f>
        <v>Dirty Rascal (IRE)</v>
      </c>
      <c r="V52">
        <f t="shared" ref="V52:V80" si="7">SUM(Y52:AF52)</f>
        <v>64</v>
      </c>
      <c r="W52">
        <f t="shared" ref="W52:W80" si="8">V52-AG2</f>
        <v>-32</v>
      </c>
      <c r="X52">
        <f t="shared" ref="X52:X60" si="9">IF(ISNA(W52),"",W52)</f>
        <v>-32</v>
      </c>
      <c r="Y52">
        <f t="shared" ref="Y52:AA80" si="10">(($H$63+1)-(RANK(M2,M$2:M$30)))</f>
        <v>10</v>
      </c>
      <c r="Z52">
        <f t="shared" si="10"/>
        <v>11</v>
      </c>
      <c r="AA52">
        <f t="shared" si="10"/>
        <v>10</v>
      </c>
      <c r="AB52">
        <f t="shared" ref="AB52:AB80" si="11">(($H$63+1)-(RANK(W2,W$2:W$30)))</f>
        <v>5</v>
      </c>
      <c r="AC52">
        <f t="shared" ref="AC52:AC80" si="12">(($H$63+1)-(RANK(Y2,Y$2:Y$30)))</f>
        <v>3</v>
      </c>
      <c r="AD52">
        <f t="shared" ref="AD52:AD80" si="13">(($H$63+1)-(RANK(AA2,AA$2:AA$30)))</f>
        <v>7</v>
      </c>
      <c r="AE52">
        <f t="shared" ref="AE52:AF80" si="14">(($H$63+1)-(RANK(AC2,AC$2:AC$30)))</f>
        <v>7</v>
      </c>
      <c r="AF52">
        <f t="shared" si="14"/>
        <v>11</v>
      </c>
      <c r="AG52" t="str">
        <f>INDEX(S52:S92, MATCH(LARGE(X52:X92, 1),X52:X92, 0))</f>
        <v>Azano</v>
      </c>
    </row>
    <row r="53" spans="1:33" hidden="1" outlineLevel="1">
      <c r="A53" t="s">
        <v>43</v>
      </c>
      <c r="B53" t="str">
        <f>A2</f>
        <v>Dirty Rascal (IRE)</v>
      </c>
      <c r="C53">
        <f>AE2</f>
        <v>389.09519999999998</v>
      </c>
      <c r="D53">
        <f>AG2</f>
        <v>96</v>
      </c>
      <c r="E53">
        <f>C53-D53</f>
        <v>293.09519999999998</v>
      </c>
      <c r="F53">
        <f>SUMIF(B53:B61, B53, G53:G61)</f>
        <v>0.33344709204640699</v>
      </c>
      <c r="G53">
        <f>(1/C53)*(C53-C54)</f>
        <v>0.10320250673871072</v>
      </c>
      <c r="H53">
        <f>AF2</f>
        <v>7</v>
      </c>
      <c r="J53">
        <v>2</v>
      </c>
      <c r="K53" t="str">
        <f t="shared" si="0"/>
        <v>Dirty Rascal (IRE)</v>
      </c>
      <c r="L53" t="str">
        <f t="shared" si="0"/>
        <v>Athmad (IRE)</v>
      </c>
      <c r="M53" t="str">
        <f t="shared" si="0"/>
        <v>Dirty Rascal (IRE)</v>
      </c>
      <c r="N53" t="str">
        <f t="shared" si="1"/>
        <v>Athmad (IRE)</v>
      </c>
      <c r="O53" t="str">
        <f t="shared" si="2"/>
        <v>Victory Command (IRE)</v>
      </c>
      <c r="P53" t="str">
        <f t="shared" si="3"/>
        <v>Almufti</v>
      </c>
      <c r="Q53" t="str">
        <f t="shared" si="4"/>
        <v>Almufti</v>
      </c>
      <c r="R53" t="str">
        <f t="shared" si="5"/>
        <v>Chairmanoftheboard (IRE)</v>
      </c>
      <c r="S53" t="str">
        <f t="shared" si="6"/>
        <v>Victory Command (IRE)</v>
      </c>
      <c r="V53">
        <f t="shared" si="7"/>
        <v>56</v>
      </c>
      <c r="W53">
        <f t="shared" si="8"/>
        <v>-46</v>
      </c>
      <c r="X53">
        <f t="shared" si="9"/>
        <v>-46</v>
      </c>
      <c r="Y53">
        <f t="shared" si="10"/>
        <v>11</v>
      </c>
      <c r="Z53">
        <f t="shared" si="10"/>
        <v>7</v>
      </c>
      <c r="AA53">
        <f t="shared" si="10"/>
        <v>11</v>
      </c>
      <c r="AB53">
        <f t="shared" si="11"/>
        <v>11</v>
      </c>
      <c r="AC53">
        <f t="shared" si="12"/>
        <v>1</v>
      </c>
      <c r="AD53">
        <f t="shared" si="13"/>
        <v>10</v>
      </c>
      <c r="AE53">
        <f t="shared" si="14"/>
        <v>1</v>
      </c>
      <c r="AF53">
        <f t="shared" si="14"/>
        <v>4</v>
      </c>
    </row>
    <row r="54" spans="1:33" hidden="1" outlineLevel="1">
      <c r="A54" t="s">
        <v>44</v>
      </c>
      <c r="B54" t="str">
        <f>A3</f>
        <v>Victory Command (IRE)</v>
      </c>
      <c r="C54">
        <f>AE3</f>
        <v>348.93959999999998</v>
      </c>
      <c r="D54">
        <f>AG3</f>
        <v>102</v>
      </c>
      <c r="E54">
        <f t="shared" ref="E54:E55" si="15">C54-D54</f>
        <v>246.93959999999998</v>
      </c>
      <c r="F54">
        <f ca="1">SUMIF(B53:B64, B54, G53:G61)</f>
        <v>0.1409802713657678</v>
      </c>
      <c r="H54">
        <f>AF3</f>
        <v>0</v>
      </c>
      <c r="J54">
        <v>3</v>
      </c>
      <c r="K54" t="str">
        <f t="shared" si="0"/>
        <v>Fanaar (IRE)</v>
      </c>
      <c r="L54" t="str">
        <f t="shared" si="0"/>
        <v>Fanaar (IRE)</v>
      </c>
      <c r="M54" t="str">
        <f t="shared" si="0"/>
        <v>Cool Reflection (IRE)</v>
      </c>
      <c r="N54" t="str">
        <f t="shared" si="1"/>
        <v>Fanaar (IRE)</v>
      </c>
      <c r="O54" t="str">
        <f t="shared" si="2"/>
        <v>Azano</v>
      </c>
      <c r="P54" t="str">
        <f t="shared" si="3"/>
        <v>Cool Reflection (IRE)</v>
      </c>
      <c r="Q54" t="str">
        <f t="shared" si="4"/>
        <v>Cool Reflection (IRE)</v>
      </c>
      <c r="R54" t="str">
        <f t="shared" si="5"/>
        <v>House Of Kings (IRE)</v>
      </c>
      <c r="S54" t="str">
        <f t="shared" si="6"/>
        <v>Fanaar (IRE)</v>
      </c>
      <c r="V54">
        <f t="shared" si="7"/>
        <v>70</v>
      </c>
      <c r="W54">
        <f t="shared" si="8"/>
        <v>-26</v>
      </c>
      <c r="X54">
        <f t="shared" si="9"/>
        <v>-26</v>
      </c>
      <c r="Y54">
        <f t="shared" si="10"/>
        <v>9</v>
      </c>
      <c r="Z54">
        <f t="shared" si="10"/>
        <v>9</v>
      </c>
      <c r="AA54">
        <f t="shared" si="10"/>
        <v>7</v>
      </c>
      <c r="AB54">
        <f t="shared" si="11"/>
        <v>9</v>
      </c>
      <c r="AC54">
        <f t="shared" si="12"/>
        <v>11</v>
      </c>
      <c r="AD54">
        <f t="shared" si="13"/>
        <v>11</v>
      </c>
      <c r="AE54">
        <f t="shared" si="14"/>
        <v>9</v>
      </c>
      <c r="AF54">
        <f t="shared" si="14"/>
        <v>5</v>
      </c>
    </row>
    <row r="55" spans="1:33" hidden="1" outlineLevel="1">
      <c r="A55" t="s">
        <v>45</v>
      </c>
      <c r="B55" t="str">
        <f>A4</f>
        <v>Fanaar (IRE)</v>
      </c>
      <c r="C55">
        <f>AE4</f>
        <v>315.30189999999999</v>
      </c>
      <c r="D55">
        <f>AG4</f>
        <v>96</v>
      </c>
      <c r="E55">
        <f t="shared" si="15"/>
        <v>219.30189999999999</v>
      </c>
      <c r="F55">
        <f ca="1">SUMIF(B53:B64, B55, G53:G61)</f>
        <v>0.19800477918182233</v>
      </c>
      <c r="H55">
        <f>AF4</f>
        <v>5.5</v>
      </c>
      <c r="J55">
        <v>4</v>
      </c>
      <c r="K55" t="str">
        <f t="shared" si="0"/>
        <v>House Of Kings (IRE)</v>
      </c>
      <c r="L55" t="str">
        <f t="shared" si="0"/>
        <v>You Never Can Tell (IRE)</v>
      </c>
      <c r="M55" t="str">
        <f t="shared" si="0"/>
        <v>House Of Kings (IRE)</v>
      </c>
      <c r="N55" t="str">
        <f t="shared" si="1"/>
        <v>You Never Can Tell (IRE)</v>
      </c>
      <c r="O55" t="str">
        <f t="shared" si="2"/>
        <v>Almufti</v>
      </c>
      <c r="P55" t="str">
        <f t="shared" si="3"/>
        <v>House Of Kings (IRE)</v>
      </c>
      <c r="Q55" t="str">
        <f t="shared" si="4"/>
        <v>House Of Kings (IRE)</v>
      </c>
      <c r="R55" t="str">
        <f t="shared" si="5"/>
        <v>Mohaather</v>
      </c>
      <c r="S55" t="str">
        <f t="shared" si="6"/>
        <v>Chairmanoftheboard (IRE)</v>
      </c>
      <c r="V55">
        <f t="shared" si="7"/>
        <v>35</v>
      </c>
      <c r="W55">
        <f t="shared" si="8"/>
        <v>35</v>
      </c>
      <c r="X55">
        <f t="shared" si="9"/>
        <v>35</v>
      </c>
      <c r="Y55">
        <f t="shared" si="10"/>
        <v>4</v>
      </c>
      <c r="Z55">
        <f t="shared" si="10"/>
        <v>1</v>
      </c>
      <c r="AA55">
        <f t="shared" si="10"/>
        <v>4</v>
      </c>
      <c r="AB55">
        <f t="shared" si="11"/>
        <v>1</v>
      </c>
      <c r="AC55">
        <f t="shared" si="12"/>
        <v>6</v>
      </c>
      <c r="AD55">
        <f t="shared" si="13"/>
        <v>4</v>
      </c>
      <c r="AE55">
        <f t="shared" si="14"/>
        <v>5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Victory Command (IRE)</v>
      </c>
      <c r="C56">
        <f>LARGE(M$2:M$20, D56)</f>
        <v>129.81610000000001</v>
      </c>
      <c r="D56">
        <v>1</v>
      </c>
      <c r="E56">
        <f>LARGE(M$2:M$20, F56)</f>
        <v>117.661</v>
      </c>
      <c r="F56">
        <v>2</v>
      </c>
      <c r="G56">
        <f t="shared" ref="G56:G61" si="16">IF(C56&gt;0, (1/C56)*(C56-E56), 0.1)</f>
        <v>9.3633224230276563E-2</v>
      </c>
      <c r="H56">
        <f t="shared" ref="H56:H61" si="17">INDEX(AF$2:AF$20,MATCH(B56,A$2:A$20,0))</f>
        <v>0</v>
      </c>
      <c r="J56">
        <v>5</v>
      </c>
      <c r="K56" t="str">
        <f t="shared" si="0"/>
        <v>Almufti</v>
      </c>
      <c r="L56" t="str">
        <f t="shared" si="0"/>
        <v>Victory Command (IRE)</v>
      </c>
      <c r="M56" t="str">
        <f t="shared" si="0"/>
        <v>Fanaar (IRE)</v>
      </c>
      <c r="N56" t="str">
        <f t="shared" si="1"/>
        <v>Azano</v>
      </c>
      <c r="O56" t="str">
        <f t="shared" si="2"/>
        <v>Dirty Rascal (IRE)</v>
      </c>
      <c r="P56" t="str">
        <f t="shared" si="3"/>
        <v>You Never Can Tell (IRE)</v>
      </c>
      <c r="Q56" t="str">
        <f t="shared" si="4"/>
        <v>You Never Can Tell (IRE)</v>
      </c>
      <c r="R56" t="str">
        <f t="shared" si="5"/>
        <v>Athmad (IRE)</v>
      </c>
      <c r="S56" t="str">
        <f t="shared" si="6"/>
        <v>House Of Kings (IRE)</v>
      </c>
      <c r="V56">
        <f t="shared" si="7"/>
        <v>55</v>
      </c>
      <c r="W56">
        <f t="shared" si="8"/>
        <v>-31</v>
      </c>
      <c r="X56">
        <f t="shared" si="9"/>
        <v>-31</v>
      </c>
      <c r="Y56">
        <f t="shared" si="10"/>
        <v>8</v>
      </c>
      <c r="Z56">
        <f t="shared" si="10"/>
        <v>4</v>
      </c>
      <c r="AA56">
        <f t="shared" si="10"/>
        <v>8</v>
      </c>
      <c r="AB56">
        <f t="shared" si="11"/>
        <v>2</v>
      </c>
      <c r="AC56">
        <f t="shared" si="12"/>
        <v>8</v>
      </c>
      <c r="AD56">
        <f t="shared" si="13"/>
        <v>5</v>
      </c>
      <c r="AE56">
        <f t="shared" si="14"/>
        <v>11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Victory Command (IRE)</v>
      </c>
      <c r="C57">
        <f>LARGE(W$2:W$20, D57)</f>
        <v>24.107099999999999</v>
      </c>
      <c r="D57">
        <v>1</v>
      </c>
      <c r="E57">
        <f>LARGE(W$2:W$20, F57)</f>
        <v>22.965699999999998</v>
      </c>
      <c r="F57">
        <v>2</v>
      </c>
      <c r="G57">
        <f t="shared" si="16"/>
        <v>4.7347047135491246E-2</v>
      </c>
      <c r="H57">
        <f t="shared" si="17"/>
        <v>0</v>
      </c>
      <c r="J57">
        <v>6</v>
      </c>
      <c r="K57" t="str">
        <f t="shared" si="0"/>
        <v>Azano</v>
      </c>
      <c r="L57" t="str">
        <f t="shared" si="0"/>
        <v>Mohaather</v>
      </c>
      <c r="M57" t="str">
        <f t="shared" si="0"/>
        <v>You Never Can Tell (IRE)</v>
      </c>
      <c r="N57" t="str">
        <f t="shared" si="1"/>
        <v>Mohaather</v>
      </c>
      <c r="O57" t="str">
        <f t="shared" si="2"/>
        <v>Cool Reflection (IRE)</v>
      </c>
      <c r="P57" t="str">
        <f t="shared" si="3"/>
        <v>Chairmanoftheboard (IRE)</v>
      </c>
      <c r="Q57" t="str">
        <f t="shared" si="4"/>
        <v>Chairmanoftheboard (IRE)</v>
      </c>
      <c r="R57" t="str">
        <f t="shared" si="5"/>
        <v>Azano</v>
      </c>
      <c r="S57" t="str">
        <f t="shared" si="6"/>
        <v>Athmad (IRE)</v>
      </c>
      <c r="V57">
        <f t="shared" si="7"/>
        <v>42</v>
      </c>
      <c r="W57">
        <f t="shared" si="8"/>
        <v>42</v>
      </c>
      <c r="X57">
        <f t="shared" si="9"/>
        <v>42</v>
      </c>
      <c r="Y57">
        <f t="shared" si="10"/>
        <v>2</v>
      </c>
      <c r="Z57">
        <f t="shared" si="10"/>
        <v>10</v>
      </c>
      <c r="AA57">
        <f t="shared" si="10"/>
        <v>4</v>
      </c>
      <c r="AB57">
        <f t="shared" si="11"/>
        <v>10</v>
      </c>
      <c r="AC57">
        <f t="shared" si="12"/>
        <v>4</v>
      </c>
      <c r="AD57">
        <f t="shared" si="13"/>
        <v>1</v>
      </c>
      <c r="AE57">
        <f t="shared" si="14"/>
        <v>4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Fanaar (IRE)</v>
      </c>
      <c r="C58">
        <f>LARGE(AA$2:AA$20, D58)</f>
        <v>3.8435999999999999</v>
      </c>
      <c r="D58">
        <v>1</v>
      </c>
      <c r="E58">
        <f>LARGE(AA$2:AA$20, F58)</f>
        <v>3.4245000000000001</v>
      </c>
      <c r="F58">
        <v>2</v>
      </c>
      <c r="G58">
        <f t="shared" si="16"/>
        <v>0.10903840149859502</v>
      </c>
      <c r="H58">
        <f t="shared" si="17"/>
        <v>5.5</v>
      </c>
      <c r="J58">
        <v>7</v>
      </c>
      <c r="K58" t="str">
        <f t="shared" si="0"/>
        <v>Cool Reflection (IRE)</v>
      </c>
      <c r="L58" t="str">
        <f t="shared" si="0"/>
        <v>Cool Reflection (IRE)</v>
      </c>
      <c r="M58" t="str">
        <f t="shared" si="0"/>
        <v>Almufti</v>
      </c>
      <c r="N58" t="str">
        <f t="shared" si="1"/>
        <v>Dirty Rascal (IRE)</v>
      </c>
      <c r="O58" t="str">
        <f t="shared" si="2"/>
        <v>House Of Kings (IRE)</v>
      </c>
      <c r="P58" t="str">
        <f t="shared" si="3"/>
        <v>Azano</v>
      </c>
      <c r="Q58" t="str">
        <f t="shared" si="4"/>
        <v>Azano</v>
      </c>
      <c r="R58" t="str">
        <f t="shared" si="5"/>
        <v>Fanaar (IRE)</v>
      </c>
      <c r="S58" t="str">
        <f t="shared" si="6"/>
        <v>Mohaather</v>
      </c>
      <c r="V58">
        <f t="shared" si="7"/>
        <v>34</v>
      </c>
      <c r="W58">
        <f t="shared" si="8"/>
        <v>34</v>
      </c>
      <c r="X58">
        <f t="shared" si="9"/>
        <v>34</v>
      </c>
      <c r="Y58">
        <f t="shared" si="10"/>
        <v>3</v>
      </c>
      <c r="Z58">
        <f t="shared" si="10"/>
        <v>6</v>
      </c>
      <c r="AA58">
        <f t="shared" si="10"/>
        <v>4</v>
      </c>
      <c r="AB58">
        <f t="shared" si="11"/>
        <v>6</v>
      </c>
      <c r="AC58">
        <f t="shared" si="12"/>
        <v>2</v>
      </c>
      <c r="AD58">
        <f t="shared" si="13"/>
        <v>2</v>
      </c>
      <c r="AE58">
        <f t="shared" si="14"/>
        <v>3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House Of Kings (IRE)</v>
      </c>
      <c r="C59">
        <f>LARGE(AC$2:AC$20, D59)</f>
        <v>2.1019999999999999</v>
      </c>
      <c r="D59">
        <v>1</v>
      </c>
      <c r="E59">
        <f>LARGE(AC$2:AC$20, F59)</f>
        <v>1.9216</v>
      </c>
      <c r="F59">
        <v>2</v>
      </c>
      <c r="G59">
        <f t="shared" si="16"/>
        <v>8.5823025689819171E-2</v>
      </c>
      <c r="H59">
        <f t="shared" si="17"/>
        <v>14</v>
      </c>
      <c r="J59">
        <v>8</v>
      </c>
      <c r="K59" t="str">
        <f t="shared" si="0"/>
        <v>Chairmanoftheboard (IRE)</v>
      </c>
      <c r="L59" t="str">
        <f t="shared" si="0"/>
        <v>House Of Kings (IRE)</v>
      </c>
      <c r="M59" t="str">
        <f t="shared" si="0"/>
        <v>Chairmanoftheboard (IRE)</v>
      </c>
      <c r="N59" t="str">
        <f t="shared" si="1"/>
        <v>Almufti</v>
      </c>
      <c r="O59" t="str">
        <f t="shared" si="2"/>
        <v>Chairmanoftheboard (IRE)</v>
      </c>
      <c r="P59" t="str">
        <f t="shared" si="3"/>
        <v>Athmad (IRE)</v>
      </c>
      <c r="Q59" t="str">
        <f t="shared" si="4"/>
        <v>Athmad (IRE)</v>
      </c>
      <c r="R59" t="str">
        <f t="shared" si="5"/>
        <v>Victory Command (IRE)</v>
      </c>
      <c r="S59" t="str">
        <f t="shared" si="6"/>
        <v>Cool Reflection (IRE)</v>
      </c>
      <c r="V59">
        <f t="shared" si="7"/>
        <v>41</v>
      </c>
      <c r="W59">
        <f t="shared" si="8"/>
        <v>-42</v>
      </c>
      <c r="X59">
        <f t="shared" si="9"/>
        <v>-42</v>
      </c>
      <c r="Y59">
        <f t="shared" si="10"/>
        <v>5</v>
      </c>
      <c r="Z59">
        <f t="shared" si="10"/>
        <v>5</v>
      </c>
      <c r="AA59">
        <f t="shared" si="10"/>
        <v>9</v>
      </c>
      <c r="AB59">
        <f t="shared" si="11"/>
        <v>3</v>
      </c>
      <c r="AC59">
        <f t="shared" si="12"/>
        <v>9</v>
      </c>
      <c r="AD59">
        <f t="shared" si="13"/>
        <v>6</v>
      </c>
      <c r="AE59">
        <f t="shared" si="14"/>
        <v>3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Fanaar (IRE)</v>
      </c>
      <c r="C60">
        <f>LARGE(Y$2:Y$20, D60)</f>
        <v>3.1259000000000001</v>
      </c>
      <c r="D60">
        <v>1</v>
      </c>
      <c r="E60">
        <f>LARGE(Y$2:Y$20, F60)</f>
        <v>2.8477999999999999</v>
      </c>
      <c r="F60">
        <v>2</v>
      </c>
      <c r="G60">
        <f t="shared" si="16"/>
        <v>8.8966377683227307E-2</v>
      </c>
      <c r="H60">
        <f t="shared" si="17"/>
        <v>5.5</v>
      </c>
      <c r="J60">
        <v>9</v>
      </c>
      <c r="K60" t="str">
        <f t="shared" si="0"/>
        <v>Mohaather</v>
      </c>
      <c r="L60" t="str">
        <f t="shared" si="0"/>
        <v>Almufti</v>
      </c>
      <c r="M60" t="str">
        <f t="shared" si="0"/>
        <v>Chairmanoftheboard (IRE)</v>
      </c>
      <c r="N60" t="str">
        <f t="shared" si="1"/>
        <v>Cool Reflection (IRE)</v>
      </c>
      <c r="O60" t="str">
        <f t="shared" si="2"/>
        <v>You Never Can Tell (IRE)</v>
      </c>
      <c r="P60" t="str">
        <f t="shared" si="3"/>
        <v>Dirty Rascal (IRE)</v>
      </c>
      <c r="Q60" t="str">
        <f t="shared" si="4"/>
        <v>Dirty Rascal (IRE)</v>
      </c>
      <c r="R60" t="str">
        <f t="shared" si="5"/>
        <v>Almufti</v>
      </c>
      <c r="S60" t="str">
        <f t="shared" si="6"/>
        <v>Almufti</v>
      </c>
      <c r="V60">
        <f t="shared" si="7"/>
        <v>46</v>
      </c>
      <c r="W60">
        <f t="shared" si="8"/>
        <v>-46</v>
      </c>
      <c r="X60">
        <f t="shared" si="9"/>
        <v>-46</v>
      </c>
      <c r="Y60">
        <f t="shared" si="10"/>
        <v>7</v>
      </c>
      <c r="Z60">
        <f t="shared" si="10"/>
        <v>3</v>
      </c>
      <c r="AA60">
        <f t="shared" si="10"/>
        <v>5</v>
      </c>
      <c r="AB60">
        <f t="shared" si="11"/>
        <v>4</v>
      </c>
      <c r="AC60">
        <f t="shared" si="12"/>
        <v>10</v>
      </c>
      <c r="AD60">
        <f t="shared" si="13"/>
        <v>8</v>
      </c>
      <c r="AE60">
        <f t="shared" si="14"/>
        <v>6</v>
      </c>
      <c r="AF60">
        <f t="shared" si="14"/>
        <v>3</v>
      </c>
    </row>
    <row r="61" spans="1:33" hidden="1" outlineLevel="1">
      <c r="A61" t="s">
        <v>47</v>
      </c>
      <c r="B61" t="str">
        <f>INDEX(A$2:A$20,MATCH(C61,AD$2:AD$20,0))</f>
        <v>Dirty Rascal (IRE)</v>
      </c>
      <c r="C61">
        <f>LARGE(AD$2:AD$20, D61)</f>
        <v>55.861899999999999</v>
      </c>
      <c r="D61">
        <v>1</v>
      </c>
      <c r="E61">
        <f>LARGE(AD$2:AD$20, F61)</f>
        <v>43</v>
      </c>
      <c r="F61">
        <v>2</v>
      </c>
      <c r="G61">
        <f t="shared" si="16"/>
        <v>0.23024458530769629</v>
      </c>
      <c r="H61">
        <f t="shared" si="17"/>
        <v>7</v>
      </c>
      <c r="J61">
        <v>10</v>
      </c>
      <c r="K61" t="str">
        <f t="shared" si="0"/>
        <v>Athmad (IRE)</v>
      </c>
      <c r="L61" t="str">
        <f t="shared" si="0"/>
        <v>Azano</v>
      </c>
      <c r="M61" t="str">
        <f t="shared" si="0"/>
        <v>Chairmanoftheboard (IRE)</v>
      </c>
      <c r="N61" t="str">
        <f t="shared" si="1"/>
        <v>House Of Kings (IRE)</v>
      </c>
      <c r="O61" t="str">
        <f t="shared" si="2"/>
        <v>Mohaather</v>
      </c>
      <c r="P61" t="str">
        <f t="shared" si="3"/>
        <v>Mohaather</v>
      </c>
      <c r="Q61" t="str">
        <f t="shared" si="4"/>
        <v>Mohaather</v>
      </c>
      <c r="R61" t="str">
        <f t="shared" si="5"/>
        <v>You Never Can Tell (IRE)</v>
      </c>
      <c r="S61" t="str">
        <f t="shared" si="6"/>
        <v>Azano</v>
      </c>
      <c r="V61">
        <f t="shared" si="7"/>
        <v>49</v>
      </c>
      <c r="W61">
        <f t="shared" si="8"/>
        <v>49</v>
      </c>
      <c r="X61">
        <f>IF(ISNA(W61),"",W61)</f>
        <v>49</v>
      </c>
      <c r="Y61">
        <f t="shared" si="10"/>
        <v>6</v>
      </c>
      <c r="Z61">
        <f t="shared" si="10"/>
        <v>2</v>
      </c>
      <c r="AA61">
        <f t="shared" si="10"/>
        <v>4</v>
      </c>
      <c r="AB61">
        <f t="shared" si="11"/>
        <v>7</v>
      </c>
      <c r="AC61">
        <f t="shared" si="12"/>
        <v>5</v>
      </c>
      <c r="AD61">
        <f t="shared" si="13"/>
        <v>9</v>
      </c>
      <c r="AE61">
        <f t="shared" si="14"/>
        <v>10</v>
      </c>
      <c r="AF61">
        <f t="shared" si="14"/>
        <v>6</v>
      </c>
    </row>
    <row r="62" spans="1:33" hidden="1" outlineLevel="1">
      <c r="A62" t="s">
        <v>116</v>
      </c>
      <c r="B62" t="str">
        <f>IF(OR(D2="5f ", D2="6f ", D2="7f ", D2="1m "), B57, IF(J2="2yo", B59, B53))</f>
        <v>Victory Command (IRE)</v>
      </c>
      <c r="J62">
        <v>11</v>
      </c>
      <c r="K62" t="str">
        <f t="shared" si="0"/>
        <v>You Never Can Tell (IRE)</v>
      </c>
      <c r="L62" t="str">
        <f t="shared" si="0"/>
        <v>Chairmanoftheboard (IRE)</v>
      </c>
      <c r="M62" t="str">
        <f t="shared" si="0"/>
        <v>Chairmanoftheboard (IRE)</v>
      </c>
      <c r="N62" t="str">
        <f t="shared" si="1"/>
        <v>Chairmanoftheboard (IRE)</v>
      </c>
      <c r="O62" t="str">
        <f t="shared" si="2"/>
        <v>Athmad (IRE)</v>
      </c>
      <c r="P62" t="str">
        <f t="shared" si="3"/>
        <v>Victory Command (IRE)</v>
      </c>
      <c r="Q62" t="str">
        <f t="shared" si="4"/>
        <v>Victory Command (IRE)</v>
      </c>
      <c r="R62" t="str">
        <f t="shared" si="5"/>
        <v>Cool Reflection (IRE)</v>
      </c>
      <c r="S62" t="str">
        <f t="shared" si="6"/>
        <v>You Never Can Tell (IRE)</v>
      </c>
      <c r="V62">
        <f t="shared" si="7"/>
        <v>43</v>
      </c>
      <c r="W62">
        <f t="shared" si="8"/>
        <v>-53</v>
      </c>
      <c r="X62">
        <f t="shared" ref="X62:X80" si="18">IF(ISNA(W62),"",W62)</f>
        <v>-53</v>
      </c>
      <c r="Y62">
        <f t="shared" si="10"/>
        <v>1</v>
      </c>
      <c r="Z62">
        <f t="shared" si="10"/>
        <v>8</v>
      </c>
      <c r="AA62">
        <f t="shared" si="10"/>
        <v>6</v>
      </c>
      <c r="AB62">
        <f t="shared" si="11"/>
        <v>8</v>
      </c>
      <c r="AC62">
        <f t="shared" si="12"/>
        <v>7</v>
      </c>
      <c r="AD62">
        <f t="shared" si="13"/>
        <v>3</v>
      </c>
      <c r="AE62">
        <f t="shared" si="14"/>
        <v>8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Victory Command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1</v>
      </c>
      <c r="AA63">
        <f t="shared" si="10"/>
        <v>4</v>
      </c>
      <c r="AB63" t="e">
        <f t="shared" si="11"/>
        <v>#N/A</v>
      </c>
      <c r="AC63">
        <f t="shared" si="12"/>
        <v>1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Victory Command (IRE)</v>
      </c>
      <c r="C64">
        <f>INDEX(AF$2:AF$20,MATCH(B64,A$2:A$20,0))</f>
        <v>0</v>
      </c>
      <c r="D64">
        <v>1</v>
      </c>
      <c r="E64">
        <f>SUMIF(B53:B61, B64, G53:G61)</f>
        <v>0.1409802713657678</v>
      </c>
      <c r="F64">
        <v>0</v>
      </c>
      <c r="G64" t="str">
        <f>K2</f>
        <v>Molson Coors Stakes (Group 3) (Str) (Registered As The Horris Hill Stakes)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1</v>
      </c>
      <c r="AA64">
        <f t="shared" si="10"/>
        <v>4</v>
      </c>
      <c r="AB64" t="e">
        <f t="shared" si="11"/>
        <v>#N/A</v>
      </c>
      <c r="AC64">
        <f t="shared" si="12"/>
        <v>1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Fanaar (IRE)</v>
      </c>
      <c r="C65">
        <f>INDEX(AF$2:AF$20,MATCH(B65,A$2:A$20,0))</f>
        <v>5.5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0.10903840149859502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1</v>
      </c>
      <c r="AA65">
        <f t="shared" si="10"/>
        <v>4</v>
      </c>
      <c r="AB65" t="e">
        <f t="shared" si="11"/>
        <v>#N/A</v>
      </c>
      <c r="AC65">
        <f t="shared" si="12"/>
        <v>1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22684</v>
      </c>
      <c r="H66">
        <f ca="1">LARGE(F53:F55, 1)</f>
        <v>0.33344709204640699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1</v>
      </c>
      <c r="AA66">
        <f t="shared" si="10"/>
        <v>4</v>
      </c>
      <c r="AB66" t="e">
        <f t="shared" si="11"/>
        <v>#N/A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Dirty Rascal (IRE)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Dirty Rascal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1</v>
      </c>
      <c r="AA67">
        <f t="shared" si="10"/>
        <v>4</v>
      </c>
      <c r="AB67" t="e">
        <f t="shared" si="11"/>
        <v>#N/A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Victory Command (IRE)</v>
      </c>
      <c r="B68" t="str">
        <f ca="1">IF(ISNA(A68), B56, A68)</f>
        <v>Victory Command (IRE)</v>
      </c>
      <c r="C68">
        <f ca="1">INDEX(AF$2:AF$20,MATCH(B68,A$2:A$20,0))</f>
        <v>0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1</v>
      </c>
      <c r="AA68">
        <f t="shared" si="10"/>
        <v>4</v>
      </c>
      <c r="AB68" t="e">
        <f t="shared" si="11"/>
        <v>#N/A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Victory Command (IRE)</v>
      </c>
      <c r="C69">
        <f ca="1">INDEX(AF$2:AF$20,MATCH(B69,A$2:A$20,0))</f>
        <v>0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1</v>
      </c>
      <c r="AA69">
        <f t="shared" si="10"/>
        <v>4</v>
      </c>
      <c r="AB69" t="e">
        <f t="shared" si="11"/>
        <v>#N/A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Victory Command (IRE)</v>
      </c>
      <c r="C70">
        <f ca="1">INDEX(AF$2:AF$20,MATCH(B70,A$2:A$20,0))</f>
        <v>0</v>
      </c>
      <c r="D70">
        <v>1</v>
      </c>
      <c r="E70">
        <f ca="1">SUMIF(B53:B61, B70, G53:G61)</f>
        <v>0.1409802713657678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1</v>
      </c>
      <c r="AA70">
        <f t="shared" si="10"/>
        <v>4</v>
      </c>
      <c r="AB70" t="e">
        <f t="shared" si="11"/>
        <v>#N/A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1</v>
      </c>
      <c r="AA71">
        <f t="shared" si="10"/>
        <v>4</v>
      </c>
      <c r="AB71" t="e">
        <f t="shared" si="11"/>
        <v>#N/A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Dirty Rascal (IRE)</v>
      </c>
      <c r="C72">
        <f>C53</f>
        <v>389.09519999999998</v>
      </c>
      <c r="D72">
        <f>(1/C72)*(C72-C73)</f>
        <v>0.10320250673871072</v>
      </c>
      <c r="E72">
        <f>H53</f>
        <v>7</v>
      </c>
      <c r="F72">
        <f>(E72*10)-10</f>
        <v>60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1</v>
      </c>
      <c r="AA72">
        <f t="shared" si="10"/>
        <v>4</v>
      </c>
      <c r="AB72" t="e">
        <f t="shared" si="11"/>
        <v>#N/A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Victory Command (IRE)</v>
      </c>
      <c r="C73">
        <f t="shared" si="19"/>
        <v>348.93959999999998</v>
      </c>
      <c r="D73">
        <f>(1/C73)*(C73-C74)</f>
        <v>9.6399778070474076E-2</v>
      </c>
      <c r="E73">
        <f t="shared" ref="E73:E74" si="20">H54</f>
        <v>0</v>
      </c>
      <c r="F73">
        <f>(E73*10)-10</f>
        <v>-10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1</v>
      </c>
      <c r="AA73">
        <f t="shared" si="10"/>
        <v>4</v>
      </c>
      <c r="AB73" t="e">
        <f t="shared" si="11"/>
        <v>#N/A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Fanaar (IRE)</v>
      </c>
      <c r="C74">
        <f t="shared" si="19"/>
        <v>315.30189999999999</v>
      </c>
      <c r="E74">
        <f t="shared" si="20"/>
        <v>5.5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1</v>
      </c>
      <c r="AA74">
        <f t="shared" si="10"/>
        <v>4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1</v>
      </c>
      <c r="AA75">
        <f t="shared" si="10"/>
        <v>4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1</v>
      </c>
      <c r="AA76">
        <f t="shared" si="10"/>
        <v>4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1.88</v>
      </c>
      <c r="F77">
        <f>IF(E77=0, SMALL(AF2:AF49, 3), E77)</f>
        <v>1.88</v>
      </c>
      <c r="G77">
        <f>IF(F77=0, SMALL(AF2:AF49, 4), F77)</f>
        <v>1.88</v>
      </c>
      <c r="H77" t="str">
        <f>INDEX(A2:A50, MATCH(G77, AF2:AF50, 0))</f>
        <v>Chairmanoftheboard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1</v>
      </c>
      <c r="AA77">
        <f t="shared" si="10"/>
        <v>4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304.97280000000001</v>
      </c>
      <c r="C78">
        <f>(B79-B78)+0.01</f>
        <v>84.132399999999976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1</v>
      </c>
      <c r="AA78">
        <f t="shared" si="10"/>
        <v>4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389.09519999999998</v>
      </c>
      <c r="C79">
        <f>C78/B79</f>
        <v>0.21622574629550809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Chairmanoftheboard (IRE) is 21.62% behind top-rated Dirty Rascal (IRE). </v>
      </c>
      <c r="H79" t="str">
        <f>INDEX(A2:A50, MATCH(B79, AE2:AE50, 0))</f>
        <v>Dirty Rascal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1</v>
      </c>
      <c r="AA79">
        <f t="shared" si="10"/>
        <v>4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18.4114</v>
      </c>
      <c r="C80">
        <f>(B81-B80)+0.01</f>
        <v>5.7056999999999984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1</v>
      </c>
      <c r="AA80">
        <f t="shared" si="10"/>
        <v>4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24.107099999999999</v>
      </c>
      <c r="C81">
        <f>C80/B81</f>
        <v>0.23668130965566156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23.67% ahead of the lay selection Chairmanoftheboard (IRE). </v>
      </c>
      <c r="H81" t="str">
        <f>INDEX(A2:A50,MATCH(B81,INDEX(W2:W50,0)))</f>
        <v>You Never Can Tell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94.715000000000003</v>
      </c>
      <c r="C82">
        <f>(B83-B82)+0.01</f>
        <v>35.1111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129.81610000000001</v>
      </c>
      <c r="C83">
        <f>C82/B83</f>
        <v>0.27046799279904415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You Never Can Tell (IRE) is 27.05% ahead of the lay selection Chairmanoftheboard (IRE). </v>
      </c>
      <c r="H83" t="str">
        <f>INDEX(A2:A50,MATCH(B83,INDEX(M2:M50,0)))</f>
        <v>You Never Can Tell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1.6103000000000001</v>
      </c>
      <c r="C84">
        <f>(B85-B84)+0.01</f>
        <v>0.50169999999999981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2.1019999999999999</v>
      </c>
      <c r="C85">
        <f>C84/B85</f>
        <v>0.23867745004757365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Chairmanoftheboard (IRE) is 23.87% worse than best-rated stallion House Of Kings (IRE). </v>
      </c>
      <c r="H85" t="str">
        <f>INDEX(A2:A50, MATCH(B85, AC2:AC50, 0))</f>
        <v>House Of Kings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43</v>
      </c>
      <c r="C86">
        <f>(B87-B86)+0.01</f>
        <v>12.871899999999998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55.861899999999999</v>
      </c>
      <c r="C87">
        <f>C86/B87</f>
        <v>0.23042359819483402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Dirty Rascal (IRE) is 23.04% ahead of Chairmanoftheboard (IRE). </v>
      </c>
      <c r="H87" t="str">
        <f>INDEX(A2:A50, MATCH(B87, AD2:AD50, 0))</f>
        <v>Dirty Rascal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1.5964</v>
      </c>
      <c r="C88">
        <f>B89-B88</f>
        <v>1.5295000000000001</v>
      </c>
      <c r="H88" t="str">
        <f>INDEX(X2:X50, MATCH(B88, Y2:Y50, 0))</f>
        <v>Bishop, Mr C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3.1259000000000001</v>
      </c>
      <c r="C89">
        <f>C88/B89</f>
        <v>0.48929908186442306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Crowley, Jim is 48.93% ahead of Bishop, Mr C. </v>
      </c>
      <c r="H89" t="str">
        <f>INDEX(X2:X50, MATCH(B89, Y2:Y50, 0))</f>
        <v>Crowley, Jim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103.4221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103.4121</v>
      </c>
      <c r="C91">
        <f>(C90+0.01)/(B91+0.01)</f>
        <v>1.0000966911327462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Dirty Rascal (IRE) outperformed Chairmanoftheboard (IRE) significantly.</v>
      </c>
      <c r="H91" t="str">
        <f>INDEX(A2:A50, MATCH(B91, N2:N50, 0))</f>
        <v>Dirty Rascal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Chairmanoftheboard (IRE)</v>
      </c>
      <c r="C92" t="str">
        <f>IF(AND(D77="YES",D92&gt;=2,D83="YES",SMALL(M2:M50,1)&gt;0),H77,IF(E92&gt;=5,H77,"No Lay"))</f>
        <v>Chairmanoftheboard (IRE)</v>
      </c>
      <c r="D92">
        <f>COUNTIF(D79:D87, "YES")</f>
        <v>5</v>
      </c>
      <c r="E92">
        <f>COUNTIF(D79:D91, "YES")</f>
        <v>7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Chairmanoftheboard (IRE) is 21.62% behind top-rated Dirty Rascal (IRE). 
PLUS: The fastest horse  is 23.67% ahead of the lay selection Chairmanoftheboard (IRE). 
PLUS: Form horse You Never Can Tell (IRE) is 27.05% ahead of the lay selection Chairmanoftheboard (IRE). 
PLUS: The Stallion rating for lay selection Chairmanoftheboard (IRE) is 23.87% worse than best-rated stallion House Of Kings (IRE). 
PLUS: The most suited horse, Dirty Rascal (IRE) is 23.04% ahead of Chairmanoftheboard (IRE). 
PLUS: The top-rated jockey, Crowley, Jim is 48.93% ahead of Bishop, Mr C. 
PLUS: In the second-last race, Dirty Rascal (IRE) outperformed Chairmanoftheboard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Fanaar (IRE)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Fanaar (IRE)</v>
      </c>
      <c r="D101">
        <f t="shared" si="22"/>
        <v>6</v>
      </c>
      <c r="E101">
        <f t="shared" si="23"/>
        <v>1</v>
      </c>
      <c r="F101" t="str">
        <f t="shared" si="24"/>
        <v>Fanaar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7109375" bestFit="1" customWidth="1"/>
    <col min="2" max="2" width="15.85546875" bestFit="1" customWidth="1"/>
    <col min="3" max="4" width="14.28515625" bestFit="1" customWidth="1"/>
    <col min="5" max="5" width="12" bestFit="1" customWidth="1"/>
    <col min="6" max="6" width="14.28515625" bestFit="1" customWidth="1"/>
    <col min="7" max="7" width="97" bestFit="1" customWidth="1"/>
    <col min="8" max="8" width="18.42578125" bestFit="1" customWidth="1"/>
    <col min="9" max="9" width="10.140625" bestFit="1" customWidth="1"/>
    <col min="10" max="10" width="16.28515625" bestFit="1" customWidth="1"/>
    <col min="11" max="11" width="42.42578125" bestFit="1" customWidth="1"/>
    <col min="12" max="19" width="21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8.1406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796</v>
      </c>
      <c r="B2" s="1">
        <v>0.62152777777777779</v>
      </c>
      <c r="C2" t="s">
        <v>163</v>
      </c>
      <c r="D2" t="s">
        <v>660</v>
      </c>
      <c r="E2" t="s">
        <v>562</v>
      </c>
      <c r="F2">
        <v>12938</v>
      </c>
      <c r="G2" t="s">
        <v>231</v>
      </c>
      <c r="H2" t="s">
        <v>232</v>
      </c>
      <c r="I2" t="s">
        <v>5</v>
      </c>
      <c r="J2" t="s">
        <v>662</v>
      </c>
      <c r="K2" t="s">
        <v>795</v>
      </c>
      <c r="L2">
        <v>3</v>
      </c>
      <c r="M2">
        <v>88.945999999999998</v>
      </c>
      <c r="N2">
        <v>96.08</v>
      </c>
      <c r="O2">
        <v>42.393999999999998</v>
      </c>
      <c r="P2">
        <v>13.7974</v>
      </c>
      <c r="Q2">
        <v>6.7388000000000003</v>
      </c>
      <c r="R2">
        <v>7.5434999999999999</v>
      </c>
      <c r="S2">
        <v>4.0023</v>
      </c>
      <c r="T2">
        <v>4.1025</v>
      </c>
      <c r="U2">
        <v>2.4453999999999998</v>
      </c>
      <c r="V2">
        <v>1.9463999999999999</v>
      </c>
      <c r="W2">
        <v>21.741399999999999</v>
      </c>
      <c r="X2" t="s">
        <v>450</v>
      </c>
      <c r="Y2">
        <v>2.6315</v>
      </c>
      <c r="Z2" t="s">
        <v>797</v>
      </c>
      <c r="AA2">
        <v>3.1252</v>
      </c>
      <c r="AB2" t="s">
        <v>798</v>
      </c>
      <c r="AC2">
        <v>1.4809000000000001</v>
      </c>
      <c r="AD2">
        <v>31.419599999999999</v>
      </c>
      <c r="AE2" s="23">
        <v>328.39499999999998</v>
      </c>
      <c r="AF2">
        <v>4.5</v>
      </c>
      <c r="AG2">
        <v>98</v>
      </c>
    </row>
    <row r="3" spans="1:33">
      <c r="A3" t="s">
        <v>799</v>
      </c>
      <c r="B3" s="1">
        <v>0.62152777777777779</v>
      </c>
      <c r="C3" t="s">
        <v>163</v>
      </c>
      <c r="D3" t="s">
        <v>660</v>
      </c>
      <c r="E3" t="s">
        <v>562</v>
      </c>
      <c r="F3">
        <v>12938</v>
      </c>
      <c r="G3" t="s">
        <v>231</v>
      </c>
      <c r="H3" t="s">
        <v>232</v>
      </c>
      <c r="I3" t="s">
        <v>5</v>
      </c>
      <c r="J3" t="s">
        <v>662</v>
      </c>
      <c r="K3" t="s">
        <v>795</v>
      </c>
      <c r="L3">
        <v>6</v>
      </c>
      <c r="M3">
        <v>76.709999999999994</v>
      </c>
      <c r="N3">
        <v>98.16</v>
      </c>
      <c r="O3">
        <v>38.351999999999997</v>
      </c>
      <c r="P3">
        <v>10.618499999999999</v>
      </c>
      <c r="Q3">
        <v>10.2803</v>
      </c>
      <c r="R3">
        <v>6.8962000000000003</v>
      </c>
      <c r="S3">
        <v>5.3883000000000001</v>
      </c>
      <c r="T3">
        <v>4.0640999999999998</v>
      </c>
      <c r="U3">
        <v>2.0874999999999999</v>
      </c>
      <c r="V3">
        <v>3.3698000000000001</v>
      </c>
      <c r="W3">
        <v>20.668600000000001</v>
      </c>
      <c r="X3" t="s">
        <v>800</v>
      </c>
      <c r="Y3">
        <v>1.5436000000000001</v>
      </c>
      <c r="Z3" t="s">
        <v>711</v>
      </c>
      <c r="AA3">
        <v>1.5925</v>
      </c>
      <c r="AB3" t="s">
        <v>440</v>
      </c>
      <c r="AC3">
        <v>1.6978</v>
      </c>
      <c r="AD3">
        <v>23.017700000000001</v>
      </c>
      <c r="AE3">
        <v>304.4468</v>
      </c>
      <c r="AF3">
        <v>8</v>
      </c>
      <c r="AG3">
        <v>90</v>
      </c>
    </row>
    <row r="4" spans="1:33">
      <c r="A4" t="s">
        <v>801</v>
      </c>
      <c r="B4" s="1">
        <v>0.62152777777777779</v>
      </c>
      <c r="C4" t="s">
        <v>163</v>
      </c>
      <c r="D4" t="s">
        <v>660</v>
      </c>
      <c r="E4" t="s">
        <v>562</v>
      </c>
      <c r="F4">
        <v>12938</v>
      </c>
      <c r="G4" t="s">
        <v>231</v>
      </c>
      <c r="H4" t="s">
        <v>232</v>
      </c>
      <c r="I4" t="s">
        <v>5</v>
      </c>
      <c r="J4" t="s">
        <v>662</v>
      </c>
      <c r="K4" t="s">
        <v>795</v>
      </c>
      <c r="L4">
        <v>6</v>
      </c>
      <c r="M4">
        <v>100.31</v>
      </c>
      <c r="N4">
        <v>80.363699999999994</v>
      </c>
      <c r="O4">
        <v>40.150100000000002</v>
      </c>
      <c r="P4">
        <v>14.506399999999999</v>
      </c>
      <c r="Q4">
        <v>7.3597000000000001</v>
      </c>
      <c r="R4">
        <v>3.6619000000000002</v>
      </c>
      <c r="S4">
        <v>3.8475999999999999</v>
      </c>
      <c r="T4">
        <v>1.9034</v>
      </c>
      <c r="U4">
        <v>1.4333</v>
      </c>
      <c r="V4">
        <v>1.0197000000000001</v>
      </c>
      <c r="W4">
        <v>21.487100000000002</v>
      </c>
      <c r="X4" t="s">
        <v>648</v>
      </c>
      <c r="Y4">
        <v>2.3900999999999999</v>
      </c>
      <c r="Z4" t="s">
        <v>649</v>
      </c>
      <c r="AA4">
        <v>2.2494000000000001</v>
      </c>
      <c r="AB4" t="s">
        <v>277</v>
      </c>
      <c r="AC4">
        <v>2.0609999999999999</v>
      </c>
      <c r="AD4">
        <v>21.698399999999999</v>
      </c>
      <c r="AE4">
        <v>304.44170000000003</v>
      </c>
      <c r="AF4">
        <v>5.5</v>
      </c>
      <c r="AG4">
        <v>90</v>
      </c>
    </row>
    <row r="5" spans="1:33">
      <c r="A5" t="s">
        <v>802</v>
      </c>
      <c r="B5" s="1">
        <v>0.62152777777777779</v>
      </c>
      <c r="C5" t="s">
        <v>163</v>
      </c>
      <c r="D5" t="s">
        <v>660</v>
      </c>
      <c r="E5" t="s">
        <v>562</v>
      </c>
      <c r="F5">
        <v>12938</v>
      </c>
      <c r="G5" t="s">
        <v>231</v>
      </c>
      <c r="H5" t="s">
        <v>232</v>
      </c>
      <c r="I5" t="s">
        <v>5</v>
      </c>
      <c r="J5" t="s">
        <v>662</v>
      </c>
      <c r="K5" t="s">
        <v>795</v>
      </c>
      <c r="L5">
        <v>5</v>
      </c>
      <c r="M5">
        <v>102.015</v>
      </c>
      <c r="N5">
        <v>60.992600000000003</v>
      </c>
      <c r="O5">
        <v>43.560200000000002</v>
      </c>
      <c r="P5">
        <v>12.5609</v>
      </c>
      <c r="Q5">
        <v>7.4935</v>
      </c>
      <c r="R5">
        <v>6.2995000000000001</v>
      </c>
      <c r="S5">
        <v>4.7591000000000001</v>
      </c>
      <c r="T5">
        <v>3.8144</v>
      </c>
      <c r="U5">
        <v>2.2176</v>
      </c>
      <c r="V5">
        <v>2.2502</v>
      </c>
      <c r="W5">
        <v>22.214300000000001</v>
      </c>
      <c r="X5" t="s">
        <v>803</v>
      </c>
      <c r="Y5">
        <v>0.2424</v>
      </c>
      <c r="Z5" t="s">
        <v>804</v>
      </c>
      <c r="AA5">
        <v>1.5243</v>
      </c>
      <c r="AB5" t="s">
        <v>757</v>
      </c>
      <c r="AC5">
        <v>1.0196000000000001</v>
      </c>
      <c r="AD5">
        <v>22.720199999999998</v>
      </c>
      <c r="AE5">
        <v>293.68360000000001</v>
      </c>
      <c r="AF5">
        <v>5</v>
      </c>
      <c r="AG5">
        <v>90</v>
      </c>
    </row>
    <row r="6" spans="1:33">
      <c r="A6" t="s">
        <v>805</v>
      </c>
      <c r="B6" s="1">
        <v>0.62152777777777779</v>
      </c>
      <c r="C6" t="s">
        <v>163</v>
      </c>
      <c r="D6" t="s">
        <v>660</v>
      </c>
      <c r="E6" t="s">
        <v>562</v>
      </c>
      <c r="F6">
        <v>12938</v>
      </c>
      <c r="G6" t="s">
        <v>231</v>
      </c>
      <c r="H6" t="s">
        <v>232</v>
      </c>
      <c r="I6" t="s">
        <v>5</v>
      </c>
      <c r="J6" t="s">
        <v>662</v>
      </c>
      <c r="K6" t="s">
        <v>795</v>
      </c>
      <c r="L6">
        <v>6</v>
      </c>
      <c r="M6">
        <v>55.203800000000001</v>
      </c>
      <c r="N6">
        <v>88.16</v>
      </c>
      <c r="O6">
        <v>44.84</v>
      </c>
      <c r="P6">
        <v>10.9785</v>
      </c>
      <c r="Q6">
        <v>8.2505000000000006</v>
      </c>
      <c r="R6">
        <v>6.1429999999999998</v>
      </c>
      <c r="S6">
        <v>5.4869000000000003</v>
      </c>
      <c r="T6">
        <v>3.1753999999999998</v>
      </c>
      <c r="U6">
        <v>1.8645</v>
      </c>
      <c r="V6">
        <v>1.8266</v>
      </c>
      <c r="W6">
        <v>19.7136</v>
      </c>
      <c r="X6" t="s">
        <v>806</v>
      </c>
      <c r="Y6">
        <v>0.6331</v>
      </c>
      <c r="Z6" t="s">
        <v>711</v>
      </c>
      <c r="AA6">
        <v>1.7124999999999999</v>
      </c>
      <c r="AB6" t="s">
        <v>807</v>
      </c>
      <c r="AC6">
        <v>1.8329</v>
      </c>
      <c r="AD6">
        <v>20.904299999999999</v>
      </c>
      <c r="AE6">
        <v>270.72559999999999</v>
      </c>
      <c r="AF6">
        <v>12</v>
      </c>
      <c r="AG6">
        <v>87</v>
      </c>
    </row>
    <row r="7" spans="1:33">
      <c r="A7" t="s">
        <v>808</v>
      </c>
      <c r="B7" s="1">
        <v>0.62152777777777779</v>
      </c>
      <c r="C7" t="s">
        <v>163</v>
      </c>
      <c r="D7" t="s">
        <v>660</v>
      </c>
      <c r="E7" t="s">
        <v>562</v>
      </c>
      <c r="F7">
        <v>12938</v>
      </c>
      <c r="G7" t="s">
        <v>231</v>
      </c>
      <c r="H7" t="s">
        <v>232</v>
      </c>
      <c r="I7" t="s">
        <v>5</v>
      </c>
      <c r="J7" t="s">
        <v>662</v>
      </c>
      <c r="K7" t="s">
        <v>795</v>
      </c>
      <c r="L7">
        <v>4</v>
      </c>
      <c r="M7">
        <v>73.91</v>
      </c>
      <c r="N7">
        <v>77.228800000000007</v>
      </c>
      <c r="O7">
        <v>28.9922</v>
      </c>
      <c r="P7">
        <v>14.789899999999999</v>
      </c>
      <c r="Q7">
        <v>6.7199</v>
      </c>
      <c r="R7">
        <v>7.7769000000000004</v>
      </c>
      <c r="S7">
        <v>6.6261999999999999</v>
      </c>
      <c r="T7">
        <v>3.0661</v>
      </c>
      <c r="U7">
        <v>2.7894000000000001</v>
      </c>
      <c r="V7">
        <v>2.3327</v>
      </c>
      <c r="W7">
        <v>21.023599999999998</v>
      </c>
      <c r="X7" t="s">
        <v>809</v>
      </c>
      <c r="Y7">
        <v>0.83299999999999996</v>
      </c>
      <c r="Z7" t="s">
        <v>810</v>
      </c>
      <c r="AA7">
        <v>1.2442</v>
      </c>
      <c r="AB7" t="s">
        <v>811</v>
      </c>
      <c r="AC7">
        <v>1.5246999999999999</v>
      </c>
      <c r="AD7">
        <v>13.852</v>
      </c>
      <c r="AE7">
        <v>262.70949999999999</v>
      </c>
      <c r="AF7">
        <v>25</v>
      </c>
      <c r="AG7">
        <v>88</v>
      </c>
    </row>
    <row r="8" spans="1:33">
      <c r="A8" t="s">
        <v>812</v>
      </c>
      <c r="B8" s="1">
        <v>0.62152777777777779</v>
      </c>
      <c r="C8" t="s">
        <v>163</v>
      </c>
      <c r="D8" t="s">
        <v>660</v>
      </c>
      <c r="E8" t="s">
        <v>562</v>
      </c>
      <c r="F8">
        <v>12938</v>
      </c>
      <c r="G8" t="s">
        <v>231</v>
      </c>
      <c r="H8" t="s">
        <v>232</v>
      </c>
      <c r="I8" t="s">
        <v>5</v>
      </c>
      <c r="J8" t="s">
        <v>662</v>
      </c>
      <c r="K8" t="s">
        <v>795</v>
      </c>
      <c r="L8">
        <v>4</v>
      </c>
      <c r="M8">
        <v>58.554000000000002</v>
      </c>
      <c r="N8">
        <v>90.726399999999998</v>
      </c>
      <c r="O8">
        <v>20.384599999999999</v>
      </c>
      <c r="P8">
        <v>15.3652</v>
      </c>
      <c r="Q8">
        <v>7.0457000000000001</v>
      </c>
      <c r="R8">
        <v>3.0137999999999998</v>
      </c>
      <c r="S8">
        <v>4.2774000000000001</v>
      </c>
      <c r="T8">
        <v>2.6347999999999998</v>
      </c>
      <c r="U8">
        <v>1.5316000000000001</v>
      </c>
      <c r="V8">
        <v>1.3829</v>
      </c>
      <c r="W8">
        <v>19.495699999999999</v>
      </c>
      <c r="X8" t="s">
        <v>813</v>
      </c>
      <c r="Y8">
        <v>2.7240000000000002</v>
      </c>
      <c r="Z8" t="s">
        <v>814</v>
      </c>
      <c r="AA8">
        <v>1.7558</v>
      </c>
      <c r="AB8" t="s">
        <v>815</v>
      </c>
      <c r="AC8">
        <v>1.5864</v>
      </c>
      <c r="AD8">
        <v>29.129100000000001</v>
      </c>
      <c r="AE8">
        <v>259.60739999999998</v>
      </c>
      <c r="AF8">
        <v>7</v>
      </c>
      <c r="AG8">
        <v>91</v>
      </c>
    </row>
    <row r="9" spans="1:33">
      <c r="A9" t="s">
        <v>816</v>
      </c>
      <c r="B9" s="1">
        <v>0.62152777777777779</v>
      </c>
      <c r="C9" t="s">
        <v>163</v>
      </c>
      <c r="D9" t="s">
        <v>660</v>
      </c>
      <c r="E9" t="s">
        <v>562</v>
      </c>
      <c r="F9">
        <v>12938</v>
      </c>
      <c r="G9" t="s">
        <v>231</v>
      </c>
      <c r="H9" t="s">
        <v>232</v>
      </c>
      <c r="I9" t="s">
        <v>5</v>
      </c>
      <c r="J9" t="s">
        <v>662</v>
      </c>
      <c r="K9" t="s">
        <v>795</v>
      </c>
      <c r="L9">
        <v>5</v>
      </c>
      <c r="M9">
        <v>71.585499999999996</v>
      </c>
      <c r="N9">
        <v>51.552900000000001</v>
      </c>
      <c r="O9">
        <v>50.644799999999996</v>
      </c>
      <c r="P9">
        <v>10.4436</v>
      </c>
      <c r="Q9">
        <v>8.5310000000000006</v>
      </c>
      <c r="R9">
        <v>3.6749000000000001</v>
      </c>
      <c r="S9">
        <v>2.8841999999999999</v>
      </c>
      <c r="T9">
        <v>2.2496</v>
      </c>
      <c r="U9">
        <v>1.4675</v>
      </c>
      <c r="V9">
        <v>1.4394</v>
      </c>
      <c r="W9">
        <v>20.585000000000001</v>
      </c>
      <c r="X9" t="s">
        <v>817</v>
      </c>
      <c r="Y9">
        <v>1.7778</v>
      </c>
      <c r="Z9" t="s">
        <v>818</v>
      </c>
      <c r="AA9">
        <v>1.7293000000000001</v>
      </c>
      <c r="AB9" t="s">
        <v>819</v>
      </c>
      <c r="AC9">
        <v>2.4998999999999998</v>
      </c>
      <c r="AD9">
        <v>11.5488</v>
      </c>
      <c r="AE9">
        <v>242.61420000000001</v>
      </c>
      <c r="AF9">
        <v>14</v>
      </c>
      <c r="AG9">
        <v>97</v>
      </c>
    </row>
    <row r="10" spans="1:33">
      <c r="A10" t="s">
        <v>820</v>
      </c>
      <c r="B10" s="1">
        <v>0.62152777777777779</v>
      </c>
      <c r="C10" t="s">
        <v>163</v>
      </c>
      <c r="D10" t="s">
        <v>660</v>
      </c>
      <c r="E10" t="s">
        <v>562</v>
      </c>
      <c r="F10">
        <v>12938</v>
      </c>
      <c r="G10" t="s">
        <v>231</v>
      </c>
      <c r="H10" t="s">
        <v>232</v>
      </c>
      <c r="I10" t="s">
        <v>5</v>
      </c>
      <c r="J10" t="s">
        <v>662</v>
      </c>
      <c r="K10" t="s">
        <v>795</v>
      </c>
      <c r="L10">
        <v>3</v>
      </c>
      <c r="M10">
        <v>63.009</v>
      </c>
      <c r="N10">
        <v>67.966800000000006</v>
      </c>
      <c r="O10">
        <v>22.827200000000001</v>
      </c>
      <c r="P10">
        <v>9.5373999999999999</v>
      </c>
      <c r="Q10">
        <v>5.2100999999999997</v>
      </c>
      <c r="R10">
        <v>0</v>
      </c>
      <c r="S10">
        <v>0</v>
      </c>
      <c r="T10">
        <v>0</v>
      </c>
      <c r="U10">
        <v>0</v>
      </c>
      <c r="V10">
        <v>0</v>
      </c>
      <c r="W10">
        <v>20.0871</v>
      </c>
      <c r="X10" t="s">
        <v>655</v>
      </c>
      <c r="Y10">
        <v>1.1974</v>
      </c>
      <c r="Z10" t="s">
        <v>821</v>
      </c>
      <c r="AA10">
        <v>2.6383000000000001</v>
      </c>
      <c r="AB10" t="s">
        <v>822</v>
      </c>
      <c r="AC10">
        <v>1.5640000000000001</v>
      </c>
      <c r="AD10">
        <v>29.299900000000001</v>
      </c>
      <c r="AE10">
        <v>237.19229999999999</v>
      </c>
      <c r="AF10">
        <v>8</v>
      </c>
      <c r="AG10">
        <v>86</v>
      </c>
    </row>
    <row r="11" spans="1:33">
      <c r="A11" t="s">
        <v>823</v>
      </c>
      <c r="B11" s="1">
        <v>0.62152777777777779</v>
      </c>
      <c r="C11" t="s">
        <v>163</v>
      </c>
      <c r="D11" t="s">
        <v>660</v>
      </c>
      <c r="E11" t="s">
        <v>562</v>
      </c>
      <c r="F11">
        <v>12938</v>
      </c>
      <c r="G11" t="s">
        <v>231</v>
      </c>
      <c r="H11" t="s">
        <v>232</v>
      </c>
      <c r="I11" t="s">
        <v>5</v>
      </c>
      <c r="J11" t="s">
        <v>662</v>
      </c>
      <c r="K11" t="s">
        <v>795</v>
      </c>
      <c r="L11">
        <v>5</v>
      </c>
      <c r="M11">
        <v>71.213899999999995</v>
      </c>
      <c r="N11">
        <v>48.313899999999997</v>
      </c>
      <c r="O11">
        <v>28.564900000000002</v>
      </c>
      <c r="P11">
        <v>13.6686</v>
      </c>
      <c r="Q11">
        <v>3.7343999999999999</v>
      </c>
      <c r="R11">
        <v>3.7637999999999998</v>
      </c>
      <c r="S11">
        <v>4.4965999999999999</v>
      </c>
      <c r="T11">
        <v>3.3106</v>
      </c>
      <c r="U11">
        <v>2.2831999999999999</v>
      </c>
      <c r="V11">
        <v>1.5564</v>
      </c>
      <c r="W11">
        <v>19.770700000000001</v>
      </c>
      <c r="X11" t="s">
        <v>824</v>
      </c>
      <c r="Y11">
        <v>0.88109999999999999</v>
      </c>
      <c r="Z11" t="s">
        <v>825</v>
      </c>
      <c r="AA11">
        <v>0.84130000000000005</v>
      </c>
      <c r="AB11" t="s">
        <v>826</v>
      </c>
      <c r="AC11">
        <v>0</v>
      </c>
      <c r="AD11">
        <v>23.157599999999999</v>
      </c>
      <c r="AE11">
        <v>225.55709999999999</v>
      </c>
      <c r="AF11">
        <v>14</v>
      </c>
      <c r="AG11">
        <v>84</v>
      </c>
    </row>
    <row r="12" spans="1:33">
      <c r="A12" t="s">
        <v>827</v>
      </c>
      <c r="B12" s="1">
        <v>0.62152777777777779</v>
      </c>
      <c r="C12" t="s">
        <v>163</v>
      </c>
      <c r="D12" t="s">
        <v>660</v>
      </c>
      <c r="E12" t="s">
        <v>562</v>
      </c>
      <c r="F12">
        <v>12938</v>
      </c>
      <c r="G12" t="s">
        <v>231</v>
      </c>
      <c r="H12" t="s">
        <v>232</v>
      </c>
      <c r="I12" t="s">
        <v>5</v>
      </c>
      <c r="J12" t="s">
        <v>662</v>
      </c>
      <c r="K12" t="s">
        <v>795</v>
      </c>
      <c r="L12">
        <v>5</v>
      </c>
      <c r="M12">
        <v>77.75</v>
      </c>
      <c r="N12">
        <v>51.935299999999998</v>
      </c>
      <c r="O12">
        <v>22.380299999999998</v>
      </c>
      <c r="P12">
        <v>16.735199999999999</v>
      </c>
      <c r="Q12">
        <v>5.6478999999999999</v>
      </c>
      <c r="R12">
        <v>4.7534999999999998</v>
      </c>
      <c r="S12">
        <v>2.4260999999999999</v>
      </c>
      <c r="T12">
        <v>2.9376000000000002</v>
      </c>
      <c r="U12">
        <v>1.8415999999999999</v>
      </c>
      <c r="V12">
        <v>1.8754999999999999</v>
      </c>
      <c r="W12">
        <v>14.47</v>
      </c>
      <c r="X12" t="s">
        <v>467</v>
      </c>
      <c r="Y12">
        <v>2.7374999999999998</v>
      </c>
      <c r="Z12" t="s">
        <v>828</v>
      </c>
      <c r="AA12">
        <v>2.1067999999999998</v>
      </c>
      <c r="AB12" t="s">
        <v>683</v>
      </c>
      <c r="AC12">
        <v>1.1997</v>
      </c>
      <c r="AD12">
        <v>16.3032</v>
      </c>
      <c r="AE12">
        <v>225.1001</v>
      </c>
      <c r="AF12">
        <v>12</v>
      </c>
      <c r="AG12">
        <v>90</v>
      </c>
    </row>
    <row r="13" spans="1:33">
      <c r="A13" t="s">
        <v>829</v>
      </c>
      <c r="B13" s="1">
        <v>0.62152777777777779</v>
      </c>
      <c r="C13" t="s">
        <v>163</v>
      </c>
      <c r="D13" t="s">
        <v>660</v>
      </c>
      <c r="E13" t="s">
        <v>562</v>
      </c>
      <c r="F13">
        <v>12938</v>
      </c>
      <c r="G13" t="s">
        <v>231</v>
      </c>
      <c r="H13" t="s">
        <v>232</v>
      </c>
      <c r="I13" t="s">
        <v>5</v>
      </c>
      <c r="J13" t="s">
        <v>662</v>
      </c>
      <c r="K13" t="s">
        <v>795</v>
      </c>
      <c r="L13">
        <v>4</v>
      </c>
      <c r="M13">
        <v>67.993499999999997</v>
      </c>
      <c r="N13">
        <v>55.147199999999998</v>
      </c>
      <c r="O13">
        <v>21.406500000000001</v>
      </c>
      <c r="P13">
        <v>8.5055999999999994</v>
      </c>
      <c r="Q13">
        <v>8.9543999999999997</v>
      </c>
      <c r="R13">
        <v>5.258</v>
      </c>
      <c r="S13">
        <v>4.6901999999999999</v>
      </c>
      <c r="T13">
        <v>1.4553</v>
      </c>
      <c r="U13">
        <v>1.8366</v>
      </c>
      <c r="V13">
        <v>1.2396</v>
      </c>
      <c r="W13">
        <v>21.05</v>
      </c>
      <c r="X13" t="s">
        <v>830</v>
      </c>
      <c r="Y13">
        <v>1.619</v>
      </c>
      <c r="Z13" t="s">
        <v>831</v>
      </c>
      <c r="AA13">
        <v>2.516</v>
      </c>
      <c r="AB13" t="s">
        <v>832</v>
      </c>
      <c r="AC13">
        <v>1.2411000000000001</v>
      </c>
      <c r="AD13">
        <v>14.6341</v>
      </c>
      <c r="AE13">
        <v>217.5472</v>
      </c>
      <c r="AF13">
        <v>12</v>
      </c>
      <c r="AG13">
        <v>85</v>
      </c>
    </row>
    <row r="51" spans="1:33" hidden="1" outlineLevel="1">
      <c r="A51" t="str">
        <f>C2</f>
        <v>Doncaster</v>
      </c>
      <c r="B51">
        <f>B2</f>
        <v>0.62152777777777779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Jabbaar</v>
      </c>
      <c r="L52" t="str">
        <f t="shared" si="0"/>
        <v>Mukhayyam</v>
      </c>
      <c r="M52" t="str">
        <f t="shared" si="0"/>
        <v>Cosmelli (ITY)</v>
      </c>
      <c r="N52" t="str">
        <f t="shared" ref="N52:N91" si="1">INDEX($A$2:$A$20,(MATCH(LARGE(W$2:W$20,$J52),W$2:W$20,0)))</f>
        <v>Jabbaar</v>
      </c>
      <c r="O52" t="str">
        <f t="shared" ref="O52:O91" si="2">INDEX($A$2:$A$20,(MATCH(LARGE(AA$2:AA$20,$J52),AA$2:AA$20,0)))</f>
        <v>Finniston Farm</v>
      </c>
      <c r="P52" t="str">
        <f t="shared" ref="P52:P91" si="3">INDEX($A$2:$A$20,(MATCH(LARGE(Y$2:Y$20,$J52),Y$2:Y$20,0)))</f>
        <v>Machine Learner</v>
      </c>
      <c r="Q52" t="str">
        <f t="shared" ref="Q52:Q91" si="4">INDEX($A$2:$A$20,(MATCH(LARGE(Y$2:Y$20,$J52),Y$2:Y$20,0)))</f>
        <v>Machine Learner</v>
      </c>
      <c r="R52" t="str">
        <f t="shared" ref="R52:R91" si="5">INDEX($A$2:$A$20,(MATCH(LARGE(AD$2:AD$20,$J52),AD$2:AD$20,0)))</f>
        <v>Finniston Farm</v>
      </c>
      <c r="S52" t="str">
        <f t="shared" ref="S52:S80" si="6">A2</f>
        <v>Finniston Farm</v>
      </c>
      <c r="V52">
        <f t="shared" ref="V52:V80" si="7">SUM(Y52:AF52)</f>
        <v>80</v>
      </c>
      <c r="W52">
        <f t="shared" ref="W52:W80" si="8">V52-AG2</f>
        <v>-18</v>
      </c>
      <c r="X52">
        <f t="shared" ref="X52:X60" si="9">IF(ISNA(W52),"",W52)</f>
        <v>-18</v>
      </c>
      <c r="Y52">
        <f t="shared" ref="Y52:AA80" si="10">(($H$63+1)-(RANK(M2,M$2:M$30)))</f>
        <v>10</v>
      </c>
      <c r="Z52">
        <f t="shared" si="10"/>
        <v>11</v>
      </c>
      <c r="AA52">
        <f t="shared" si="10"/>
        <v>9</v>
      </c>
      <c r="AB52">
        <f t="shared" ref="AB52:AB80" si="11">(($H$63+1)-(RANK(W2,W$2:W$30)))</f>
        <v>11</v>
      </c>
      <c r="AC52">
        <f t="shared" ref="AC52:AC80" si="12">(($H$63+1)-(RANK(Y2,Y$2:Y$30)))</f>
        <v>10</v>
      </c>
      <c r="AD52">
        <f t="shared" ref="AD52:AD80" si="13">(($H$63+1)-(RANK(AA2,AA$2:AA$30)))</f>
        <v>12</v>
      </c>
      <c r="AE52">
        <f t="shared" ref="AE52:AF80" si="14">(($H$63+1)-(RANK(AC2,AC$2:AC$30)))</f>
        <v>5</v>
      </c>
      <c r="AF52">
        <f t="shared" si="14"/>
        <v>12</v>
      </c>
      <c r="AG52" t="str">
        <f>INDEX(S52:S92, MATCH(LARGE(X52:X92, 1),X52:X92, 0))</f>
        <v>Finniston Farm</v>
      </c>
    </row>
    <row r="53" spans="1:33" hidden="1" outlineLevel="1">
      <c r="A53" t="s">
        <v>43</v>
      </c>
      <c r="B53" t="str">
        <f>A2</f>
        <v>Finniston Farm</v>
      </c>
      <c r="C53">
        <f>AE2</f>
        <v>328.39499999999998</v>
      </c>
      <c r="D53">
        <f>AG2</f>
        <v>98</v>
      </c>
      <c r="E53">
        <f>C53-D53</f>
        <v>230.39499999999998</v>
      </c>
      <c r="F53">
        <f>SUMIF(B53:B61, B53, G53:G61)</f>
        <v>0.29618727053776017</v>
      </c>
      <c r="G53">
        <f>(1/C53)*(C53-C54)</f>
        <v>7.2924983632515678E-2</v>
      </c>
      <c r="H53">
        <f>AF2</f>
        <v>4.5</v>
      </c>
      <c r="J53">
        <v>2</v>
      </c>
      <c r="K53" t="str">
        <f t="shared" si="0"/>
        <v>Busy Street</v>
      </c>
      <c r="L53" t="str">
        <f t="shared" si="0"/>
        <v>Finniston Farm</v>
      </c>
      <c r="M53" t="str">
        <f t="shared" si="0"/>
        <v>Multellie</v>
      </c>
      <c r="N53" t="str">
        <f t="shared" si="1"/>
        <v>Finniston Farm</v>
      </c>
      <c r="O53" t="str">
        <f t="shared" si="2"/>
        <v>Morning Wonder (IRE)</v>
      </c>
      <c r="P53" t="str">
        <f t="shared" si="3"/>
        <v>Bolder Bob (IRE)</v>
      </c>
      <c r="Q53" t="str">
        <f t="shared" si="4"/>
        <v>Bolder Bob (IRE)</v>
      </c>
      <c r="R53" t="str">
        <f t="shared" si="5"/>
        <v>Morning Wonder (IRE)</v>
      </c>
      <c r="S53" t="str">
        <f t="shared" si="6"/>
        <v>Mukhayyam</v>
      </c>
      <c r="V53">
        <f t="shared" si="7"/>
        <v>61</v>
      </c>
      <c r="W53">
        <f t="shared" si="8"/>
        <v>-29</v>
      </c>
      <c r="X53">
        <f t="shared" si="9"/>
        <v>-29</v>
      </c>
      <c r="Y53">
        <f t="shared" si="10"/>
        <v>8</v>
      </c>
      <c r="Z53">
        <f t="shared" si="10"/>
        <v>12</v>
      </c>
      <c r="AA53">
        <f t="shared" si="10"/>
        <v>7</v>
      </c>
      <c r="AB53">
        <f t="shared" si="11"/>
        <v>7</v>
      </c>
      <c r="AC53">
        <f t="shared" si="12"/>
        <v>6</v>
      </c>
      <c r="AD53">
        <f t="shared" si="13"/>
        <v>4</v>
      </c>
      <c r="AE53">
        <f t="shared" si="14"/>
        <v>9</v>
      </c>
      <c r="AF53">
        <f t="shared" si="14"/>
        <v>8</v>
      </c>
    </row>
    <row r="54" spans="1:33" hidden="1" outlineLevel="1">
      <c r="A54" t="s">
        <v>44</v>
      </c>
      <c r="B54" t="str">
        <f>A3</f>
        <v>Mukhayyam</v>
      </c>
      <c r="C54">
        <f>AE3</f>
        <v>304.4468</v>
      </c>
      <c r="D54">
        <f>AG3</f>
        <v>90</v>
      </c>
      <c r="E54">
        <f t="shared" ref="E54:E55" si="15">C54-D54</f>
        <v>214.4468</v>
      </c>
      <c r="F54">
        <f ca="1">SUMIF(B53:B64, B54, G53:G61)</f>
        <v>0</v>
      </c>
      <c r="H54">
        <f>AF3</f>
        <v>8</v>
      </c>
      <c r="J54">
        <v>3</v>
      </c>
      <c r="K54" t="str">
        <f t="shared" si="0"/>
        <v>Finniston Farm</v>
      </c>
      <c r="L54" t="str">
        <f t="shared" si="0"/>
        <v>Bolder Bob (IRE)</v>
      </c>
      <c r="M54" t="str">
        <f t="shared" si="0"/>
        <v>Jabbaar</v>
      </c>
      <c r="N54" t="str">
        <f t="shared" si="1"/>
        <v>Busy Street</v>
      </c>
      <c r="O54" t="str">
        <f t="shared" si="2"/>
        <v>Western Duke (IRE)</v>
      </c>
      <c r="P54" t="str">
        <f t="shared" si="3"/>
        <v>Finniston Farm</v>
      </c>
      <c r="Q54" t="str">
        <f t="shared" si="4"/>
        <v>Finniston Farm</v>
      </c>
      <c r="R54" t="str">
        <f t="shared" si="5"/>
        <v>Bolder Bob (IRE)</v>
      </c>
      <c r="S54" t="str">
        <f t="shared" si="6"/>
        <v>Busy Street</v>
      </c>
      <c r="V54">
        <f t="shared" si="7"/>
        <v>72</v>
      </c>
      <c r="W54">
        <f t="shared" si="8"/>
        <v>-18</v>
      </c>
      <c r="X54">
        <f t="shared" si="9"/>
        <v>-18</v>
      </c>
      <c r="Y54">
        <f t="shared" si="10"/>
        <v>11</v>
      </c>
      <c r="Z54">
        <f t="shared" si="10"/>
        <v>8</v>
      </c>
      <c r="AA54">
        <f t="shared" si="10"/>
        <v>8</v>
      </c>
      <c r="AB54">
        <f t="shared" si="11"/>
        <v>10</v>
      </c>
      <c r="AC54">
        <f t="shared" si="12"/>
        <v>9</v>
      </c>
      <c r="AD54">
        <f t="shared" si="13"/>
        <v>9</v>
      </c>
      <c r="AE54">
        <f t="shared" si="14"/>
        <v>11</v>
      </c>
      <c r="AF54">
        <f t="shared" si="14"/>
        <v>6</v>
      </c>
    </row>
    <row r="55" spans="1:33" hidden="1" outlineLevel="1">
      <c r="A55" t="s">
        <v>45</v>
      </c>
      <c r="B55" t="str">
        <f>A4</f>
        <v>Busy Street</v>
      </c>
      <c r="C55">
        <f>AE4</f>
        <v>304.44170000000003</v>
      </c>
      <c r="D55">
        <f>AG4</f>
        <v>90</v>
      </c>
      <c r="E55">
        <f t="shared" si="15"/>
        <v>214.44170000000003</v>
      </c>
      <c r="F55">
        <f ca="1">SUMIF(B53:B64, B55, G53:G61)</f>
        <v>0</v>
      </c>
      <c r="H55">
        <f>AF4</f>
        <v>5.5</v>
      </c>
      <c r="J55">
        <v>4</v>
      </c>
      <c r="K55" t="str">
        <f t="shared" si="0"/>
        <v>Machine Learner</v>
      </c>
      <c r="L55" t="str">
        <f t="shared" si="0"/>
        <v>Multellie</v>
      </c>
      <c r="M55" t="str">
        <f t="shared" si="0"/>
        <v>Finniston Farm</v>
      </c>
      <c r="N55" t="str">
        <f t="shared" si="1"/>
        <v>Western Duke (IRE)</v>
      </c>
      <c r="O55" t="str">
        <f t="shared" si="2"/>
        <v>Busy Street</v>
      </c>
      <c r="P55" t="str">
        <f t="shared" si="3"/>
        <v>Busy Street</v>
      </c>
      <c r="Q55" t="str">
        <f t="shared" si="4"/>
        <v>Busy Street</v>
      </c>
      <c r="R55" t="str">
        <f t="shared" si="5"/>
        <v>Sepal (USA)</v>
      </c>
      <c r="S55" t="str">
        <f t="shared" si="6"/>
        <v>Jabbaar</v>
      </c>
      <c r="V55">
        <f t="shared" si="7"/>
        <v>52</v>
      </c>
      <c r="W55">
        <f t="shared" si="8"/>
        <v>-38</v>
      </c>
      <c r="X55">
        <f t="shared" si="9"/>
        <v>-38</v>
      </c>
      <c r="Y55">
        <f t="shared" si="10"/>
        <v>12</v>
      </c>
      <c r="Z55">
        <f t="shared" si="10"/>
        <v>5</v>
      </c>
      <c r="AA55">
        <f t="shared" si="10"/>
        <v>10</v>
      </c>
      <c r="AB55">
        <f t="shared" si="11"/>
        <v>12</v>
      </c>
      <c r="AC55">
        <f t="shared" si="12"/>
        <v>1</v>
      </c>
      <c r="AD55">
        <f t="shared" si="13"/>
        <v>3</v>
      </c>
      <c r="AE55">
        <f t="shared" si="14"/>
        <v>2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Jabbaar</v>
      </c>
      <c r="C56">
        <f>LARGE(M$2:M$20, D56)</f>
        <v>102.015</v>
      </c>
      <c r="D56">
        <v>1</v>
      </c>
      <c r="E56">
        <f>LARGE(M$2:M$20, F56)</f>
        <v>100.31</v>
      </c>
      <c r="F56">
        <v>2</v>
      </c>
      <c r="G56">
        <f t="shared" ref="G56:G61" si="16">IF(C56&gt;0, (1/C56)*(C56-E56), 0.1)</f>
        <v>1.6713228446797023E-2</v>
      </c>
      <c r="H56">
        <f t="shared" ref="H56:H61" si="17">INDEX(AF$2:AF$20,MATCH(B56,A$2:A$20,0))</f>
        <v>5</v>
      </c>
      <c r="J56">
        <v>5</v>
      </c>
      <c r="K56" t="str">
        <f t="shared" si="0"/>
        <v>Mukhayyam</v>
      </c>
      <c r="L56" t="str">
        <f t="shared" si="0"/>
        <v>Busy Street</v>
      </c>
      <c r="M56" t="str">
        <f t="shared" si="0"/>
        <v>Busy Street</v>
      </c>
      <c r="N56" t="str">
        <f t="shared" si="1"/>
        <v>Thomas Cranmer (USA)</v>
      </c>
      <c r="O56" t="str">
        <f t="shared" si="2"/>
        <v>Machine Learner</v>
      </c>
      <c r="P56" t="str">
        <f t="shared" si="3"/>
        <v>Cosmelli (ITY)</v>
      </c>
      <c r="Q56" t="str">
        <f t="shared" si="4"/>
        <v>Cosmelli (ITY)</v>
      </c>
      <c r="R56" t="str">
        <f t="shared" si="5"/>
        <v>Mukhayyam</v>
      </c>
      <c r="S56" t="str">
        <f t="shared" si="6"/>
        <v>Multellie</v>
      </c>
      <c r="V56">
        <f t="shared" si="7"/>
        <v>46</v>
      </c>
      <c r="W56">
        <f t="shared" si="8"/>
        <v>-41</v>
      </c>
      <c r="X56">
        <f t="shared" si="9"/>
        <v>-41</v>
      </c>
      <c r="Y56">
        <f t="shared" si="10"/>
        <v>1</v>
      </c>
      <c r="Z56">
        <f t="shared" si="10"/>
        <v>9</v>
      </c>
      <c r="AA56">
        <f t="shared" si="10"/>
        <v>11</v>
      </c>
      <c r="AB56">
        <f t="shared" si="11"/>
        <v>3</v>
      </c>
      <c r="AC56">
        <f t="shared" si="12"/>
        <v>2</v>
      </c>
      <c r="AD56">
        <f t="shared" si="13"/>
        <v>5</v>
      </c>
      <c r="AE56">
        <f t="shared" si="14"/>
        <v>10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Jabbaar</v>
      </c>
      <c r="C57">
        <f>LARGE(W$2:W$20, D57)</f>
        <v>22.214300000000001</v>
      </c>
      <c r="D57">
        <v>1</v>
      </c>
      <c r="E57">
        <f>LARGE(W$2:W$20, F57)</f>
        <v>21.741399999999999</v>
      </c>
      <c r="F57">
        <v>2</v>
      </c>
      <c r="G57">
        <f t="shared" si="16"/>
        <v>2.1288089203801278E-2</v>
      </c>
      <c r="H57">
        <f t="shared" si="17"/>
        <v>5</v>
      </c>
      <c r="J57">
        <v>6</v>
      </c>
      <c r="K57" t="str">
        <f t="shared" si="0"/>
        <v>Thomas Cranmer (USA)</v>
      </c>
      <c r="L57" t="str">
        <f t="shared" si="0"/>
        <v>Thomas Cranmer (USA)</v>
      </c>
      <c r="M57" t="str">
        <f t="shared" si="0"/>
        <v>Mukhayyam</v>
      </c>
      <c r="N57" t="str">
        <f t="shared" si="1"/>
        <v>Mukhayyam</v>
      </c>
      <c r="O57" t="str">
        <f t="shared" si="2"/>
        <v>Bolder Bob (IRE)</v>
      </c>
      <c r="P57" t="str">
        <f t="shared" si="3"/>
        <v>Western Duke (IRE)</v>
      </c>
      <c r="Q57" t="str">
        <f t="shared" si="4"/>
        <v>Western Duke (IRE)</v>
      </c>
      <c r="R57" t="str">
        <f t="shared" si="5"/>
        <v>Jabbaar</v>
      </c>
      <c r="S57" t="str">
        <f t="shared" si="6"/>
        <v>Thomas Cranmer (USA)</v>
      </c>
      <c r="V57">
        <f t="shared" si="7"/>
        <v>41</v>
      </c>
      <c r="W57">
        <f t="shared" si="8"/>
        <v>-47</v>
      </c>
      <c r="X57">
        <f t="shared" si="9"/>
        <v>-47</v>
      </c>
      <c r="Y57">
        <f t="shared" si="10"/>
        <v>7</v>
      </c>
      <c r="Z57">
        <f t="shared" si="10"/>
        <v>7</v>
      </c>
      <c r="AA57">
        <f t="shared" si="10"/>
        <v>6</v>
      </c>
      <c r="AB57">
        <f t="shared" si="11"/>
        <v>8</v>
      </c>
      <c r="AC57">
        <f t="shared" si="12"/>
        <v>3</v>
      </c>
      <c r="AD57">
        <f t="shared" si="13"/>
        <v>2</v>
      </c>
      <c r="AE57">
        <f t="shared" si="14"/>
        <v>6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Finniston Farm</v>
      </c>
      <c r="C58">
        <f>LARGE(AA$2:AA$20, D58)</f>
        <v>3.1252</v>
      </c>
      <c r="D58">
        <v>1</v>
      </c>
      <c r="E58">
        <f>LARGE(AA$2:AA$20, F58)</f>
        <v>2.6383000000000001</v>
      </c>
      <c r="F58">
        <v>2</v>
      </c>
      <c r="G58">
        <f t="shared" si="16"/>
        <v>0.15579802892614869</v>
      </c>
      <c r="H58">
        <f t="shared" si="17"/>
        <v>4.5</v>
      </c>
      <c r="J58">
        <v>7</v>
      </c>
      <c r="K58" t="str">
        <f t="shared" si="0"/>
        <v>Cosmelli (ITY)</v>
      </c>
      <c r="L58" t="str">
        <f t="shared" si="0"/>
        <v>Morning Wonder (IRE)</v>
      </c>
      <c r="M58" t="str">
        <f t="shared" si="0"/>
        <v>Thomas Cranmer (USA)</v>
      </c>
      <c r="N58" t="str">
        <f t="shared" si="1"/>
        <v>Cosmelli (ITY)</v>
      </c>
      <c r="O58" t="str">
        <f t="shared" si="2"/>
        <v>Cosmelli (ITY)</v>
      </c>
      <c r="P58" t="str">
        <f t="shared" si="3"/>
        <v>Mukhayyam</v>
      </c>
      <c r="Q58" t="str">
        <f t="shared" si="4"/>
        <v>Mukhayyam</v>
      </c>
      <c r="R58" t="str">
        <f t="shared" si="5"/>
        <v>Busy Street</v>
      </c>
      <c r="S58" t="str">
        <f t="shared" si="6"/>
        <v>Bolder Bob (IRE)</v>
      </c>
      <c r="V58">
        <f t="shared" si="7"/>
        <v>51</v>
      </c>
      <c r="W58">
        <f t="shared" si="8"/>
        <v>-40</v>
      </c>
      <c r="X58">
        <f t="shared" si="9"/>
        <v>-40</v>
      </c>
      <c r="Y58">
        <f t="shared" si="10"/>
        <v>2</v>
      </c>
      <c r="Z58">
        <f t="shared" si="10"/>
        <v>10</v>
      </c>
      <c r="AA58">
        <f t="shared" si="10"/>
        <v>1</v>
      </c>
      <c r="AB58">
        <f t="shared" si="11"/>
        <v>2</v>
      </c>
      <c r="AC58">
        <f t="shared" si="12"/>
        <v>11</v>
      </c>
      <c r="AD58">
        <f t="shared" si="13"/>
        <v>7</v>
      </c>
      <c r="AE58">
        <f t="shared" si="14"/>
        <v>8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Cosmelli (ITY)</v>
      </c>
      <c r="C59">
        <f>LARGE(AC$2:AC$20, D59)</f>
        <v>2.4998999999999998</v>
      </c>
      <c r="D59">
        <v>1</v>
      </c>
      <c r="E59">
        <f>LARGE(AC$2:AC$20, F59)</f>
        <v>2.0609999999999999</v>
      </c>
      <c r="F59">
        <v>2</v>
      </c>
      <c r="G59">
        <f t="shared" si="16"/>
        <v>0.17556702268090718</v>
      </c>
      <c r="H59">
        <f t="shared" si="17"/>
        <v>14</v>
      </c>
      <c r="J59">
        <v>8</v>
      </c>
      <c r="K59" t="str">
        <f t="shared" si="0"/>
        <v>Sepal (USA)</v>
      </c>
      <c r="L59" t="str">
        <f t="shared" si="0"/>
        <v>Jabbaar</v>
      </c>
      <c r="M59" t="str">
        <f t="shared" si="0"/>
        <v>Sepal (USA)</v>
      </c>
      <c r="N59" t="str">
        <f t="shared" si="1"/>
        <v>Morning Wonder (IRE)</v>
      </c>
      <c r="O59" t="str">
        <f t="shared" si="2"/>
        <v>Multellie</v>
      </c>
      <c r="P59" t="str">
        <f t="shared" si="3"/>
        <v>Morning Wonder (IRE)</v>
      </c>
      <c r="Q59" t="str">
        <f t="shared" si="4"/>
        <v>Morning Wonder (IRE)</v>
      </c>
      <c r="R59" t="str">
        <f t="shared" si="5"/>
        <v>Multellie</v>
      </c>
      <c r="S59" t="str">
        <f t="shared" si="6"/>
        <v>Cosmelli (ITY)</v>
      </c>
      <c r="V59">
        <f t="shared" si="7"/>
        <v>53</v>
      </c>
      <c r="W59">
        <f t="shared" si="8"/>
        <v>-44</v>
      </c>
      <c r="X59">
        <f t="shared" si="9"/>
        <v>-44</v>
      </c>
      <c r="Y59">
        <f t="shared" si="10"/>
        <v>6</v>
      </c>
      <c r="Z59">
        <f t="shared" si="10"/>
        <v>2</v>
      </c>
      <c r="AA59">
        <f t="shared" si="10"/>
        <v>12</v>
      </c>
      <c r="AB59">
        <f t="shared" si="11"/>
        <v>6</v>
      </c>
      <c r="AC59">
        <f t="shared" si="12"/>
        <v>8</v>
      </c>
      <c r="AD59">
        <f t="shared" si="13"/>
        <v>6</v>
      </c>
      <c r="AE59">
        <f t="shared" si="14"/>
        <v>12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Machine Learner</v>
      </c>
      <c r="C60">
        <f>LARGE(Y$2:Y$20, D60)</f>
        <v>2.7374999999999998</v>
      </c>
      <c r="D60">
        <v>1</v>
      </c>
      <c r="E60">
        <f>LARGE(Y$2:Y$20, F60)</f>
        <v>2.7240000000000002</v>
      </c>
      <c r="F60">
        <v>2</v>
      </c>
      <c r="G60">
        <f t="shared" si="16"/>
        <v>4.9315068493149313E-3</v>
      </c>
      <c r="H60">
        <f t="shared" si="17"/>
        <v>12</v>
      </c>
      <c r="J60">
        <v>9</v>
      </c>
      <c r="K60" t="str">
        <f t="shared" si="0"/>
        <v>Western Duke (IRE)</v>
      </c>
      <c r="L60" t="str">
        <f t="shared" si="0"/>
        <v>Western Duke (IRE)</v>
      </c>
      <c r="M60" t="str">
        <f t="shared" si="0"/>
        <v>Morning Wonder (IRE)</v>
      </c>
      <c r="N60" t="str">
        <f t="shared" si="1"/>
        <v>Sepal (USA)</v>
      </c>
      <c r="O60" t="str">
        <f t="shared" si="2"/>
        <v>Mukhayyam</v>
      </c>
      <c r="P60" t="str">
        <f t="shared" si="3"/>
        <v>Sepal (USA)</v>
      </c>
      <c r="Q60" t="str">
        <f t="shared" si="4"/>
        <v>Sepal (USA)</v>
      </c>
      <c r="R60" t="str">
        <f t="shared" si="5"/>
        <v>Machine Learner</v>
      </c>
      <c r="S60" t="str">
        <f t="shared" si="6"/>
        <v>Morning Wonder (IRE)</v>
      </c>
      <c r="V60">
        <f t="shared" si="7"/>
        <v>52</v>
      </c>
      <c r="W60">
        <f t="shared" si="8"/>
        <v>-34</v>
      </c>
      <c r="X60">
        <f t="shared" si="9"/>
        <v>-34</v>
      </c>
      <c r="Y60">
        <f t="shared" si="10"/>
        <v>3</v>
      </c>
      <c r="Z60">
        <f t="shared" si="10"/>
        <v>6</v>
      </c>
      <c r="AA60">
        <f t="shared" si="10"/>
        <v>4</v>
      </c>
      <c r="AB60">
        <f t="shared" si="11"/>
        <v>5</v>
      </c>
      <c r="AC60">
        <f t="shared" si="12"/>
        <v>5</v>
      </c>
      <c r="AD60">
        <f t="shared" si="13"/>
        <v>11</v>
      </c>
      <c r="AE60">
        <f t="shared" si="14"/>
        <v>7</v>
      </c>
      <c r="AF60">
        <f t="shared" si="14"/>
        <v>11</v>
      </c>
    </row>
    <row r="61" spans="1:33" hidden="1" outlineLevel="1">
      <c r="A61" t="s">
        <v>47</v>
      </c>
      <c r="B61" t="str">
        <f>INDEX(A$2:A$20,MATCH(C61,AD$2:AD$20,0))</f>
        <v>Finniston Farm</v>
      </c>
      <c r="C61">
        <f>LARGE(AD$2:AD$20, D61)</f>
        <v>31.419599999999999</v>
      </c>
      <c r="D61">
        <v>1</v>
      </c>
      <c r="E61">
        <f>LARGE(AD$2:AD$20, F61)</f>
        <v>29.299900000000001</v>
      </c>
      <c r="F61">
        <v>2</v>
      </c>
      <c r="G61">
        <f t="shared" si="16"/>
        <v>6.746425797909579E-2</v>
      </c>
      <c r="H61">
        <f t="shared" si="17"/>
        <v>4.5</v>
      </c>
      <c r="J61">
        <v>10</v>
      </c>
      <c r="K61" t="str">
        <f t="shared" si="0"/>
        <v>Morning Wonder (IRE)</v>
      </c>
      <c r="L61" t="str">
        <f t="shared" si="0"/>
        <v>Machine Learner</v>
      </c>
      <c r="M61" t="str">
        <f t="shared" si="0"/>
        <v>Machine Learner</v>
      </c>
      <c r="N61" t="str">
        <f t="shared" si="1"/>
        <v>Multellie</v>
      </c>
      <c r="O61" t="str">
        <f t="shared" si="2"/>
        <v>Jabbaar</v>
      </c>
      <c r="P61" t="str">
        <f t="shared" si="3"/>
        <v>Thomas Cranmer (USA)</v>
      </c>
      <c r="Q61" t="str">
        <f t="shared" si="4"/>
        <v>Thomas Cranmer (USA)</v>
      </c>
      <c r="R61" t="str">
        <f t="shared" si="5"/>
        <v>Western Duke (IRE)</v>
      </c>
      <c r="S61" t="str">
        <f t="shared" si="6"/>
        <v>Sepal (USA)</v>
      </c>
      <c r="V61">
        <f t="shared" si="7"/>
        <v>30</v>
      </c>
      <c r="W61">
        <f t="shared" si="8"/>
        <v>-54</v>
      </c>
      <c r="X61">
        <f>IF(ISNA(W61),"",W61)</f>
        <v>-54</v>
      </c>
      <c r="Y61">
        <f t="shared" si="10"/>
        <v>5</v>
      </c>
      <c r="Z61">
        <f t="shared" si="10"/>
        <v>1</v>
      </c>
      <c r="AA61">
        <f t="shared" si="10"/>
        <v>5</v>
      </c>
      <c r="AB61">
        <f t="shared" si="11"/>
        <v>4</v>
      </c>
      <c r="AC61">
        <f t="shared" si="12"/>
        <v>4</v>
      </c>
      <c r="AD61">
        <f t="shared" si="13"/>
        <v>1</v>
      </c>
      <c r="AE61">
        <f t="shared" si="14"/>
        <v>1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Finniston Farm</v>
      </c>
      <c r="J62">
        <v>11</v>
      </c>
      <c r="K62" t="str">
        <f t="shared" si="0"/>
        <v>Bolder Bob (IRE)</v>
      </c>
      <c r="L62" t="str">
        <f t="shared" si="0"/>
        <v>Cosmelli (ITY)</v>
      </c>
      <c r="M62" t="str">
        <f t="shared" si="0"/>
        <v>Western Duke (IRE)</v>
      </c>
      <c r="N62" t="str">
        <f t="shared" si="1"/>
        <v>Bolder Bob (IRE)</v>
      </c>
      <c r="O62" t="str">
        <f t="shared" si="2"/>
        <v>Thomas Cranmer (USA)</v>
      </c>
      <c r="P62" t="str">
        <f t="shared" si="3"/>
        <v>Multellie</v>
      </c>
      <c r="Q62" t="str">
        <f t="shared" si="4"/>
        <v>Multellie</v>
      </c>
      <c r="R62" t="str">
        <f t="shared" si="5"/>
        <v>Thomas Cranmer (USA)</v>
      </c>
      <c r="S62" t="str">
        <f t="shared" si="6"/>
        <v>Machine Learner</v>
      </c>
      <c r="V62">
        <f t="shared" si="7"/>
        <v>43</v>
      </c>
      <c r="W62">
        <f t="shared" si="8"/>
        <v>-47</v>
      </c>
      <c r="X62">
        <f t="shared" ref="X62:X80" si="18">IF(ISNA(W62),"",W62)</f>
        <v>-47</v>
      </c>
      <c r="Y62">
        <f t="shared" si="10"/>
        <v>9</v>
      </c>
      <c r="Z62">
        <f t="shared" si="10"/>
        <v>3</v>
      </c>
      <c r="AA62">
        <f t="shared" si="10"/>
        <v>3</v>
      </c>
      <c r="AB62">
        <f t="shared" si="11"/>
        <v>1</v>
      </c>
      <c r="AC62">
        <f t="shared" si="12"/>
        <v>12</v>
      </c>
      <c r="AD62">
        <f t="shared" si="13"/>
        <v>8</v>
      </c>
      <c r="AE62">
        <f t="shared" si="14"/>
        <v>3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Finniston Farm</v>
      </c>
      <c r="C63" t="str">
        <f>IF(G68="Handicap", INDEX(B53:B55,(MATCH(LARGE(D53:D55,3),D53:D55,0))))</f>
        <v>Mukhayyam</v>
      </c>
      <c r="D63" t="str">
        <f>IF(G68="Handicap", INDEX(B53:B55,(MATCH(LARGE(E53:E55,1),E53:E55,0))))</f>
        <v>Finniston Farm</v>
      </c>
      <c r="G63" t="s">
        <v>68</v>
      </c>
      <c r="H63">
        <f>COUNTIF(A2:A30, "*")</f>
        <v>12</v>
      </c>
      <c r="J63">
        <v>12</v>
      </c>
      <c r="K63" t="str">
        <f t="shared" si="0"/>
        <v>Multellie</v>
      </c>
      <c r="L63" t="str">
        <f t="shared" si="0"/>
        <v>Sepal (USA)</v>
      </c>
      <c r="M63" t="str">
        <f t="shared" si="0"/>
        <v>Bolder Bob (IRE)</v>
      </c>
      <c r="N63" t="str">
        <f t="shared" si="1"/>
        <v>Machine Learner</v>
      </c>
      <c r="O63" t="str">
        <f t="shared" si="2"/>
        <v>Sepal (USA)</v>
      </c>
      <c r="P63" t="str">
        <f t="shared" si="3"/>
        <v>Jabbaar</v>
      </c>
      <c r="Q63" t="str">
        <f t="shared" si="4"/>
        <v>Jabbaar</v>
      </c>
      <c r="R63" t="str">
        <f t="shared" si="5"/>
        <v>Cosmelli (ITY)</v>
      </c>
      <c r="S63" t="str">
        <f t="shared" si="6"/>
        <v>Western Duke (IRE)</v>
      </c>
      <c r="V63">
        <f t="shared" si="7"/>
        <v>43</v>
      </c>
      <c r="W63">
        <f t="shared" si="8"/>
        <v>-42</v>
      </c>
      <c r="X63">
        <f t="shared" si="18"/>
        <v>-42</v>
      </c>
      <c r="Y63">
        <f t="shared" si="10"/>
        <v>4</v>
      </c>
      <c r="Z63">
        <f t="shared" si="10"/>
        <v>4</v>
      </c>
      <c r="AA63">
        <f t="shared" si="10"/>
        <v>2</v>
      </c>
      <c r="AB63">
        <f t="shared" si="11"/>
        <v>9</v>
      </c>
      <c r="AC63">
        <f t="shared" si="12"/>
        <v>7</v>
      </c>
      <c r="AD63">
        <f t="shared" si="13"/>
        <v>10</v>
      </c>
      <c r="AE63">
        <f t="shared" si="14"/>
        <v>4</v>
      </c>
      <c r="AF63">
        <f t="shared" si="14"/>
        <v>3</v>
      </c>
    </row>
    <row r="64" spans="1:33" hidden="1" outlineLevel="1">
      <c r="A64" t="s">
        <v>48</v>
      </c>
      <c r="B64" t="str">
        <f>INDEX(B53:B63,MODE(MATCH(B53:B63,B53:B63,0)))</f>
        <v>Finniston Farm</v>
      </c>
      <c r="C64">
        <f>INDEX(AF$2:AF$20,MATCH(B64,A$2:A$20,0))</f>
        <v>4.5</v>
      </c>
      <c r="D64">
        <v>1</v>
      </c>
      <c r="E64">
        <f>SUMIF(B53:B61, B64, G53:G61)</f>
        <v>0.29618727053776017</v>
      </c>
      <c r="F64">
        <v>0</v>
      </c>
      <c r="G64" t="str">
        <f>K2</f>
        <v>Vertem Very Different Stockbrokers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>
        <f t="shared" si="14"/>
        <v>1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Finniston Farm</v>
      </c>
      <c r="C65">
        <f>INDEX(AF$2:AF$20,MATCH(B65,A$2:A$20,0))</f>
        <v>4.5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0.17556702268090718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>
        <f t="shared" si="14"/>
        <v>1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12938</v>
      </c>
      <c r="H66">
        <f ca="1">LARGE(F53:F55, 1)</f>
        <v>0.29618727053776017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Finniston Farm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Finniston Farm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Finniston Farm</v>
      </c>
      <c r="B68" t="str">
        <f ca="1">IF(ISNA(A68), B56, A68)</f>
        <v>Finniston Farm</v>
      </c>
      <c r="C68">
        <f ca="1">INDEX(AF$2:AF$20,MATCH(B68,A$2:A$20,0))</f>
        <v>4.5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Finniston Farm</v>
      </c>
      <c r="C69">
        <f ca="1">INDEX(AF$2:AF$20,MATCH(B69,A$2:A$20,0))</f>
        <v>4.5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Finniston Farm</v>
      </c>
      <c r="C70">
        <f ca="1">INDEX(AF$2:AF$20,MATCH(B70,A$2:A$20,0))</f>
        <v>4.5</v>
      </c>
      <c r="D70">
        <v>1</v>
      </c>
      <c r="E70">
        <f ca="1">SUMIF(B53:B61, B70, G53:G61)</f>
        <v>0.29618727053776017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Finniston Farm</v>
      </c>
      <c r="C72">
        <f>C53</f>
        <v>328.39499999999998</v>
      </c>
      <c r="D72">
        <f>(1/C72)*(C72-C73)</f>
        <v>7.2924983632515678E-2</v>
      </c>
      <c r="E72">
        <f>H53</f>
        <v>4.5</v>
      </c>
      <c r="F72">
        <f>(E72*10)-10</f>
        <v>35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Mukhayyam</v>
      </c>
      <c r="C73">
        <f t="shared" si="19"/>
        <v>304.4468</v>
      </c>
      <c r="D73">
        <f>(1/C73)*(C73-C74)</f>
        <v>1.6751695205764524E-5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Busy Street</v>
      </c>
      <c r="C74">
        <f t="shared" si="19"/>
        <v>304.44170000000003</v>
      </c>
      <c r="E74">
        <f t="shared" si="20"/>
        <v>5.5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Finniston Farm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328.39499999999998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328.39499999999998</v>
      </c>
      <c r="C79">
        <f>C78/B79</f>
        <v>3.0451133543446158E-5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Finniston Farm is highly rated.</v>
      </c>
      <c r="H79" t="str">
        <f>INDEX(A2:A50, MATCH(B79, AE2:AE50, 0))</f>
        <v>Finniston Farm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21.741399999999999</v>
      </c>
      <c r="C80">
        <f>(B81-B80)+0.01</f>
        <v>0.48290000000000277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22.214300000000001</v>
      </c>
      <c r="C81">
        <f>C80/B81</f>
        <v>2.1738249686013188E-2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Western Duke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Doncaster</v>
      </c>
    </row>
    <row r="82" spans="1:19" hidden="1" outlineLevel="1">
      <c r="A82" t="s">
        <v>110</v>
      </c>
      <c r="B82">
        <f>INDEX(M2:M49, MATCH(H77, A2:A49, 0))</f>
        <v>88.945999999999998</v>
      </c>
      <c r="C82">
        <f>(B83-B82)+0.01</f>
        <v>13.079000000000002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102.015</v>
      </c>
      <c r="C83">
        <f>C82/B83</f>
        <v>0.1282066362789786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Finniston Farmis the form horse.</v>
      </c>
      <c r="H83" t="str">
        <f>INDEX(A2:A50,MATCH(B83,INDEX(M2:M50,0)))</f>
        <v>Western Duke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1.4809000000000001</v>
      </c>
      <c r="C84">
        <f>(B85-B84)+0.01</f>
        <v>1.0289999999999997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2.4998999999999998</v>
      </c>
      <c r="C85">
        <f>C84/B85</f>
        <v>0.41161646465858626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Cosmelli (ITY)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31.419599999999999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31.419599999999999</v>
      </c>
      <c r="C87">
        <f>C86/B87</f>
        <v>3.1827267056232418E-4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Finniston Farm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2.6315</v>
      </c>
      <c r="C88">
        <f>B89-B88</f>
        <v>0.10599999999999987</v>
      </c>
      <c r="H88" t="str">
        <f>INDEX(X2:X50, MATCH(B88, Y2:Y50, 0))</f>
        <v>Kingscote, Richard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2.7374999999999998</v>
      </c>
      <c r="C89">
        <f>C88/B89</f>
        <v>3.8721461187214569E-2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Atzeni, Andrea. </v>
      </c>
      <c r="H89" t="str">
        <f>INDEX(X2:X50, MATCH(B89, Y2:Y50, 0))</f>
        <v>Atzeni, Andrea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96.08</v>
      </c>
      <c r="C90">
        <f>(B91-B90)+0.01</f>
        <v>2.0899999999999981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98.16</v>
      </c>
      <c r="C91">
        <f>(C90+0.01)/(B91+0.01)</f>
        <v>2.1391463787307708E-2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Mukhayyam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41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0.26829999999999998</v>
      </c>
    </row>
    <row r="96" spans="1:19" hidden="1" outlineLevel="1">
      <c r="A96" t="s">
        <v>70</v>
      </c>
      <c r="B96">
        <f>INDEX(Sheet1!H:H, MATCH($A$51, Sheet1!$A:$A,0))</f>
        <v>0.1951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>Finniston Farm</v>
      </c>
    </row>
    <row r="97" spans="1:6" hidden="1" outlineLevel="1">
      <c r="A97" t="s">
        <v>25</v>
      </c>
      <c r="B97">
        <f>INDEX(Sheet1!J:J, MATCH($A$51, Sheet1!$A:$A,0))</f>
        <v>0.122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0.2195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0.24390000000000001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0.26829999999999998</v>
      </c>
      <c r="C100" t="str">
        <f>IF(AND($B$94&gt;15,B100&gt;0.25),B58)</f>
        <v>Finniston Farm</v>
      </c>
      <c r="D100">
        <f t="shared" si="22"/>
        <v>6</v>
      </c>
      <c r="E100">
        <f t="shared" si="23"/>
        <v>1</v>
      </c>
      <c r="F100" t="str">
        <f t="shared" si="24"/>
        <v>Finniston Farm</v>
      </c>
    </row>
    <row r="101" spans="1:6" hidden="1" outlineLevel="1">
      <c r="A101" t="s">
        <v>32</v>
      </c>
      <c r="B101">
        <f>INDEX(Sheet1!R:R, MATCH($A$51, Sheet1!$A:$A,0))</f>
        <v>0.17069999999999999</v>
      </c>
      <c r="C101" t="b">
        <f>IF(AND($B$94&gt;15,B101&gt;0.25),B60)</f>
        <v>0</v>
      </c>
      <c r="D101">
        <f t="shared" si="22"/>
        <v>2</v>
      </c>
      <c r="E101">
        <f t="shared" si="23"/>
        <v>5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3" width="15.5703125" bestFit="1" customWidth="1"/>
    <col min="4" max="5" width="12" bestFit="1" customWidth="1"/>
    <col min="6" max="6" width="15.140625" bestFit="1" customWidth="1"/>
    <col min="7" max="7" width="255.7109375" bestFit="1" customWidth="1"/>
    <col min="8" max="8" width="15.5703125" bestFit="1" customWidth="1"/>
    <col min="9" max="9" width="10.140625" bestFit="1" customWidth="1"/>
    <col min="10" max="10" width="16.28515625" bestFit="1" customWidth="1"/>
    <col min="11" max="11" width="41" bestFit="1" customWidth="1"/>
    <col min="12" max="19" width="15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3.42578125" bestFit="1" customWidth="1"/>
    <col min="25" max="25" width="14.42578125" bestFit="1" customWidth="1"/>
    <col min="26" max="26" width="15.5703125" bestFit="1" customWidth="1"/>
    <col min="27" max="27" width="15" bestFit="1" customWidth="1"/>
    <col min="28" max="28" width="18.42578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835</v>
      </c>
      <c r="B2" s="1">
        <v>0.625</v>
      </c>
      <c r="C2" t="s">
        <v>171</v>
      </c>
      <c r="D2" t="s">
        <v>833</v>
      </c>
      <c r="E2" t="s">
        <v>562</v>
      </c>
      <c r="F2">
        <v>15640</v>
      </c>
      <c r="G2" t="s">
        <v>282</v>
      </c>
      <c r="H2" t="s">
        <v>346</v>
      </c>
      <c r="I2" t="s">
        <v>5</v>
      </c>
      <c r="J2" t="s">
        <v>347</v>
      </c>
      <c r="K2" t="s">
        <v>834</v>
      </c>
      <c r="L2">
        <v>7</v>
      </c>
      <c r="M2">
        <v>124.7</v>
      </c>
      <c r="N2">
        <v>49.588799999999999</v>
      </c>
      <c r="O2">
        <v>52.432400000000001</v>
      </c>
      <c r="P2">
        <v>15.479100000000001</v>
      </c>
      <c r="Q2">
        <v>6.7405999999999997</v>
      </c>
      <c r="R2">
        <v>7.2407000000000004</v>
      </c>
      <c r="S2">
        <v>4.1955999999999998</v>
      </c>
      <c r="T2">
        <v>3.9773999999999998</v>
      </c>
      <c r="U2">
        <v>1.2531000000000001</v>
      </c>
      <c r="V2">
        <v>2.4220999999999999</v>
      </c>
      <c r="W2">
        <v>17.162099999999999</v>
      </c>
      <c r="X2" t="s">
        <v>483</v>
      </c>
      <c r="Y2">
        <v>3.3062</v>
      </c>
      <c r="Z2" t="s">
        <v>836</v>
      </c>
      <c r="AA2">
        <v>2.4083000000000001</v>
      </c>
      <c r="AB2" t="s">
        <v>807</v>
      </c>
      <c r="AC2">
        <v>1.6308</v>
      </c>
      <c r="AD2">
        <v>29.082599999999999</v>
      </c>
      <c r="AE2" s="23">
        <v>321.6198</v>
      </c>
      <c r="AF2">
        <v>2</v>
      </c>
      <c r="AG2">
        <v>137</v>
      </c>
    </row>
    <row r="3" spans="1:33">
      <c r="A3" t="s">
        <v>837</v>
      </c>
      <c r="B3" s="1">
        <v>0.625</v>
      </c>
      <c r="C3" t="s">
        <v>171</v>
      </c>
      <c r="D3" t="s">
        <v>833</v>
      </c>
      <c r="E3" t="s">
        <v>562</v>
      </c>
      <c r="F3">
        <v>15640</v>
      </c>
      <c r="G3" t="s">
        <v>282</v>
      </c>
      <c r="H3" t="s">
        <v>346</v>
      </c>
      <c r="I3" t="s">
        <v>5</v>
      </c>
      <c r="J3" t="s">
        <v>347</v>
      </c>
      <c r="K3" t="s">
        <v>834</v>
      </c>
      <c r="L3">
        <v>5</v>
      </c>
      <c r="M3">
        <v>111.55</v>
      </c>
      <c r="N3">
        <v>52.394399999999997</v>
      </c>
      <c r="O3">
        <v>31.8675</v>
      </c>
      <c r="P3">
        <v>10.4467</v>
      </c>
      <c r="Q3">
        <v>5.1155999999999997</v>
      </c>
      <c r="R3">
        <v>5.0246000000000004</v>
      </c>
      <c r="S3">
        <v>4.5526</v>
      </c>
      <c r="T3">
        <v>2.4815</v>
      </c>
      <c r="U3">
        <v>0</v>
      </c>
      <c r="V3">
        <v>0</v>
      </c>
      <c r="W3">
        <v>21</v>
      </c>
      <c r="X3" t="s">
        <v>838</v>
      </c>
      <c r="Y3">
        <v>4.1627000000000001</v>
      </c>
      <c r="Z3" t="s">
        <v>839</v>
      </c>
      <c r="AA3">
        <v>4.9108999999999998</v>
      </c>
      <c r="AB3" t="s">
        <v>840</v>
      </c>
      <c r="AC3">
        <v>2.1768999999999998</v>
      </c>
      <c r="AD3">
        <v>31.382999999999999</v>
      </c>
      <c r="AE3">
        <v>290.96940000000001</v>
      </c>
      <c r="AF3">
        <v>2.5</v>
      </c>
      <c r="AG3">
        <v>132</v>
      </c>
    </row>
    <row r="4" spans="1:33">
      <c r="A4" t="s">
        <v>841</v>
      </c>
      <c r="B4" s="1">
        <v>0.625</v>
      </c>
      <c r="C4" t="s">
        <v>171</v>
      </c>
      <c r="D4" t="s">
        <v>833</v>
      </c>
      <c r="E4" t="s">
        <v>562</v>
      </c>
      <c r="F4">
        <v>15640</v>
      </c>
      <c r="G4" t="s">
        <v>282</v>
      </c>
      <c r="H4" t="s">
        <v>346</v>
      </c>
      <c r="I4" t="s">
        <v>5</v>
      </c>
      <c r="J4" t="s">
        <v>347</v>
      </c>
      <c r="K4" t="s">
        <v>834</v>
      </c>
      <c r="L4">
        <v>7</v>
      </c>
      <c r="M4">
        <v>67.3</v>
      </c>
      <c r="N4">
        <v>57.776000000000003</v>
      </c>
      <c r="O4">
        <v>39.424900000000001</v>
      </c>
      <c r="P4">
        <v>16.491599999999998</v>
      </c>
      <c r="Q4">
        <v>10.408799999999999</v>
      </c>
      <c r="R4">
        <v>4.1704999999999997</v>
      </c>
      <c r="S4">
        <v>3.1301000000000001</v>
      </c>
      <c r="T4">
        <v>1.8662000000000001</v>
      </c>
      <c r="U4">
        <v>1.8435999999999999</v>
      </c>
      <c r="V4">
        <v>0.97609999999999997</v>
      </c>
      <c r="W4">
        <v>19.082899999999999</v>
      </c>
      <c r="X4" t="s">
        <v>699</v>
      </c>
      <c r="Y4">
        <v>2.222</v>
      </c>
      <c r="Z4" t="s">
        <v>842</v>
      </c>
      <c r="AA4">
        <v>1.5991</v>
      </c>
      <c r="AB4" t="s">
        <v>630</v>
      </c>
      <c r="AC4">
        <v>1.5563</v>
      </c>
      <c r="AD4">
        <v>22.504999999999999</v>
      </c>
      <c r="AE4">
        <v>250.35319999999999</v>
      </c>
      <c r="AF4">
        <v>8</v>
      </c>
      <c r="AG4">
        <v>130</v>
      </c>
    </row>
    <row r="5" spans="1:33">
      <c r="A5" t="s">
        <v>843</v>
      </c>
      <c r="B5" s="1">
        <v>0.625</v>
      </c>
      <c r="C5" t="s">
        <v>171</v>
      </c>
      <c r="D5" t="s">
        <v>833</v>
      </c>
      <c r="E5" t="s">
        <v>562</v>
      </c>
      <c r="F5">
        <v>15640</v>
      </c>
      <c r="G5" t="s">
        <v>282</v>
      </c>
      <c r="H5" t="s">
        <v>346</v>
      </c>
      <c r="I5" t="s">
        <v>5</v>
      </c>
      <c r="J5" t="s">
        <v>347</v>
      </c>
      <c r="K5" t="s">
        <v>834</v>
      </c>
      <c r="L5">
        <v>8</v>
      </c>
      <c r="M5">
        <v>69.158199999999994</v>
      </c>
      <c r="N5">
        <v>56.221200000000003</v>
      </c>
      <c r="O5">
        <v>26.290099999999999</v>
      </c>
      <c r="P5">
        <v>13.3605</v>
      </c>
      <c r="Q5">
        <v>4.4554999999999998</v>
      </c>
      <c r="R5">
        <v>5.0084</v>
      </c>
      <c r="S5">
        <v>4.0153999999999996</v>
      </c>
      <c r="T5">
        <v>2.1640999999999999</v>
      </c>
      <c r="U5">
        <v>2.3948</v>
      </c>
      <c r="V5">
        <v>2.1958000000000002</v>
      </c>
      <c r="W5">
        <v>20.382899999999999</v>
      </c>
      <c r="X5" t="s">
        <v>511</v>
      </c>
      <c r="Y5">
        <v>2.8365</v>
      </c>
      <c r="Z5" t="s">
        <v>512</v>
      </c>
      <c r="AA5">
        <v>2.2591000000000001</v>
      </c>
      <c r="AB5" t="s">
        <v>844</v>
      </c>
      <c r="AC5">
        <v>1.5449999999999999</v>
      </c>
      <c r="AD5">
        <v>26.7224</v>
      </c>
      <c r="AE5">
        <v>239.00970000000001</v>
      </c>
      <c r="AF5">
        <v>1.75</v>
      </c>
      <c r="AG5">
        <v>145</v>
      </c>
    </row>
    <row r="51" spans="1:33" hidden="1" outlineLevel="1">
      <c r="A51" t="str">
        <f>C2</f>
        <v>Kelso</v>
      </c>
      <c r="B51">
        <f>B2</f>
        <v>0.625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Lofgren</v>
      </c>
      <c r="L52" t="str">
        <f t="shared" si="0"/>
        <v>Red Giant (IRE)</v>
      </c>
      <c r="M52" t="str">
        <f t="shared" si="0"/>
        <v>Lofgren</v>
      </c>
      <c r="N52" t="str">
        <f t="shared" ref="N52:N91" si="1">INDEX($A$2:$A$20,(MATCH(LARGE(W$2:W$20,$J52),W$2:W$20,0)))</f>
        <v>Dandy Dan (IRE)</v>
      </c>
      <c r="O52" t="str">
        <f t="shared" ref="O52:O91" si="2">INDEX($A$2:$A$20,(MATCH(LARGE(AA$2:AA$20,$J52),AA$2:AA$20,0)))</f>
        <v>Dandy Dan (IRE)</v>
      </c>
      <c r="P52" t="str">
        <f t="shared" ref="P52:P91" si="3">INDEX($A$2:$A$20,(MATCH(LARGE(Y$2:Y$20,$J52),Y$2:Y$20,0)))</f>
        <v>Dandy Dan (IRE)</v>
      </c>
      <c r="Q52" t="str">
        <f t="shared" ref="Q52:Q91" si="4">INDEX($A$2:$A$20,(MATCH(LARGE(Y$2:Y$20,$J52),Y$2:Y$20,0)))</f>
        <v>Dandy Dan (IRE)</v>
      </c>
      <c r="R52" t="str">
        <f t="shared" ref="R52:R91" si="5">INDEX($A$2:$A$20,(MATCH(LARGE(AD$2:AD$20,$J52),AD$2:AD$20,0)))</f>
        <v>Dandy Dan (IRE)</v>
      </c>
      <c r="S52" t="str">
        <f t="shared" ref="S52:S80" si="6">A2</f>
        <v>Lofgren</v>
      </c>
      <c r="V52">
        <f t="shared" ref="V52:V80" si="7">SUM(Y52:AF52)</f>
        <v>22</v>
      </c>
      <c r="W52">
        <f t="shared" ref="W52:W80" si="8">V52-AG2</f>
        <v>-115</v>
      </c>
      <c r="X52">
        <f t="shared" ref="X52:X60" si="9">IF(ISNA(W52),"",W52)</f>
        <v>-115</v>
      </c>
      <c r="Y52">
        <f t="shared" ref="Y52:AA80" si="10">(($H$63+1)-(RANK(M2,M$2:M$30)))</f>
        <v>4</v>
      </c>
      <c r="Z52">
        <f t="shared" si="10"/>
        <v>1</v>
      </c>
      <c r="AA52">
        <f t="shared" si="10"/>
        <v>4</v>
      </c>
      <c r="AB52">
        <f t="shared" ref="AB52:AB80" si="11">(($H$63+1)-(RANK(W2,W$2:W$30)))</f>
        <v>1</v>
      </c>
      <c r="AC52">
        <f t="shared" ref="AC52:AC80" si="12">(($H$63+1)-(RANK(Y2,Y$2:Y$30)))</f>
        <v>3</v>
      </c>
      <c r="AD52">
        <f t="shared" ref="AD52:AD80" si="13">(($H$63+1)-(RANK(AA2,AA$2:AA$30)))</f>
        <v>3</v>
      </c>
      <c r="AE52">
        <f t="shared" ref="AE52:AF80" si="14">(($H$63+1)-(RANK(AC2,AC$2:AC$30)))</f>
        <v>3</v>
      </c>
      <c r="AF52">
        <f t="shared" si="14"/>
        <v>3</v>
      </c>
      <c r="AG52" t="str">
        <f>INDEX(S52:S92, MATCH(LARGE(X52:X92, 1),X52:X92, 0))</f>
        <v>Dandy Dan (IRE)</v>
      </c>
    </row>
    <row r="53" spans="1:33" hidden="1" outlineLevel="1">
      <c r="A53" t="s">
        <v>43</v>
      </c>
      <c r="B53" t="str">
        <f>A2</f>
        <v>Lofgren</v>
      </c>
      <c r="C53">
        <f>AE2</f>
        <v>321.6198</v>
      </c>
      <c r="D53">
        <f>AG2</f>
        <v>137</v>
      </c>
      <c r="E53">
        <f>C53-D53</f>
        <v>184.6198</v>
      </c>
      <c r="F53">
        <f>SUMIF(B53:B61, B53, G53:G61)</f>
        <v>0.20075319020196236</v>
      </c>
      <c r="G53">
        <f>(1/C53)*(C53-C54)</f>
        <v>9.530010279217882E-2</v>
      </c>
      <c r="H53">
        <f>AF2</f>
        <v>2</v>
      </c>
      <c r="J53">
        <v>2</v>
      </c>
      <c r="K53" t="str">
        <f t="shared" si="0"/>
        <v>Dandy Dan (IRE)</v>
      </c>
      <c r="L53" t="str">
        <f t="shared" si="0"/>
        <v>I Just Know (IRE)</v>
      </c>
      <c r="M53" t="str">
        <f t="shared" si="0"/>
        <v>Red Giant (IRE)</v>
      </c>
      <c r="N53" t="str">
        <f t="shared" si="1"/>
        <v>I Just Know (IRE)</v>
      </c>
      <c r="O53" t="str">
        <f t="shared" si="2"/>
        <v>Lofgren</v>
      </c>
      <c r="P53" t="str">
        <f t="shared" si="3"/>
        <v>Lofgren</v>
      </c>
      <c r="Q53" t="str">
        <f t="shared" si="4"/>
        <v>Lofgren</v>
      </c>
      <c r="R53" t="str">
        <f t="shared" si="5"/>
        <v>Lofgren</v>
      </c>
      <c r="S53" t="str">
        <f t="shared" si="6"/>
        <v>Dandy Dan (IRE)</v>
      </c>
      <c r="V53">
        <f t="shared" si="7"/>
        <v>27</v>
      </c>
      <c r="W53">
        <f t="shared" si="8"/>
        <v>-105</v>
      </c>
      <c r="X53">
        <f t="shared" si="9"/>
        <v>-105</v>
      </c>
      <c r="Y53">
        <f t="shared" si="10"/>
        <v>3</v>
      </c>
      <c r="Z53">
        <f t="shared" si="10"/>
        <v>2</v>
      </c>
      <c r="AA53">
        <f t="shared" si="10"/>
        <v>2</v>
      </c>
      <c r="AB53">
        <f t="shared" si="11"/>
        <v>4</v>
      </c>
      <c r="AC53">
        <f t="shared" si="12"/>
        <v>4</v>
      </c>
      <c r="AD53">
        <f t="shared" si="13"/>
        <v>4</v>
      </c>
      <c r="AE53">
        <f t="shared" si="14"/>
        <v>4</v>
      </c>
      <c r="AF53">
        <f t="shared" si="14"/>
        <v>4</v>
      </c>
    </row>
    <row r="54" spans="1:33" hidden="1" outlineLevel="1">
      <c r="A54" t="s">
        <v>44</v>
      </c>
      <c r="B54" t="str">
        <f>A3</f>
        <v>Dandy Dan (IRE)</v>
      </c>
      <c r="C54">
        <f>AE3</f>
        <v>290.96940000000001</v>
      </c>
      <c r="D54">
        <f>AG3</f>
        <v>132</v>
      </c>
      <c r="E54">
        <f t="shared" ref="E54:E55" si="15">C54-D54</f>
        <v>158.96940000000001</v>
      </c>
      <c r="F54">
        <f ca="1">SUMIF(B53:B64, B54, G53:G61)</f>
        <v>1.0689048335442355</v>
      </c>
      <c r="H54">
        <f>AF3</f>
        <v>2.5</v>
      </c>
      <c r="J54">
        <v>3</v>
      </c>
      <c r="K54" t="str">
        <f t="shared" si="0"/>
        <v>I Just Know (IRE)</v>
      </c>
      <c r="L54" t="str">
        <f t="shared" si="0"/>
        <v>Dandy Dan (IRE)</v>
      </c>
      <c r="M54" t="str">
        <f t="shared" si="0"/>
        <v>Dandy Dan (IRE)</v>
      </c>
      <c r="N54" t="str">
        <f t="shared" si="1"/>
        <v>Red Giant (IRE)</v>
      </c>
      <c r="O54" t="str">
        <f t="shared" si="2"/>
        <v>I Just Know (IRE)</v>
      </c>
      <c r="P54" t="str">
        <f t="shared" si="3"/>
        <v>I Just Know (IRE)</v>
      </c>
      <c r="Q54" t="str">
        <f t="shared" si="4"/>
        <v>I Just Know (IRE)</v>
      </c>
      <c r="R54" t="str">
        <f t="shared" si="5"/>
        <v>I Just Know (IRE)</v>
      </c>
      <c r="S54" t="str">
        <f t="shared" si="6"/>
        <v>Red Giant (IRE)</v>
      </c>
      <c r="V54">
        <f t="shared" si="7"/>
        <v>15</v>
      </c>
      <c r="W54">
        <f t="shared" si="8"/>
        <v>-115</v>
      </c>
      <c r="X54">
        <f t="shared" si="9"/>
        <v>-115</v>
      </c>
      <c r="Y54">
        <f t="shared" si="10"/>
        <v>1</v>
      </c>
      <c r="Z54">
        <f t="shared" si="10"/>
        <v>4</v>
      </c>
      <c r="AA54">
        <f t="shared" si="10"/>
        <v>3</v>
      </c>
      <c r="AB54">
        <f t="shared" si="11"/>
        <v>2</v>
      </c>
      <c r="AC54">
        <f t="shared" si="12"/>
        <v>1</v>
      </c>
      <c r="AD54">
        <f t="shared" si="13"/>
        <v>1</v>
      </c>
      <c r="AE54">
        <f t="shared" si="14"/>
        <v>2</v>
      </c>
      <c r="AF54">
        <f t="shared" si="14"/>
        <v>1</v>
      </c>
    </row>
    <row r="55" spans="1:33" hidden="1" outlineLevel="1">
      <c r="A55" t="s">
        <v>45</v>
      </c>
      <c r="B55" t="str">
        <f>A4</f>
        <v>Red Giant (IRE)</v>
      </c>
      <c r="C55">
        <f>AE4</f>
        <v>250.35319999999999</v>
      </c>
      <c r="D55">
        <f>AG4</f>
        <v>130</v>
      </c>
      <c r="E55">
        <f t="shared" si="15"/>
        <v>120.35319999999999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Red Giant (IRE)</v>
      </c>
      <c r="L55" t="str">
        <f t="shared" si="0"/>
        <v>Lofgren</v>
      </c>
      <c r="M55" t="str">
        <f t="shared" si="0"/>
        <v>I Just Know (IRE)</v>
      </c>
      <c r="N55" t="str">
        <f t="shared" si="1"/>
        <v>Lofgren</v>
      </c>
      <c r="O55" t="str">
        <f t="shared" si="2"/>
        <v>Red Giant (IRE)</v>
      </c>
      <c r="P55" t="str">
        <f t="shared" si="3"/>
        <v>Red Giant (IRE)</v>
      </c>
      <c r="Q55" t="str">
        <f t="shared" si="4"/>
        <v>Red Giant (IRE)</v>
      </c>
      <c r="R55" t="str">
        <f t="shared" si="5"/>
        <v>Red Giant (IRE)</v>
      </c>
      <c r="S55" t="str">
        <f t="shared" si="6"/>
        <v>I Just Know (IRE)</v>
      </c>
      <c r="V55">
        <f t="shared" si="7"/>
        <v>16</v>
      </c>
      <c r="W55">
        <f t="shared" si="8"/>
        <v>-129</v>
      </c>
      <c r="X55">
        <f t="shared" si="9"/>
        <v>-129</v>
      </c>
      <c r="Y55">
        <f t="shared" si="10"/>
        <v>2</v>
      </c>
      <c r="Z55">
        <f t="shared" si="10"/>
        <v>3</v>
      </c>
      <c r="AA55">
        <f t="shared" si="10"/>
        <v>1</v>
      </c>
      <c r="AB55">
        <f t="shared" si="11"/>
        <v>3</v>
      </c>
      <c r="AC55">
        <f t="shared" si="12"/>
        <v>2</v>
      </c>
      <c r="AD55">
        <f t="shared" si="13"/>
        <v>2</v>
      </c>
      <c r="AE55">
        <f t="shared" si="14"/>
        <v>1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Lofgren</v>
      </c>
      <c r="C56">
        <f>LARGE(M$2:M$20, D56)</f>
        <v>124.7</v>
      </c>
      <c r="D56">
        <v>1</v>
      </c>
      <c r="E56">
        <f>LARGE(M$2:M$20, F56)</f>
        <v>111.55</v>
      </c>
      <c r="F56">
        <v>2</v>
      </c>
      <c r="G56">
        <f t="shared" ref="G56:G61" si="16">IF(C56&gt;0, (1/C56)*(C56-E56), 0.1)</f>
        <v>0.10545308740978353</v>
      </c>
      <c r="H56">
        <f t="shared" ref="H56:H61" si="17">INDEX(AF$2:AF$20,MATCH(B56,A$2:A$20,0))</f>
        <v>2</v>
      </c>
      <c r="J56">
        <v>5</v>
      </c>
      <c r="K56" t="e">
        <f t="shared" si="0"/>
        <v>#NUM!</v>
      </c>
      <c r="L56" t="e">
        <f t="shared" si="0"/>
        <v>#NUM!</v>
      </c>
      <c r="M56" t="e">
        <f t="shared" si="0"/>
        <v>#NUM!</v>
      </c>
      <c r="N56" t="e">
        <f t="shared" si="1"/>
        <v>#NUM!</v>
      </c>
      <c r="O56" t="e">
        <f t="shared" si="2"/>
        <v>#NUM!</v>
      </c>
      <c r="P56" t="e">
        <f t="shared" si="3"/>
        <v>#NUM!</v>
      </c>
      <c r="Q56" t="e">
        <f t="shared" si="4"/>
        <v>#NUM!</v>
      </c>
      <c r="R56" t="e">
        <f t="shared" si="5"/>
        <v>#NUM!</v>
      </c>
      <c r="S56">
        <f t="shared" si="6"/>
        <v>0</v>
      </c>
      <c r="V56" t="e">
        <f t="shared" si="7"/>
        <v>#N/A</v>
      </c>
      <c r="W56" t="e">
        <f t="shared" si="8"/>
        <v>#N/A</v>
      </c>
      <c r="X56" t="str">
        <f t="shared" si="9"/>
        <v/>
      </c>
      <c r="Y56" t="e">
        <f t="shared" si="10"/>
        <v>#N/A</v>
      </c>
      <c r="Z56" t="e">
        <f t="shared" si="10"/>
        <v>#N/A</v>
      </c>
      <c r="AA56" t="e">
        <f t="shared" si="10"/>
        <v>#N/A</v>
      </c>
      <c r="AB56" t="e">
        <f t="shared" si="11"/>
        <v>#N/A</v>
      </c>
      <c r="AC56" t="e">
        <f t="shared" si="12"/>
        <v>#N/A</v>
      </c>
      <c r="AD56" t="e">
        <f t="shared" si="13"/>
        <v>#N/A</v>
      </c>
      <c r="AE56" t="e">
        <f t="shared" si="14"/>
        <v>#N/A</v>
      </c>
      <c r="AF56" t="e">
        <f t="shared" si="14"/>
        <v>#N/A</v>
      </c>
    </row>
    <row r="57" spans="1:33" hidden="1" outlineLevel="1">
      <c r="A57" t="s">
        <v>25</v>
      </c>
      <c r="B57" t="str">
        <f>INDEX(A$2:A$20,MATCH(C57,W$2:W$20,0))</f>
        <v>Dandy Dan (IRE)</v>
      </c>
      <c r="C57">
        <f>LARGE(W$2:W$20, D57)</f>
        <v>21</v>
      </c>
      <c r="D57">
        <v>1</v>
      </c>
      <c r="E57">
        <f>LARGE(W$2:W$20, F57)</f>
        <v>20.382899999999999</v>
      </c>
      <c r="F57">
        <v>2</v>
      </c>
      <c r="G57">
        <f t="shared" si="16"/>
        <v>2.9385714285714314E-2</v>
      </c>
      <c r="H57">
        <f t="shared" si="17"/>
        <v>2.5</v>
      </c>
      <c r="J57">
        <v>6</v>
      </c>
      <c r="K57" t="e">
        <f t="shared" si="0"/>
        <v>#NUM!</v>
      </c>
      <c r="L57" t="e">
        <f t="shared" si="0"/>
        <v>#NUM!</v>
      </c>
      <c r="M57" t="e">
        <f t="shared" si="0"/>
        <v>#NUM!</v>
      </c>
      <c r="N57" t="e">
        <f t="shared" si="1"/>
        <v>#NUM!</v>
      </c>
      <c r="O57" t="e">
        <f t="shared" si="2"/>
        <v>#NUM!</v>
      </c>
      <c r="P57" t="e">
        <f t="shared" si="3"/>
        <v>#NUM!</v>
      </c>
      <c r="Q57" t="e">
        <f t="shared" si="4"/>
        <v>#NUM!</v>
      </c>
      <c r="R57" t="e">
        <f t="shared" si="5"/>
        <v>#NUM!</v>
      </c>
      <c r="S57">
        <f t="shared" si="6"/>
        <v>0</v>
      </c>
      <c r="V57" t="e">
        <f t="shared" si="7"/>
        <v>#N/A</v>
      </c>
      <c r="W57" t="e">
        <f t="shared" si="8"/>
        <v>#N/A</v>
      </c>
      <c r="X57" t="str">
        <f t="shared" si="9"/>
        <v/>
      </c>
      <c r="Y57" t="e">
        <f t="shared" si="10"/>
        <v>#N/A</v>
      </c>
      <c r="Z57" t="e">
        <f t="shared" si="10"/>
        <v>#N/A</v>
      </c>
      <c r="AA57" t="e">
        <f t="shared" si="10"/>
        <v>#N/A</v>
      </c>
      <c r="AB57" t="e">
        <f t="shared" si="11"/>
        <v>#N/A</v>
      </c>
      <c r="AC57" t="e">
        <f t="shared" si="12"/>
        <v>#N/A</v>
      </c>
      <c r="AD57" t="e">
        <f t="shared" si="13"/>
        <v>#N/A</v>
      </c>
      <c r="AE57" t="e">
        <f t="shared" si="14"/>
        <v>#N/A</v>
      </c>
      <c r="AF57" t="e">
        <f t="shared" si="14"/>
        <v>#N/A</v>
      </c>
    </row>
    <row r="58" spans="1:33" hidden="1" outlineLevel="1">
      <c r="A58" t="s">
        <v>28</v>
      </c>
      <c r="B58" t="str">
        <f>INDEX(A$2:A$20,MATCH(C58,AA$2:AA$20,0))</f>
        <v>Dandy Dan (IRE)</v>
      </c>
      <c r="C58">
        <f>LARGE(AA$2:AA$20, D58)</f>
        <v>4.9108999999999998</v>
      </c>
      <c r="D58">
        <v>1</v>
      </c>
      <c r="E58">
        <f>LARGE(AA$2:AA$20, F58)</f>
        <v>2.4083000000000001</v>
      </c>
      <c r="F58">
        <v>2</v>
      </c>
      <c r="G58">
        <f t="shared" si="16"/>
        <v>0.50960109144963239</v>
      </c>
      <c r="H58">
        <f t="shared" si="17"/>
        <v>2.5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Dandy Dan (IRE)</v>
      </c>
      <c r="C59">
        <f>LARGE(AC$2:AC$20, D59)</f>
        <v>2.1768999999999998</v>
      </c>
      <c r="D59">
        <v>1</v>
      </c>
      <c r="E59">
        <f>LARGE(AC$2:AC$20, F59)</f>
        <v>1.6308</v>
      </c>
      <c r="F59">
        <v>2</v>
      </c>
      <c r="G59">
        <f t="shared" si="16"/>
        <v>0.25086131655105876</v>
      </c>
      <c r="H59">
        <f t="shared" si="17"/>
        <v>2.5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Dandy Dan (IRE)</v>
      </c>
      <c r="C60">
        <f>LARGE(Y$2:Y$20, D60)</f>
        <v>4.1627000000000001</v>
      </c>
      <c r="D60">
        <v>1</v>
      </c>
      <c r="E60">
        <f>LARGE(Y$2:Y$20, F60)</f>
        <v>3.3062</v>
      </c>
      <c r="F60">
        <v>2</v>
      </c>
      <c r="G60">
        <f t="shared" si="16"/>
        <v>0.20575587959737671</v>
      </c>
      <c r="H60">
        <f t="shared" si="17"/>
        <v>2.5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Dandy Dan (IRE)</v>
      </c>
      <c r="C61">
        <f>LARGE(AD$2:AD$20, D61)</f>
        <v>31.382999999999999</v>
      </c>
      <c r="D61">
        <v>1</v>
      </c>
      <c r="E61">
        <f>LARGE(AD$2:AD$20, F61)</f>
        <v>29.082599999999999</v>
      </c>
      <c r="F61">
        <v>2</v>
      </c>
      <c r="G61">
        <f t="shared" si="16"/>
        <v>7.3300831660453106E-2</v>
      </c>
      <c r="H61">
        <f t="shared" si="17"/>
        <v>2.5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Lofgren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Dandy Dan (IRE)</v>
      </c>
      <c r="C63" t="str">
        <f>IF(G68="Handicap", INDEX(B53:B55,(MATCH(LARGE(D53:D55,3),D53:D55,0))))</f>
        <v>Red Giant (IRE)</v>
      </c>
      <c r="D63" t="str">
        <f>IF(G68="Handicap", INDEX(B53:B55,(MATCH(LARGE(E53:E55,1),E53:E55,0))))</f>
        <v>Lofgren</v>
      </c>
      <c r="G63" t="s">
        <v>68</v>
      </c>
      <c r="H63">
        <f>COUNTIF(A2:A30, "*")</f>
        <v>4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Dandy Dan (IRE)</v>
      </c>
      <c r="C64">
        <f>INDEX(AF$2:AF$20,MATCH(B64,A$2:A$20,0))</f>
        <v>2.5</v>
      </c>
      <c r="D64">
        <v>1</v>
      </c>
      <c r="E64">
        <f>SUMIF(B53:B61, B64, G53:G61)</f>
        <v>1.0689048335442355</v>
      </c>
      <c r="F64">
        <v>0</v>
      </c>
      <c r="G64" t="str">
        <f>K2</f>
        <v>Belhaven Brewery Chase (Limited Handicap)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Dandy Dan (IRE)</v>
      </c>
      <c r="C65">
        <f>INDEX(AF$2:AF$20,MATCH(B65,A$2:A$20,0))</f>
        <v>2.5</v>
      </c>
      <c r="D65">
        <v>1</v>
      </c>
      <c r="F65">
        <f>IF(G68="Non Handicap", F64+1, F64)</f>
        <v>0</v>
      </c>
      <c r="G65" t="str">
        <f>D2</f>
        <v xml:space="preserve">3m2½f </v>
      </c>
      <c r="H65">
        <f>LARGE(G58:G60, 1)</f>
        <v>0.50960109144963239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15640</v>
      </c>
      <c r="H66">
        <f ca="1">LARGE(F53:F55, 1)</f>
        <v>1.0689048335442355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Dandy Dan (IRE)</v>
      </c>
      <c r="F67">
        <f>IF(H63&lt;11, F66+1, F66)</f>
        <v>1</v>
      </c>
      <c r="G67" t="str">
        <f>G2</f>
        <v>Good</v>
      </c>
      <c r="H67" t="str">
        <f ca="1">INDEX(B53:B55,MATCH(H66,F53:F55,0))</f>
        <v>Dandy Dan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Dandy Dan (IRE)</v>
      </c>
      <c r="B68" t="str">
        <f ca="1">IF(ISNA(A68), B56, A68)</f>
        <v>Dandy Dan (IRE)</v>
      </c>
      <c r="C68">
        <f ca="1">INDEX(AF$2:AF$20,MATCH(B68,A$2:A$20,0))</f>
        <v>2.5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Dandy Dan (IRE)</v>
      </c>
      <c r="C69">
        <f ca="1">INDEX(AF$2:AF$20,MATCH(B69,A$2:A$20,0))</f>
        <v>2.5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Dandy Dan (IRE)</v>
      </c>
      <c r="C70">
        <f ca="1">INDEX(AF$2:AF$20,MATCH(B70,A$2:A$20,0))</f>
        <v>2.5</v>
      </c>
      <c r="D70">
        <v>1</v>
      </c>
      <c r="E70">
        <f ca="1">SUMIF(B53:B61, B70, G53:G61)</f>
        <v>1.0689048335442355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Lofgren</v>
      </c>
      <c r="C72">
        <f>C53</f>
        <v>321.6198</v>
      </c>
      <c r="D72">
        <f>(1/C72)*(C72-C73)</f>
        <v>9.530010279217882E-2</v>
      </c>
      <c r="E72">
        <f>H53</f>
        <v>2</v>
      </c>
      <c r="F72">
        <f>(E72*10)-10</f>
        <v>10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Dandy Dan (IRE)</v>
      </c>
      <c r="C73">
        <f t="shared" si="19"/>
        <v>290.96940000000001</v>
      </c>
      <c r="D73">
        <f>(1/C73)*(C73-C74)</f>
        <v>0.1395892489038367</v>
      </c>
      <c r="E73">
        <f t="shared" ref="E73:E74" si="20">H54</f>
        <v>2.5</v>
      </c>
      <c r="F73">
        <f>(E73*10)-10</f>
        <v>15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Red Giant (IRE)</v>
      </c>
      <c r="C74">
        <f t="shared" si="19"/>
        <v>250.35319999999999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1.75</v>
      </c>
      <c r="C77">
        <f>SMALL(AF2:AF50, 1)</f>
        <v>1.75</v>
      </c>
      <c r="D77" t="str">
        <f>IF(G77&lt;=3, "YES", "NO")</f>
        <v>YES</v>
      </c>
      <c r="E77">
        <f>IF(C77=0,SMALL(AF2:AF49,2), C77)</f>
        <v>1.75</v>
      </c>
      <c r="F77">
        <f>IF(E77=0, SMALL(AF2:AF49, 3), E77)</f>
        <v>1.75</v>
      </c>
      <c r="G77">
        <f>IF(F77=0, SMALL(AF2:AF49, 4), F77)</f>
        <v>1.75</v>
      </c>
      <c r="H77" t="str">
        <f>INDEX(A2:A50, MATCH(G77, AF2:AF50, 0))</f>
        <v>I Just Know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239.00970000000001</v>
      </c>
      <c r="C78">
        <f>(B79-B78)+0.01</f>
        <v>82.620099999999994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321.6198</v>
      </c>
      <c r="C79">
        <f>C78/B79</f>
        <v>0.25688748018623231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I Just Know (IRE) is 25.69% behind top-rated Lofgren. </v>
      </c>
      <c r="H79" t="str">
        <f>INDEX(A2:A50, MATCH(B79, AE2:AE50, 0))</f>
        <v>Lofgren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20.382899999999999</v>
      </c>
      <c r="C80">
        <f>(B81-B80)+0.01</f>
        <v>0.62710000000000066</v>
      </c>
      <c r="D80" t="str">
        <f>D2</f>
        <v xml:space="preserve">3m2½f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</v>
      </c>
      <c r="C81">
        <f>C80/B81</f>
        <v>2.9861904761904794E-2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I Just Know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Kelso</v>
      </c>
    </row>
    <row r="82" spans="1:19" hidden="1" outlineLevel="1">
      <c r="A82" t="s">
        <v>110</v>
      </c>
      <c r="B82">
        <f>INDEX(M2:M49, MATCH(H77, A2:A49, 0))</f>
        <v>69.158199999999994</v>
      </c>
      <c r="C82">
        <f>(B83-B82)+0.01</f>
        <v>55.551800000000007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124.7</v>
      </c>
      <c r="C83">
        <f>C82/B83</f>
        <v>0.4454835605453088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I Just Know (IRE) is 44.55% ahead of the lay selection I Just Know (IRE). </v>
      </c>
      <c r="H83" t="str">
        <f>INDEX(A2:A50,MATCH(B83,INDEX(M2:M50,0)))</f>
        <v>I Just Know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1.5449999999999999</v>
      </c>
      <c r="C84">
        <f>(B85-B84)+0.01</f>
        <v>0.64189999999999992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2.1768999999999998</v>
      </c>
      <c r="C85">
        <f>C84/B85</f>
        <v>0.29486885019982545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Dandy Dan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26.7224</v>
      </c>
      <c r="C86">
        <f>(B87-B86)+0.01</f>
        <v>4.6705999999999985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31.382999999999999</v>
      </c>
      <c r="C87">
        <f>C86/B87</f>
        <v>0.148825797406239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Dandy Dan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2.8365</v>
      </c>
      <c r="C88">
        <f>B89-B88</f>
        <v>1.3262</v>
      </c>
      <c r="H88" t="str">
        <f>INDEX(X2:X50, MATCH(B88, Y2:Y50, 0))</f>
        <v>Cook, Danny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4.1627000000000001</v>
      </c>
      <c r="C89">
        <f>C88/B89</f>
        <v>0.31859129891656857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Bass, Mr D R is 31.86% ahead of Cook, Danny. </v>
      </c>
      <c r="H89" t="str">
        <f>INDEX(X2:X50, MATCH(B89, Y2:Y50, 0))</f>
        <v>Bass, Mr D R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56.221200000000003</v>
      </c>
      <c r="C90">
        <f>(B91-B90)+0.01</f>
        <v>1.5648000000000002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57.776000000000003</v>
      </c>
      <c r="C91">
        <f>(C90+0.01)/(B91+0.01)</f>
        <v>2.7252275637697713E-2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Red Giant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I Just Know (IRE)</v>
      </c>
      <c r="C92" t="str">
        <f>IF(AND(D77="YES",D92&gt;=2,D83="YES",SMALL(M2:M50,1)&gt;0),H77,IF(E92&gt;=5,H77,"No Lay"))</f>
        <v>I Just Know (IRE)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PLUS: I Just Know (IRE) is 25.69% behind top-rated Lofgren. 
NEUTRAL: Speed is not a factor.
PLUS: Form horse I Just Know (IRE) is 44.55% ahead of the lay selection I Just Know (IRE). 
NEUTRAL: Stallion ratings are not a factor.
NEGATIVE: The selection might be suited to this race, so it should be regarded as tentative for this reason.
PLUS: The top-rated jockey, Bass, Mr D R is 31.86% ahead of Cook, Danny. 
NEGATIVE: In the horse's second last race, he performed well which should act as a warning here.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0.1915</v>
      </c>
    </row>
    <row r="96" spans="1:19" hidden="1" outlineLevel="1">
      <c r="A96" t="s">
        <v>70</v>
      </c>
      <c r="B96">
        <f>INDEX(Sheet1!H:H, MATCH($A$51, Sheet1!$A:$A,0))</f>
        <v>0.1489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>Dandy Dan (IRE)</v>
      </c>
    </row>
    <row r="97" spans="1:6" hidden="1" outlineLevel="1">
      <c r="A97" t="s">
        <v>25</v>
      </c>
      <c r="B97">
        <f>INDEX(Sheet1!J:J, MATCH($A$51, Sheet1!$A:$A,0))</f>
        <v>0.17019999999999999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0.21279999999999999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0.1915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0.36170000000000002</v>
      </c>
      <c r="C101" t="str">
        <f>IF(AND($B$94&gt;15,B101&gt;0.25),B60)</f>
        <v>Dandy Dan (IRE)</v>
      </c>
      <c r="D101">
        <f t="shared" si="22"/>
        <v>6</v>
      </c>
      <c r="E101">
        <f t="shared" si="23"/>
        <v>1</v>
      </c>
      <c r="F101" t="str">
        <f t="shared" si="24"/>
        <v>Dandy Dan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.7109375" bestFit="1" customWidth="1"/>
    <col min="3" max="3" width="13.7109375" bestFit="1" customWidth="1"/>
    <col min="4" max="5" width="12" bestFit="1" customWidth="1"/>
    <col min="6" max="6" width="13.28515625" bestFit="1" customWidth="1"/>
    <col min="7" max="7" width="89" bestFit="1" customWidth="1"/>
    <col min="8" max="8" width="19.7109375" bestFit="1" customWidth="1"/>
    <col min="9" max="9" width="13.42578125" bestFit="1" customWidth="1"/>
    <col min="10" max="10" width="16.28515625" bestFit="1" customWidth="1"/>
    <col min="11" max="11" width="35.28515625" bestFit="1" customWidth="1"/>
    <col min="12" max="19" width="19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5" width="14.42578125" bestFit="1" customWidth="1"/>
    <col min="26" max="26" width="21" bestFit="1" customWidth="1"/>
    <col min="27" max="27" width="15" bestFit="1" customWidth="1"/>
    <col min="28" max="28" width="23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846</v>
      </c>
      <c r="B2" s="1">
        <v>0.62847222222222221</v>
      </c>
      <c r="C2" t="s">
        <v>167</v>
      </c>
      <c r="D2" t="s">
        <v>281</v>
      </c>
      <c r="E2" t="s">
        <v>447</v>
      </c>
      <c r="F2">
        <v>24540</v>
      </c>
      <c r="G2" t="s">
        <v>282</v>
      </c>
      <c r="H2" t="s">
        <v>232</v>
      </c>
      <c r="I2" t="s">
        <v>233</v>
      </c>
      <c r="J2" t="s">
        <v>662</v>
      </c>
      <c r="K2" t="s">
        <v>845</v>
      </c>
      <c r="L2">
        <v>5</v>
      </c>
      <c r="M2">
        <v>121.006</v>
      </c>
      <c r="N2">
        <v>103.97320000000001</v>
      </c>
      <c r="O2">
        <v>53.836300000000001</v>
      </c>
      <c r="P2">
        <v>14.533099999999999</v>
      </c>
      <c r="Q2">
        <v>12.0038</v>
      </c>
      <c r="R2">
        <v>7.8789999999999996</v>
      </c>
      <c r="S2">
        <v>6.4385000000000003</v>
      </c>
      <c r="T2">
        <v>4.4112999999999998</v>
      </c>
      <c r="U2">
        <v>3.0670999999999999</v>
      </c>
      <c r="V2">
        <v>1.7981</v>
      </c>
      <c r="W2">
        <v>18.0014</v>
      </c>
      <c r="X2" t="s">
        <v>303</v>
      </c>
      <c r="Y2">
        <v>1.5065</v>
      </c>
      <c r="Z2" t="s">
        <v>304</v>
      </c>
      <c r="AA2">
        <v>1.3691</v>
      </c>
      <c r="AB2" t="s">
        <v>847</v>
      </c>
      <c r="AC2">
        <v>9.3799999999999994E-2</v>
      </c>
      <c r="AD2">
        <v>27.279</v>
      </c>
      <c r="AE2" s="23">
        <v>377.19630000000001</v>
      </c>
      <c r="AF2">
        <v>5</v>
      </c>
      <c r="AG2">
        <v>105</v>
      </c>
    </row>
    <row r="3" spans="1:33">
      <c r="A3" t="s">
        <v>848</v>
      </c>
      <c r="B3" s="1">
        <v>0.62847222222222221</v>
      </c>
      <c r="C3" t="s">
        <v>167</v>
      </c>
      <c r="D3" t="s">
        <v>281</v>
      </c>
      <c r="E3" t="s">
        <v>447</v>
      </c>
      <c r="F3">
        <v>24540</v>
      </c>
      <c r="G3" t="s">
        <v>282</v>
      </c>
      <c r="H3" t="s">
        <v>232</v>
      </c>
      <c r="I3" t="s">
        <v>233</v>
      </c>
      <c r="J3" t="s">
        <v>662</v>
      </c>
      <c r="K3" t="s">
        <v>845</v>
      </c>
      <c r="L3">
        <v>3</v>
      </c>
      <c r="M3">
        <v>122.1</v>
      </c>
      <c r="N3">
        <v>79.772800000000004</v>
      </c>
      <c r="O3">
        <v>35.578400000000002</v>
      </c>
      <c r="P3">
        <v>11.437799999999999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22.104299999999999</v>
      </c>
      <c r="X3" t="s">
        <v>296</v>
      </c>
      <c r="Y3">
        <v>0.89410000000000001</v>
      </c>
      <c r="Z3" t="s">
        <v>368</v>
      </c>
      <c r="AA3">
        <v>1.9778</v>
      </c>
      <c r="AB3" t="s">
        <v>418</v>
      </c>
      <c r="AC3">
        <v>1.7495000000000001</v>
      </c>
      <c r="AD3">
        <v>37.783299999999997</v>
      </c>
      <c r="AE3">
        <v>343.00459999999998</v>
      </c>
      <c r="AF3">
        <v>14</v>
      </c>
      <c r="AG3">
        <v>92</v>
      </c>
    </row>
    <row r="4" spans="1:33">
      <c r="A4" t="s">
        <v>849</v>
      </c>
      <c r="B4" s="1">
        <v>0.62847222222222221</v>
      </c>
      <c r="C4" t="s">
        <v>167</v>
      </c>
      <c r="D4" t="s">
        <v>281</v>
      </c>
      <c r="E4" t="s">
        <v>447</v>
      </c>
      <c r="F4">
        <v>24540</v>
      </c>
      <c r="G4" t="s">
        <v>282</v>
      </c>
      <c r="H4" t="s">
        <v>232</v>
      </c>
      <c r="I4" t="s">
        <v>233</v>
      </c>
      <c r="J4" t="s">
        <v>662</v>
      </c>
      <c r="K4" t="s">
        <v>845</v>
      </c>
      <c r="L4">
        <v>3</v>
      </c>
      <c r="M4">
        <v>103.923</v>
      </c>
      <c r="N4">
        <v>98.082499999999996</v>
      </c>
      <c r="O4">
        <v>33.363700000000001</v>
      </c>
      <c r="P4">
        <v>13.9011</v>
      </c>
      <c r="Q4">
        <v>6.3175999999999997</v>
      </c>
      <c r="R4">
        <v>4.0210999999999997</v>
      </c>
      <c r="S4">
        <v>0</v>
      </c>
      <c r="T4">
        <v>0</v>
      </c>
      <c r="U4">
        <v>0</v>
      </c>
      <c r="V4">
        <v>0</v>
      </c>
      <c r="W4">
        <v>22.643599999999999</v>
      </c>
      <c r="X4" t="s">
        <v>326</v>
      </c>
      <c r="Y4">
        <v>3.145</v>
      </c>
      <c r="Z4" t="s">
        <v>327</v>
      </c>
      <c r="AA4">
        <v>4.0533999999999999</v>
      </c>
      <c r="AB4" t="s">
        <v>433</v>
      </c>
      <c r="AC4">
        <v>2.0017</v>
      </c>
      <c r="AD4">
        <v>31.8673</v>
      </c>
      <c r="AE4">
        <v>335.70510000000002</v>
      </c>
      <c r="AF4">
        <v>4.5</v>
      </c>
      <c r="AG4">
        <v>105</v>
      </c>
    </row>
    <row r="5" spans="1:33">
      <c r="A5" t="s">
        <v>850</v>
      </c>
      <c r="B5" s="1">
        <v>0.62847222222222221</v>
      </c>
      <c r="C5" t="s">
        <v>167</v>
      </c>
      <c r="D5" t="s">
        <v>281</v>
      </c>
      <c r="E5" t="s">
        <v>447</v>
      </c>
      <c r="F5">
        <v>24540</v>
      </c>
      <c r="G5" t="s">
        <v>282</v>
      </c>
      <c r="H5" t="s">
        <v>232</v>
      </c>
      <c r="I5" t="s">
        <v>233</v>
      </c>
      <c r="J5" t="s">
        <v>662</v>
      </c>
      <c r="K5" t="s">
        <v>845</v>
      </c>
      <c r="L5">
        <v>7</v>
      </c>
      <c r="M5">
        <v>120.0296</v>
      </c>
      <c r="N5">
        <v>97.561599999999999</v>
      </c>
      <c r="O5">
        <v>33.114899999999999</v>
      </c>
      <c r="P5">
        <v>11.1312</v>
      </c>
      <c r="Q5">
        <v>5.0529999999999999</v>
      </c>
      <c r="R5">
        <v>4.8590999999999998</v>
      </c>
      <c r="S5">
        <v>4.0872000000000002</v>
      </c>
      <c r="T5">
        <v>2.9567000000000001</v>
      </c>
      <c r="U5">
        <v>2.9321999999999999</v>
      </c>
      <c r="V5">
        <v>1.5717000000000001</v>
      </c>
      <c r="W5">
        <v>23.99</v>
      </c>
      <c r="X5" t="s">
        <v>311</v>
      </c>
      <c r="Y5">
        <v>0.59709999999999996</v>
      </c>
      <c r="Z5" t="s">
        <v>304</v>
      </c>
      <c r="AA5">
        <v>1.2062999999999999</v>
      </c>
      <c r="AB5" t="s">
        <v>531</v>
      </c>
      <c r="AC5">
        <v>1.8019000000000001</v>
      </c>
      <c r="AD5">
        <v>15.9039</v>
      </c>
      <c r="AE5">
        <v>326.79660000000001</v>
      </c>
      <c r="AF5">
        <v>4</v>
      </c>
      <c r="AG5">
        <v>106</v>
      </c>
    </row>
    <row r="6" spans="1:33">
      <c r="A6" t="s">
        <v>851</v>
      </c>
      <c r="B6" s="1">
        <v>0.62847222222222221</v>
      </c>
      <c r="C6" t="s">
        <v>167</v>
      </c>
      <c r="D6" t="s">
        <v>281</v>
      </c>
      <c r="E6" t="s">
        <v>447</v>
      </c>
      <c r="F6">
        <v>24540</v>
      </c>
      <c r="G6" t="s">
        <v>282</v>
      </c>
      <c r="H6" t="s">
        <v>232</v>
      </c>
      <c r="I6" t="s">
        <v>233</v>
      </c>
      <c r="J6" t="s">
        <v>662</v>
      </c>
      <c r="K6" t="s">
        <v>845</v>
      </c>
      <c r="L6">
        <v>3</v>
      </c>
      <c r="M6">
        <v>70.631</v>
      </c>
      <c r="N6">
        <v>94.159899999999993</v>
      </c>
      <c r="O6">
        <v>41.476999999999997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24.0886</v>
      </c>
      <c r="X6" t="s">
        <v>341</v>
      </c>
      <c r="Y6">
        <v>0.61829999999999996</v>
      </c>
      <c r="Z6" t="s">
        <v>286</v>
      </c>
      <c r="AA6">
        <v>2.8153000000000001</v>
      </c>
      <c r="AB6" t="s">
        <v>537</v>
      </c>
      <c r="AC6">
        <v>2.3502999999999998</v>
      </c>
      <c r="AD6">
        <v>44.933100000000003</v>
      </c>
      <c r="AE6">
        <v>324.0009</v>
      </c>
      <c r="AF6">
        <v>7</v>
      </c>
      <c r="AG6">
        <v>100</v>
      </c>
    </row>
    <row r="7" spans="1:33">
      <c r="A7" t="s">
        <v>852</v>
      </c>
      <c r="B7" s="1">
        <v>0.62847222222222221</v>
      </c>
      <c r="C7" t="s">
        <v>167</v>
      </c>
      <c r="D7" t="s">
        <v>281</v>
      </c>
      <c r="E7" t="s">
        <v>447</v>
      </c>
      <c r="F7">
        <v>24540</v>
      </c>
      <c r="G7" t="s">
        <v>282</v>
      </c>
      <c r="H7" t="s">
        <v>232</v>
      </c>
      <c r="I7" t="s">
        <v>233</v>
      </c>
      <c r="J7" t="s">
        <v>662</v>
      </c>
      <c r="K7" t="s">
        <v>845</v>
      </c>
      <c r="L7">
        <v>4</v>
      </c>
      <c r="M7">
        <v>73.595600000000005</v>
      </c>
      <c r="N7">
        <v>103.49120000000001</v>
      </c>
      <c r="O7">
        <v>39.158900000000003</v>
      </c>
      <c r="P7">
        <v>13.5405</v>
      </c>
      <c r="Q7">
        <v>6.0168999999999997</v>
      </c>
      <c r="R7">
        <v>5.5430000000000001</v>
      </c>
      <c r="S7">
        <v>3.8519999999999999</v>
      </c>
      <c r="T7">
        <v>3.2141000000000002</v>
      </c>
      <c r="U7">
        <v>1.3203</v>
      </c>
      <c r="V7">
        <v>2.0766</v>
      </c>
      <c r="W7">
        <v>19.801400000000001</v>
      </c>
      <c r="X7" t="s">
        <v>329</v>
      </c>
      <c r="Y7">
        <v>2.8799000000000001</v>
      </c>
      <c r="Z7" t="s">
        <v>330</v>
      </c>
      <c r="AA7">
        <v>2.8298000000000001</v>
      </c>
      <c r="AB7" t="s">
        <v>853</v>
      </c>
      <c r="AC7">
        <v>2.3506999999999998</v>
      </c>
      <c r="AD7">
        <v>27.2698</v>
      </c>
      <c r="AE7">
        <v>306.94080000000002</v>
      </c>
      <c r="AF7">
        <v>6</v>
      </c>
      <c r="AG7">
        <v>110</v>
      </c>
    </row>
    <row r="8" spans="1:33">
      <c r="A8" t="s">
        <v>854</v>
      </c>
      <c r="B8" s="1">
        <v>0.62847222222222221</v>
      </c>
      <c r="C8" t="s">
        <v>167</v>
      </c>
      <c r="D8" t="s">
        <v>281</v>
      </c>
      <c r="E8" t="s">
        <v>447</v>
      </c>
      <c r="F8">
        <v>24540</v>
      </c>
      <c r="G8" t="s">
        <v>282</v>
      </c>
      <c r="H8" t="s">
        <v>232</v>
      </c>
      <c r="I8" t="s">
        <v>233</v>
      </c>
      <c r="J8" t="s">
        <v>662</v>
      </c>
      <c r="K8" t="s">
        <v>845</v>
      </c>
      <c r="L8">
        <v>3</v>
      </c>
      <c r="M8">
        <v>124.3707</v>
      </c>
      <c r="N8">
        <v>49.8598</v>
      </c>
      <c r="O8">
        <v>42.682099999999998</v>
      </c>
      <c r="P8">
        <v>11.8827</v>
      </c>
      <c r="Q8">
        <v>8.8975000000000009</v>
      </c>
      <c r="R8">
        <v>5.6246999999999998</v>
      </c>
      <c r="S8">
        <v>5.8651999999999997</v>
      </c>
      <c r="T8">
        <v>2.5697000000000001</v>
      </c>
      <c r="U8">
        <v>1.6760999999999999</v>
      </c>
      <c r="V8">
        <v>2.2443</v>
      </c>
      <c r="W8">
        <v>23.011399999999998</v>
      </c>
      <c r="X8" t="s">
        <v>285</v>
      </c>
      <c r="Y8">
        <v>2.4028999999999998</v>
      </c>
      <c r="Z8" t="s">
        <v>368</v>
      </c>
      <c r="AA8">
        <v>2.2978000000000001</v>
      </c>
      <c r="AB8" t="s">
        <v>855</v>
      </c>
      <c r="AC8">
        <v>1.7322</v>
      </c>
      <c r="AD8">
        <v>18.1266</v>
      </c>
      <c r="AE8">
        <v>303.24380000000002</v>
      </c>
      <c r="AF8">
        <v>12</v>
      </c>
      <c r="AG8">
        <v>95</v>
      </c>
    </row>
    <row r="9" spans="1:33">
      <c r="A9" t="s">
        <v>856</v>
      </c>
      <c r="B9" s="1">
        <v>0.62847222222222221</v>
      </c>
      <c r="C9" t="s">
        <v>167</v>
      </c>
      <c r="D9" t="s">
        <v>281</v>
      </c>
      <c r="E9" t="s">
        <v>447</v>
      </c>
      <c r="F9">
        <v>24540</v>
      </c>
      <c r="G9" t="s">
        <v>282</v>
      </c>
      <c r="H9" t="s">
        <v>232</v>
      </c>
      <c r="I9" t="s">
        <v>233</v>
      </c>
      <c r="J9" t="s">
        <v>662</v>
      </c>
      <c r="K9" t="s">
        <v>845</v>
      </c>
      <c r="L9">
        <v>4</v>
      </c>
      <c r="M9">
        <v>113.30800000000001</v>
      </c>
      <c r="N9">
        <v>60.276699999999998</v>
      </c>
      <c r="O9">
        <v>47.339399999999998</v>
      </c>
      <c r="P9">
        <v>19.3688</v>
      </c>
      <c r="Q9">
        <v>6.9195000000000002</v>
      </c>
      <c r="R9">
        <v>5.2885</v>
      </c>
      <c r="S9">
        <v>4.4828000000000001</v>
      </c>
      <c r="T9">
        <v>0</v>
      </c>
      <c r="U9">
        <v>0</v>
      </c>
      <c r="V9">
        <v>0</v>
      </c>
      <c r="W9">
        <v>17.487100000000002</v>
      </c>
      <c r="X9" t="s">
        <v>333</v>
      </c>
      <c r="Y9">
        <v>0.90710000000000002</v>
      </c>
      <c r="Z9" t="s">
        <v>857</v>
      </c>
      <c r="AA9">
        <v>1.7213000000000001</v>
      </c>
      <c r="AB9" t="s">
        <v>858</v>
      </c>
      <c r="AC9">
        <v>1.61</v>
      </c>
      <c r="AD9">
        <v>1.5</v>
      </c>
      <c r="AE9">
        <v>288.51670000000001</v>
      </c>
      <c r="AF9">
        <v>8</v>
      </c>
      <c r="AG9">
        <v>104</v>
      </c>
    </row>
    <row r="10" spans="1:33">
      <c r="A10" t="s">
        <v>859</v>
      </c>
      <c r="B10" s="1">
        <v>0.62847222222222221</v>
      </c>
      <c r="C10" t="s">
        <v>167</v>
      </c>
      <c r="D10" t="s">
        <v>281</v>
      </c>
      <c r="E10" t="s">
        <v>447</v>
      </c>
      <c r="F10">
        <v>24540</v>
      </c>
      <c r="G10" t="s">
        <v>282</v>
      </c>
      <c r="H10" t="s">
        <v>232</v>
      </c>
      <c r="I10" t="s">
        <v>233</v>
      </c>
      <c r="J10" t="s">
        <v>662</v>
      </c>
      <c r="K10" t="s">
        <v>845</v>
      </c>
      <c r="L10">
        <v>3</v>
      </c>
      <c r="M10">
        <v>96.664000000000001</v>
      </c>
      <c r="N10">
        <v>48.348500000000001</v>
      </c>
      <c r="O10">
        <v>37.771999999999998</v>
      </c>
      <c r="P10">
        <v>10.2743</v>
      </c>
      <c r="Q10">
        <v>8.9539000000000009</v>
      </c>
      <c r="R10">
        <v>4.5644</v>
      </c>
      <c r="S10">
        <v>0</v>
      </c>
      <c r="T10">
        <v>0</v>
      </c>
      <c r="U10">
        <v>0</v>
      </c>
      <c r="V10">
        <v>0</v>
      </c>
      <c r="W10">
        <v>21.071400000000001</v>
      </c>
      <c r="X10" t="s">
        <v>337</v>
      </c>
      <c r="Y10">
        <v>0.84670000000000001</v>
      </c>
      <c r="Z10" t="s">
        <v>724</v>
      </c>
      <c r="AA10">
        <v>1.7784</v>
      </c>
      <c r="AB10" t="s">
        <v>444</v>
      </c>
      <c r="AC10">
        <v>0.97470000000000001</v>
      </c>
      <c r="AD10">
        <v>28.698399999999999</v>
      </c>
      <c r="AE10">
        <v>271.1456</v>
      </c>
      <c r="AF10">
        <v>20</v>
      </c>
      <c r="AG10">
        <v>88</v>
      </c>
    </row>
    <row r="11" spans="1:33">
      <c r="A11" t="s">
        <v>860</v>
      </c>
      <c r="B11" s="1">
        <v>0.62847222222222221</v>
      </c>
      <c r="C11" t="s">
        <v>167</v>
      </c>
      <c r="D11" t="s">
        <v>281</v>
      </c>
      <c r="E11" t="s">
        <v>447</v>
      </c>
      <c r="F11">
        <v>24540</v>
      </c>
      <c r="G11" t="s">
        <v>282</v>
      </c>
      <c r="H11" t="s">
        <v>232</v>
      </c>
      <c r="I11" t="s">
        <v>233</v>
      </c>
      <c r="J11" t="s">
        <v>662</v>
      </c>
      <c r="K11" t="s">
        <v>845</v>
      </c>
      <c r="L11">
        <v>3</v>
      </c>
      <c r="M11">
        <v>63.777999999999999</v>
      </c>
      <c r="N11">
        <v>72.161900000000003</v>
      </c>
      <c r="O11">
        <v>41.581600000000002</v>
      </c>
      <c r="P11">
        <v>12.3072</v>
      </c>
      <c r="Q11">
        <v>8.3989999999999991</v>
      </c>
      <c r="R11">
        <v>5.7392000000000003</v>
      </c>
      <c r="S11">
        <v>2.7612000000000001</v>
      </c>
      <c r="T11">
        <v>1.6154999999999999</v>
      </c>
      <c r="U11">
        <v>1.7388999999999999</v>
      </c>
      <c r="V11">
        <v>1.1496</v>
      </c>
      <c r="W11">
        <v>16.525700000000001</v>
      </c>
      <c r="X11" t="s">
        <v>318</v>
      </c>
      <c r="Y11">
        <v>1.9289000000000001</v>
      </c>
      <c r="Z11" t="s">
        <v>861</v>
      </c>
      <c r="AA11">
        <v>1.0132000000000001</v>
      </c>
      <c r="AB11" t="s">
        <v>339</v>
      </c>
      <c r="AC11">
        <v>1.5368999999999999</v>
      </c>
      <c r="AD11">
        <v>13.969200000000001</v>
      </c>
      <c r="AE11">
        <v>246.20599999999999</v>
      </c>
      <c r="AF11">
        <v>12</v>
      </c>
      <c r="AG11">
        <v>93</v>
      </c>
    </row>
    <row r="12" spans="1:33">
      <c r="A12" t="s">
        <v>862</v>
      </c>
      <c r="B12" s="1">
        <v>0.62847222222222221</v>
      </c>
      <c r="C12" t="s">
        <v>167</v>
      </c>
      <c r="D12" t="s">
        <v>281</v>
      </c>
      <c r="E12" t="s">
        <v>447</v>
      </c>
      <c r="F12">
        <v>24540</v>
      </c>
      <c r="G12" t="s">
        <v>282</v>
      </c>
      <c r="H12" t="s">
        <v>232</v>
      </c>
      <c r="I12" t="s">
        <v>233</v>
      </c>
      <c r="J12" t="s">
        <v>662</v>
      </c>
      <c r="K12" t="s">
        <v>845</v>
      </c>
      <c r="L12">
        <v>3</v>
      </c>
      <c r="M12">
        <v>49.112400000000001</v>
      </c>
      <c r="N12">
        <v>61.1449</v>
      </c>
      <c r="O12">
        <v>31.546600000000002</v>
      </c>
      <c r="P12">
        <v>11.367100000000001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17.5943</v>
      </c>
      <c r="X12" t="s">
        <v>293</v>
      </c>
      <c r="Y12">
        <v>1.1505000000000001</v>
      </c>
      <c r="Z12" t="s">
        <v>724</v>
      </c>
      <c r="AA12">
        <v>0.44519999999999998</v>
      </c>
      <c r="AB12" t="s">
        <v>863</v>
      </c>
      <c r="AC12">
        <v>1.7625</v>
      </c>
      <c r="AD12">
        <v>33.566400000000002</v>
      </c>
      <c r="AE12">
        <v>229.12450000000001</v>
      </c>
      <c r="AF12">
        <v>25</v>
      </c>
      <c r="AG12">
        <v>83</v>
      </c>
    </row>
    <row r="51" spans="1:33" hidden="1" outlineLevel="1">
      <c r="A51" t="str">
        <f>C2</f>
        <v>Leopardstown</v>
      </c>
      <c r="B51">
        <f>B2</f>
        <v>0.62847222222222221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Damselfly (IRE)</v>
      </c>
      <c r="L52" t="str">
        <f t="shared" si="0"/>
        <v>Smash Williams (IRE)</v>
      </c>
      <c r="M52" t="str">
        <f t="shared" si="0"/>
        <v>Smash Williams (IRE)</v>
      </c>
      <c r="N52" t="str">
        <f t="shared" ref="N52:N91" si="1">INDEX($A$2:$A$20,(MATCH(LARGE(W$2:W$20,$J52),W$2:W$20,0)))</f>
        <v>North Face (IRE)</v>
      </c>
      <c r="O52" t="str">
        <f t="shared" ref="O52:O91" si="2">INDEX($A$2:$A$20,(MATCH(LARGE(AA$2:AA$20,$J52),AA$2:AA$20,0)))</f>
        <v>Imaging</v>
      </c>
      <c r="P52" t="str">
        <f t="shared" ref="P52:P91" si="3">INDEX($A$2:$A$20,(MATCH(LARGE(Y$2:Y$20,$J52),Y$2:Y$20,0)))</f>
        <v>Imaging</v>
      </c>
      <c r="Q52" t="str">
        <f t="shared" ref="Q52:Q91" si="4">INDEX($A$2:$A$20,(MATCH(LARGE(Y$2:Y$20,$J52),Y$2:Y$20,0)))</f>
        <v>Imaging</v>
      </c>
      <c r="R52" t="str">
        <f t="shared" ref="R52:R91" si="5">INDEX($A$2:$A$20,(MATCH(LARGE(AD$2:AD$20,$J52),AD$2:AD$20,0)))</f>
        <v>North Face (IRE)</v>
      </c>
      <c r="S52" t="str">
        <f t="shared" ref="S52:S80" si="6">A2</f>
        <v>Smash Williams (IRE)</v>
      </c>
      <c r="V52">
        <f t="shared" ref="V52:V80" si="7">SUM(Y52:AF52)</f>
        <v>53</v>
      </c>
      <c r="W52">
        <f t="shared" ref="W52:W80" si="8">V52-AG2</f>
        <v>-52</v>
      </c>
      <c r="X52">
        <f t="shared" ref="X52:X60" si="9">IF(ISNA(W52),"",W52)</f>
        <v>-52</v>
      </c>
      <c r="Y52">
        <f t="shared" ref="Y52:AA80" si="10">(($H$63+1)-(RANK(M2,M$2:M$30)))</f>
        <v>9</v>
      </c>
      <c r="Z52">
        <f t="shared" si="10"/>
        <v>11</v>
      </c>
      <c r="AA52">
        <f t="shared" si="10"/>
        <v>11</v>
      </c>
      <c r="AB52">
        <f t="shared" ref="AB52:AB80" si="11">(($H$63+1)-(RANK(W2,W$2:W$30)))</f>
        <v>4</v>
      </c>
      <c r="AC52">
        <f t="shared" ref="AC52:AC80" si="12">(($H$63+1)-(RANK(Y2,Y$2:Y$30)))</f>
        <v>7</v>
      </c>
      <c r="AD52">
        <f t="shared" ref="AD52:AD80" si="13">(($H$63+1)-(RANK(AA2,AA$2:AA$30)))</f>
        <v>4</v>
      </c>
      <c r="AE52">
        <f t="shared" ref="AE52:AF80" si="14">(($H$63+1)-(RANK(AC2,AC$2:AC$30)))</f>
        <v>1</v>
      </c>
      <c r="AF52">
        <f t="shared" si="14"/>
        <v>6</v>
      </c>
      <c r="AG52" t="str">
        <f>INDEX(S52:S92, MATCH(LARGE(X52:X92, 1),X52:X92, 0))</f>
        <v>Kings Field (IRE)</v>
      </c>
    </row>
    <row r="53" spans="1:33" hidden="1" outlineLevel="1">
      <c r="A53" t="s">
        <v>43</v>
      </c>
      <c r="B53" t="str">
        <f>A2</f>
        <v>Smash Williams (IRE)</v>
      </c>
      <c r="C53">
        <f>AE2</f>
        <v>377.19630000000001</v>
      </c>
      <c r="D53">
        <f>AG2</f>
        <v>105</v>
      </c>
      <c r="E53">
        <f>C53-D53</f>
        <v>272.19630000000001</v>
      </c>
      <c r="F53">
        <f>SUMIF(B53:B61, B53, G53:G61)</f>
        <v>9.0646965519014966E-2</v>
      </c>
      <c r="G53">
        <f>(1/C53)*(C53-C54)</f>
        <v>9.0646965519014966E-2</v>
      </c>
      <c r="H53">
        <f>AF2</f>
        <v>5</v>
      </c>
      <c r="J53">
        <v>2</v>
      </c>
      <c r="K53" t="str">
        <f t="shared" si="0"/>
        <v>Kings Field (IRE)</v>
      </c>
      <c r="L53" t="str">
        <f t="shared" si="0"/>
        <v>Psychedelic Funk</v>
      </c>
      <c r="M53" t="str">
        <f t="shared" si="0"/>
        <v>Fas (IRE)</v>
      </c>
      <c r="N53" t="str">
        <f t="shared" si="1"/>
        <v>Flight Risk (IRE)</v>
      </c>
      <c r="O53" t="str">
        <f t="shared" si="2"/>
        <v>Psychedelic Funk</v>
      </c>
      <c r="P53" t="str">
        <f t="shared" si="3"/>
        <v>Psychedelic Funk</v>
      </c>
      <c r="Q53" t="str">
        <f t="shared" si="4"/>
        <v>Psychedelic Funk</v>
      </c>
      <c r="R53" t="str">
        <f t="shared" si="5"/>
        <v>Kings Field (IRE)</v>
      </c>
      <c r="S53" t="str">
        <f t="shared" si="6"/>
        <v>Kings Field (IRE)</v>
      </c>
      <c r="V53">
        <f t="shared" si="7"/>
        <v>54</v>
      </c>
      <c r="W53">
        <f t="shared" si="8"/>
        <v>-38</v>
      </c>
      <c r="X53">
        <f t="shared" si="9"/>
        <v>-38</v>
      </c>
      <c r="Y53">
        <f t="shared" si="10"/>
        <v>10</v>
      </c>
      <c r="Z53">
        <f t="shared" si="10"/>
        <v>6</v>
      </c>
      <c r="AA53">
        <f t="shared" si="10"/>
        <v>4</v>
      </c>
      <c r="AB53">
        <f t="shared" si="11"/>
        <v>7</v>
      </c>
      <c r="AC53">
        <f t="shared" si="12"/>
        <v>4</v>
      </c>
      <c r="AD53">
        <f t="shared" si="13"/>
        <v>7</v>
      </c>
      <c r="AE53">
        <f t="shared" si="14"/>
        <v>6</v>
      </c>
      <c r="AF53">
        <f t="shared" si="14"/>
        <v>10</v>
      </c>
    </row>
    <row r="54" spans="1:33" hidden="1" outlineLevel="1">
      <c r="A54" t="s">
        <v>44</v>
      </c>
      <c r="B54" t="str">
        <f>A3</f>
        <v>Kings Field (IRE)</v>
      </c>
      <c r="C54">
        <f>AE3</f>
        <v>343.00459999999998</v>
      </c>
      <c r="D54">
        <f>AG3</f>
        <v>92</v>
      </c>
      <c r="E54">
        <f t="shared" ref="E54:E55" si="15">C54-D54</f>
        <v>251.00459999999998</v>
      </c>
      <c r="F54">
        <f ca="1">SUMIF(B53:B64, B54, G53:G61)</f>
        <v>0</v>
      </c>
      <c r="H54">
        <f>AF3</f>
        <v>14</v>
      </c>
      <c r="J54">
        <v>3</v>
      </c>
      <c r="K54" t="str">
        <f t="shared" si="0"/>
        <v>Smash Williams (IRE)</v>
      </c>
      <c r="L54" t="str">
        <f t="shared" si="0"/>
        <v>Imaging</v>
      </c>
      <c r="M54" t="str">
        <f t="shared" si="0"/>
        <v>Damselfly (IRE)</v>
      </c>
      <c r="N54" t="str">
        <f t="shared" si="1"/>
        <v>Damselfly (IRE)</v>
      </c>
      <c r="O54" t="str">
        <f t="shared" si="2"/>
        <v>North Face (IRE)</v>
      </c>
      <c r="P54" t="str">
        <f t="shared" si="3"/>
        <v>Damselfly (IRE)</v>
      </c>
      <c r="Q54" t="str">
        <f t="shared" si="4"/>
        <v>Damselfly (IRE)</v>
      </c>
      <c r="R54" t="str">
        <f t="shared" si="5"/>
        <v>Excelling Spirit (IRE)</v>
      </c>
      <c r="S54" t="str">
        <f t="shared" si="6"/>
        <v>Imaging</v>
      </c>
      <c r="V54">
        <f t="shared" si="7"/>
        <v>65</v>
      </c>
      <c r="W54">
        <f t="shared" si="8"/>
        <v>-40</v>
      </c>
      <c r="X54">
        <f t="shared" si="9"/>
        <v>-40</v>
      </c>
      <c r="Y54">
        <f t="shared" si="10"/>
        <v>6</v>
      </c>
      <c r="Z54">
        <f t="shared" si="10"/>
        <v>9</v>
      </c>
      <c r="AA54">
        <f t="shared" si="10"/>
        <v>3</v>
      </c>
      <c r="AB54">
        <f t="shared" si="11"/>
        <v>8</v>
      </c>
      <c r="AC54">
        <f t="shared" si="12"/>
        <v>11</v>
      </c>
      <c r="AD54">
        <f t="shared" si="13"/>
        <v>11</v>
      </c>
      <c r="AE54">
        <f t="shared" si="14"/>
        <v>9</v>
      </c>
      <c r="AF54">
        <f t="shared" si="14"/>
        <v>8</v>
      </c>
    </row>
    <row r="55" spans="1:33" hidden="1" outlineLevel="1">
      <c r="A55" t="s">
        <v>45</v>
      </c>
      <c r="B55" t="str">
        <f>A4</f>
        <v>Imaging</v>
      </c>
      <c r="C55">
        <f>AE4</f>
        <v>335.70510000000002</v>
      </c>
      <c r="D55">
        <f>AG4</f>
        <v>105</v>
      </c>
      <c r="E55">
        <f t="shared" si="15"/>
        <v>230.70510000000002</v>
      </c>
      <c r="F55">
        <f ca="1">SUMIF(B53:B64, B55, G53:G61)</f>
        <v>0.3861625628542581</v>
      </c>
      <c r="H55">
        <f>AF4</f>
        <v>4.5</v>
      </c>
      <c r="J55">
        <v>4</v>
      </c>
      <c r="K55" t="str">
        <f t="shared" si="0"/>
        <v>Flight Risk (IRE)</v>
      </c>
      <c r="L55" t="str">
        <f t="shared" si="0"/>
        <v>Flight Risk (IRE)</v>
      </c>
      <c r="M55" t="str">
        <f t="shared" si="0"/>
        <v>Julias Magic (IRE)</v>
      </c>
      <c r="N55" t="str">
        <f t="shared" si="1"/>
        <v>Imaging</v>
      </c>
      <c r="O55" t="str">
        <f t="shared" si="2"/>
        <v>Damselfly (IRE)</v>
      </c>
      <c r="P55" t="str">
        <f t="shared" si="3"/>
        <v>Julias Magic (IRE)</v>
      </c>
      <c r="Q55" t="str">
        <f t="shared" si="4"/>
        <v>Julias Magic (IRE)</v>
      </c>
      <c r="R55" t="str">
        <f t="shared" si="5"/>
        <v>Imaging</v>
      </c>
      <c r="S55" t="str">
        <f t="shared" si="6"/>
        <v>Flight Risk (IRE)</v>
      </c>
      <c r="V55">
        <f t="shared" si="7"/>
        <v>43</v>
      </c>
      <c r="W55">
        <f t="shared" si="8"/>
        <v>-63</v>
      </c>
      <c r="X55">
        <f t="shared" si="9"/>
        <v>-63</v>
      </c>
      <c r="Y55">
        <f t="shared" si="10"/>
        <v>8</v>
      </c>
      <c r="Z55">
        <f t="shared" si="10"/>
        <v>8</v>
      </c>
      <c r="AA55">
        <f t="shared" si="10"/>
        <v>2</v>
      </c>
      <c r="AB55">
        <f t="shared" si="11"/>
        <v>10</v>
      </c>
      <c r="AC55">
        <f t="shared" si="12"/>
        <v>1</v>
      </c>
      <c r="AD55">
        <f t="shared" si="13"/>
        <v>3</v>
      </c>
      <c r="AE55">
        <f t="shared" si="14"/>
        <v>8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Damselfly (IRE)</v>
      </c>
      <c r="C56">
        <f>LARGE(M$2:M$20, D56)</f>
        <v>124.3707</v>
      </c>
      <c r="D56">
        <v>1</v>
      </c>
      <c r="E56">
        <f>LARGE(M$2:M$20, F56)</f>
        <v>122.1</v>
      </c>
      <c r="F56">
        <v>2</v>
      </c>
      <c r="G56">
        <f t="shared" ref="G56:G61" si="16">IF(C56&gt;0, (1/C56)*(C56-E56), 0.1)</f>
        <v>1.8257515636721552E-2</v>
      </c>
      <c r="H56">
        <f t="shared" ref="H56:H61" si="17">INDEX(AF$2:AF$20,MATCH(B56,A$2:A$20,0))</f>
        <v>12</v>
      </c>
      <c r="J56">
        <v>5</v>
      </c>
      <c r="K56" t="str">
        <f t="shared" si="0"/>
        <v>Fas (IRE)</v>
      </c>
      <c r="L56" t="str">
        <f t="shared" si="0"/>
        <v>North Face (IRE)</v>
      </c>
      <c r="M56" t="str">
        <f t="shared" si="0"/>
        <v>North Face (IRE)</v>
      </c>
      <c r="N56" t="str">
        <f t="shared" si="1"/>
        <v>Kings Field (IRE)</v>
      </c>
      <c r="O56" t="str">
        <f t="shared" si="2"/>
        <v>Kings Field (IRE)</v>
      </c>
      <c r="P56" t="str">
        <f t="shared" si="3"/>
        <v>Smash Williams (IRE)</v>
      </c>
      <c r="Q56" t="str">
        <f t="shared" si="4"/>
        <v>Smash Williams (IRE)</v>
      </c>
      <c r="R56" t="str">
        <f t="shared" si="5"/>
        <v>True To Herself (IRE)</v>
      </c>
      <c r="S56" t="str">
        <f t="shared" si="6"/>
        <v>North Face (IRE)</v>
      </c>
      <c r="V56">
        <f t="shared" si="7"/>
        <v>60</v>
      </c>
      <c r="W56">
        <f t="shared" si="8"/>
        <v>-40</v>
      </c>
      <c r="X56">
        <f t="shared" si="9"/>
        <v>-40</v>
      </c>
      <c r="Y56">
        <f t="shared" si="10"/>
        <v>3</v>
      </c>
      <c r="Z56">
        <f t="shared" si="10"/>
        <v>7</v>
      </c>
      <c r="AA56">
        <f t="shared" si="10"/>
        <v>7</v>
      </c>
      <c r="AB56">
        <f t="shared" si="11"/>
        <v>11</v>
      </c>
      <c r="AC56">
        <f t="shared" si="12"/>
        <v>2</v>
      </c>
      <c r="AD56">
        <f t="shared" si="13"/>
        <v>9</v>
      </c>
      <c r="AE56">
        <f t="shared" si="14"/>
        <v>10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North Face (IRE)</v>
      </c>
      <c r="C57">
        <f>LARGE(W$2:W$20, D57)</f>
        <v>24.0886</v>
      </c>
      <c r="D57">
        <v>1</v>
      </c>
      <c r="E57">
        <f>LARGE(W$2:W$20, F57)</f>
        <v>23.99</v>
      </c>
      <c r="F57">
        <v>2</v>
      </c>
      <c r="G57">
        <f t="shared" si="16"/>
        <v>4.0932225201963223E-3</v>
      </c>
      <c r="H57">
        <f t="shared" si="17"/>
        <v>7</v>
      </c>
      <c r="J57">
        <v>6</v>
      </c>
      <c r="K57" t="str">
        <f t="shared" si="0"/>
        <v>Imaging</v>
      </c>
      <c r="L57" t="str">
        <f t="shared" si="0"/>
        <v>Kings Field (IRE)</v>
      </c>
      <c r="M57" t="str">
        <f t="shared" si="0"/>
        <v>Psychedelic Funk</v>
      </c>
      <c r="N57" t="str">
        <f t="shared" si="1"/>
        <v>True To Herself (IRE)</v>
      </c>
      <c r="O57" t="str">
        <f t="shared" si="2"/>
        <v>True To Herself (IRE)</v>
      </c>
      <c r="P57" t="str">
        <f t="shared" si="3"/>
        <v>Excelling Spirit (IRE)</v>
      </c>
      <c r="Q57" t="str">
        <f t="shared" si="4"/>
        <v>Excelling Spirit (IRE)</v>
      </c>
      <c r="R57" t="str">
        <f t="shared" si="5"/>
        <v>Smash Williams (IRE)</v>
      </c>
      <c r="S57" t="str">
        <f t="shared" si="6"/>
        <v>Psychedelic Funk</v>
      </c>
      <c r="V57">
        <f t="shared" si="7"/>
        <v>61</v>
      </c>
      <c r="W57">
        <f t="shared" si="8"/>
        <v>-49</v>
      </c>
      <c r="X57">
        <f t="shared" si="9"/>
        <v>-49</v>
      </c>
      <c r="Y57">
        <f t="shared" si="10"/>
        <v>4</v>
      </c>
      <c r="Z57">
        <f t="shared" si="10"/>
        <v>10</v>
      </c>
      <c r="AA57">
        <f t="shared" si="10"/>
        <v>6</v>
      </c>
      <c r="AB57">
        <f t="shared" si="11"/>
        <v>5</v>
      </c>
      <c r="AC57">
        <f t="shared" si="12"/>
        <v>10</v>
      </c>
      <c r="AD57">
        <f t="shared" si="13"/>
        <v>10</v>
      </c>
      <c r="AE57">
        <f t="shared" si="14"/>
        <v>11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Imaging</v>
      </c>
      <c r="C58">
        <f>LARGE(AA$2:AA$20, D58)</f>
        <v>4.0533999999999999</v>
      </c>
      <c r="D58">
        <v>1</v>
      </c>
      <c r="E58">
        <f>LARGE(AA$2:AA$20, F58)</f>
        <v>2.8298000000000001</v>
      </c>
      <c r="F58">
        <v>2</v>
      </c>
      <c r="G58">
        <f t="shared" si="16"/>
        <v>0.30187003503231852</v>
      </c>
      <c r="H58">
        <f t="shared" si="17"/>
        <v>4.5</v>
      </c>
      <c r="J58">
        <v>7</v>
      </c>
      <c r="K58" t="str">
        <f t="shared" si="0"/>
        <v>True To Herself (IRE)</v>
      </c>
      <c r="L58" t="str">
        <f t="shared" si="0"/>
        <v>Julias Magic (IRE)</v>
      </c>
      <c r="M58" t="str">
        <f t="shared" si="0"/>
        <v>True To Herself (IRE)</v>
      </c>
      <c r="N58" t="str">
        <f t="shared" si="1"/>
        <v>Psychedelic Funk</v>
      </c>
      <c r="O58" t="str">
        <f t="shared" si="2"/>
        <v>Fas (IRE)</v>
      </c>
      <c r="P58" t="str">
        <f t="shared" si="3"/>
        <v>Fas (IRE)</v>
      </c>
      <c r="Q58" t="str">
        <f t="shared" si="4"/>
        <v>Fas (IRE)</v>
      </c>
      <c r="R58" t="str">
        <f t="shared" si="5"/>
        <v>Psychedelic Funk</v>
      </c>
      <c r="S58" t="str">
        <f t="shared" si="6"/>
        <v>Damselfly (IRE)</v>
      </c>
      <c r="V58">
        <f t="shared" si="7"/>
        <v>57</v>
      </c>
      <c r="W58">
        <f t="shared" si="8"/>
        <v>-38</v>
      </c>
      <c r="X58">
        <f t="shared" si="9"/>
        <v>-38</v>
      </c>
      <c r="Y58">
        <f t="shared" si="10"/>
        <v>11</v>
      </c>
      <c r="Z58">
        <f t="shared" si="10"/>
        <v>2</v>
      </c>
      <c r="AA58">
        <f t="shared" si="10"/>
        <v>9</v>
      </c>
      <c r="AB58">
        <f t="shared" si="11"/>
        <v>9</v>
      </c>
      <c r="AC58">
        <f t="shared" si="12"/>
        <v>9</v>
      </c>
      <c r="AD58">
        <f t="shared" si="13"/>
        <v>8</v>
      </c>
      <c r="AE58">
        <f t="shared" si="14"/>
        <v>5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Psychedelic Funk</v>
      </c>
      <c r="C59">
        <f>LARGE(AC$2:AC$20, D59)</f>
        <v>2.3506999999999998</v>
      </c>
      <c r="D59">
        <v>1</v>
      </c>
      <c r="E59">
        <f>LARGE(AC$2:AC$20, F59)</f>
        <v>2.3502999999999998</v>
      </c>
      <c r="F59">
        <v>2</v>
      </c>
      <c r="G59">
        <f t="shared" si="16"/>
        <v>1.7016207938059131E-4</v>
      </c>
      <c r="H59">
        <f t="shared" si="17"/>
        <v>6</v>
      </c>
      <c r="J59">
        <v>8</v>
      </c>
      <c r="K59" t="str">
        <f t="shared" si="0"/>
        <v>Psychedelic Funk</v>
      </c>
      <c r="L59" t="str">
        <f t="shared" si="0"/>
        <v>Excelling Spirit (IRE)</v>
      </c>
      <c r="M59" t="str">
        <f t="shared" si="0"/>
        <v>Kings Field (IRE)</v>
      </c>
      <c r="N59" t="str">
        <f t="shared" si="1"/>
        <v>Smash Williams (IRE)</v>
      </c>
      <c r="O59" t="str">
        <f t="shared" si="2"/>
        <v>Smash Williams (IRE)</v>
      </c>
      <c r="P59" t="str">
        <f t="shared" si="3"/>
        <v>Kings Field (IRE)</v>
      </c>
      <c r="Q59" t="str">
        <f t="shared" si="4"/>
        <v>Kings Field (IRE)</v>
      </c>
      <c r="R59" t="str">
        <f t="shared" si="5"/>
        <v>Damselfly (IRE)</v>
      </c>
      <c r="S59" t="str">
        <f t="shared" si="6"/>
        <v>Fas (IRE)</v>
      </c>
      <c r="V59">
        <f t="shared" si="7"/>
        <v>37</v>
      </c>
      <c r="W59">
        <f t="shared" si="8"/>
        <v>-67</v>
      </c>
      <c r="X59">
        <f t="shared" si="9"/>
        <v>-67</v>
      </c>
      <c r="Y59">
        <f t="shared" si="10"/>
        <v>7</v>
      </c>
      <c r="Z59">
        <f t="shared" si="10"/>
        <v>3</v>
      </c>
      <c r="AA59">
        <f t="shared" si="10"/>
        <v>10</v>
      </c>
      <c r="AB59">
        <f t="shared" si="11"/>
        <v>2</v>
      </c>
      <c r="AC59">
        <f t="shared" si="12"/>
        <v>5</v>
      </c>
      <c r="AD59">
        <f t="shared" si="13"/>
        <v>5</v>
      </c>
      <c r="AE59">
        <f t="shared" si="14"/>
        <v>4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Imaging</v>
      </c>
      <c r="C60">
        <f>LARGE(Y$2:Y$20, D60)</f>
        <v>3.145</v>
      </c>
      <c r="D60">
        <v>1</v>
      </c>
      <c r="E60">
        <f>LARGE(Y$2:Y$20, F60)</f>
        <v>2.8799000000000001</v>
      </c>
      <c r="F60">
        <v>2</v>
      </c>
      <c r="G60">
        <f t="shared" si="16"/>
        <v>8.429252782193955E-2</v>
      </c>
      <c r="H60">
        <f t="shared" si="17"/>
        <v>4.5</v>
      </c>
      <c r="J60">
        <v>9</v>
      </c>
      <c r="K60" t="str">
        <f t="shared" si="0"/>
        <v>North Face (IRE)</v>
      </c>
      <c r="L60" t="str">
        <f t="shared" si="0"/>
        <v>Fas (IRE)</v>
      </c>
      <c r="M60" t="str">
        <f t="shared" si="0"/>
        <v>Imaging</v>
      </c>
      <c r="N60" t="str">
        <f t="shared" si="1"/>
        <v>Excelling Spirit (IRE)</v>
      </c>
      <c r="O60" t="str">
        <f t="shared" si="2"/>
        <v>Flight Risk (IRE)</v>
      </c>
      <c r="P60" t="str">
        <f t="shared" si="3"/>
        <v>True To Herself (IRE)</v>
      </c>
      <c r="Q60" t="str">
        <f t="shared" si="4"/>
        <v>True To Herself (IRE)</v>
      </c>
      <c r="R60" t="str">
        <f t="shared" si="5"/>
        <v>Flight Risk (IRE)</v>
      </c>
      <c r="S60" t="str">
        <f t="shared" si="6"/>
        <v>True To Herself (IRE)</v>
      </c>
      <c r="V60">
        <f t="shared" si="7"/>
        <v>35</v>
      </c>
      <c r="W60">
        <f t="shared" si="8"/>
        <v>-53</v>
      </c>
      <c r="X60">
        <f t="shared" si="9"/>
        <v>-53</v>
      </c>
      <c r="Y60">
        <f t="shared" si="10"/>
        <v>5</v>
      </c>
      <c r="Z60">
        <f t="shared" si="10"/>
        <v>1</v>
      </c>
      <c r="AA60">
        <f t="shared" si="10"/>
        <v>5</v>
      </c>
      <c r="AB60">
        <f t="shared" si="11"/>
        <v>6</v>
      </c>
      <c r="AC60">
        <f t="shared" si="12"/>
        <v>3</v>
      </c>
      <c r="AD60">
        <f t="shared" si="13"/>
        <v>6</v>
      </c>
      <c r="AE60">
        <f t="shared" si="14"/>
        <v>2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North Face (IRE)</v>
      </c>
      <c r="C61">
        <f>LARGE(AD$2:AD$20, D61)</f>
        <v>44.933100000000003</v>
      </c>
      <c r="D61">
        <v>1</v>
      </c>
      <c r="E61">
        <f>LARGE(AD$2:AD$20, F61)</f>
        <v>37.783299999999997</v>
      </c>
      <c r="F61">
        <v>2</v>
      </c>
      <c r="G61">
        <f t="shared" si="16"/>
        <v>0.15912100433755974</v>
      </c>
      <c r="H61">
        <f t="shared" si="17"/>
        <v>7</v>
      </c>
      <c r="J61">
        <v>10</v>
      </c>
      <c r="K61" t="str">
        <f t="shared" si="0"/>
        <v>Julias Magic (IRE)</v>
      </c>
      <c r="L61" t="str">
        <f t="shared" si="0"/>
        <v>Damselfly (IRE)</v>
      </c>
      <c r="M61" t="str">
        <f t="shared" si="0"/>
        <v>Flight Risk (IRE)</v>
      </c>
      <c r="N61" t="str">
        <f t="shared" si="1"/>
        <v>Fas (IRE)</v>
      </c>
      <c r="O61" t="str">
        <f t="shared" si="2"/>
        <v>Julias Magic (IRE)</v>
      </c>
      <c r="P61" t="str">
        <f t="shared" si="3"/>
        <v>North Face (IRE)</v>
      </c>
      <c r="Q61" t="str">
        <f t="shared" si="4"/>
        <v>North Face (IRE)</v>
      </c>
      <c r="R61" t="str">
        <f t="shared" si="5"/>
        <v>Julias Magic (IRE)</v>
      </c>
      <c r="S61" t="str">
        <f t="shared" si="6"/>
        <v>Julias Magic (IRE)</v>
      </c>
      <c r="V61">
        <f t="shared" si="7"/>
        <v>31</v>
      </c>
      <c r="W61">
        <f t="shared" si="8"/>
        <v>-62</v>
      </c>
      <c r="X61">
        <f>IF(ISNA(W61),"",W61)</f>
        <v>-62</v>
      </c>
      <c r="Y61">
        <f t="shared" si="10"/>
        <v>2</v>
      </c>
      <c r="Z61">
        <f t="shared" si="10"/>
        <v>5</v>
      </c>
      <c r="AA61">
        <f t="shared" si="10"/>
        <v>8</v>
      </c>
      <c r="AB61">
        <f t="shared" si="11"/>
        <v>1</v>
      </c>
      <c r="AC61">
        <f t="shared" si="12"/>
        <v>8</v>
      </c>
      <c r="AD61">
        <f t="shared" si="13"/>
        <v>2</v>
      </c>
      <c r="AE61">
        <f t="shared" si="14"/>
        <v>3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North Face (IRE)</v>
      </c>
      <c r="J62">
        <v>11</v>
      </c>
      <c r="K62" t="str">
        <f t="shared" si="0"/>
        <v>Excelling Spirit (IRE)</v>
      </c>
      <c r="L62" t="str">
        <f t="shared" si="0"/>
        <v>True To Herself (IRE)</v>
      </c>
      <c r="M62" t="str">
        <f t="shared" si="0"/>
        <v>Excelling Spirit (IRE)</v>
      </c>
      <c r="N62" t="str">
        <f t="shared" si="1"/>
        <v>Julias Magic (IRE)</v>
      </c>
      <c r="O62" t="str">
        <f t="shared" si="2"/>
        <v>Excelling Spirit (IRE)</v>
      </c>
      <c r="P62" t="str">
        <f t="shared" si="3"/>
        <v>Flight Risk (IRE)</v>
      </c>
      <c r="Q62" t="str">
        <f t="shared" si="4"/>
        <v>Flight Risk (IRE)</v>
      </c>
      <c r="R62" t="str">
        <f t="shared" si="5"/>
        <v>Fas (IRE)</v>
      </c>
      <c r="S62" t="str">
        <f t="shared" si="6"/>
        <v>Excelling Spirit (IRE)</v>
      </c>
      <c r="V62">
        <f t="shared" si="7"/>
        <v>32</v>
      </c>
      <c r="W62">
        <f t="shared" si="8"/>
        <v>-51</v>
      </c>
      <c r="X62">
        <f t="shared" ref="X62:X80" si="18">IF(ISNA(W62),"",W62)</f>
        <v>-51</v>
      </c>
      <c r="Y62">
        <f t="shared" si="10"/>
        <v>1</v>
      </c>
      <c r="Z62">
        <f t="shared" si="10"/>
        <v>4</v>
      </c>
      <c r="AA62">
        <f t="shared" si="10"/>
        <v>1</v>
      </c>
      <c r="AB62">
        <f t="shared" si="11"/>
        <v>3</v>
      </c>
      <c r="AC62">
        <f t="shared" si="12"/>
        <v>6</v>
      </c>
      <c r="AD62">
        <f t="shared" si="13"/>
        <v>1</v>
      </c>
      <c r="AE62">
        <f t="shared" si="14"/>
        <v>7</v>
      </c>
      <c r="AF62">
        <f t="shared" si="14"/>
        <v>9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Damselfly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Imaging</v>
      </c>
      <c r="C64">
        <f>INDEX(AF$2:AF$20,MATCH(B64,A$2:A$20,0))</f>
        <v>4.5</v>
      </c>
      <c r="D64">
        <v>1</v>
      </c>
      <c r="E64">
        <f>SUMIF(B53:B61, B64, G53:G61)</f>
        <v>0.3861625628542581</v>
      </c>
      <c r="F64">
        <v>0</v>
      </c>
      <c r="G64" t="str">
        <f>K2</f>
        <v>thetote.com Knockaire Stakes (Listed)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0.30187003503231852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24540</v>
      </c>
      <c r="H66">
        <f ca="1">LARGE(F53:F55, 1)</f>
        <v>0.3861625628542581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Imaging</v>
      </c>
      <c r="F67">
        <f>IF(H63&lt;11, F66+1, F66)</f>
        <v>1</v>
      </c>
      <c r="G67" t="str">
        <f>G2</f>
        <v>Good</v>
      </c>
      <c r="H67" t="str">
        <f ca="1">INDEX(B53:B55,MATCH(H66,F53:F55,0))</f>
        <v>Imaging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Imaging</v>
      </c>
      <c r="B68" t="str">
        <f ca="1">IF(ISNA(A68), B56, A68)</f>
        <v>Imaging</v>
      </c>
      <c r="C68">
        <f ca="1">INDEX(AF$2:AF$20,MATCH(B68,A$2:A$20,0))</f>
        <v>4.5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Imaging</v>
      </c>
      <c r="C69">
        <f ca="1">INDEX(AF$2:AF$20,MATCH(B69,A$2:A$20,0))</f>
        <v>4.5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Imaging</v>
      </c>
      <c r="C70">
        <f ca="1">INDEX(AF$2:AF$20,MATCH(B70,A$2:A$20,0))</f>
        <v>4.5</v>
      </c>
      <c r="D70">
        <v>1</v>
      </c>
      <c r="E70">
        <f ca="1">SUMIF(B53:B61, B70, G53:G61)</f>
        <v>0.3861625628542581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Smash Williams (IRE)</v>
      </c>
      <c r="C72">
        <f>C53</f>
        <v>377.19630000000001</v>
      </c>
      <c r="D72">
        <f>(1/C72)*(C72-C73)</f>
        <v>9.0646965519014966E-2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Kings Field (IRE)</v>
      </c>
      <c r="C73">
        <f t="shared" si="19"/>
        <v>343.00459999999998</v>
      </c>
      <c r="D73">
        <f>(1/C73)*(C73-C74)</f>
        <v>2.1281055705958365E-2</v>
      </c>
      <c r="E73">
        <f t="shared" ref="E73:E74" si="20">H54</f>
        <v>14</v>
      </c>
      <c r="F73">
        <f>(E73*10)-10</f>
        <v>130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Imaging</v>
      </c>
      <c r="C74">
        <f t="shared" si="19"/>
        <v>335.70510000000002</v>
      </c>
      <c r="E74">
        <f t="shared" si="20"/>
        <v>4.5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Flight Risk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326.79660000000001</v>
      </c>
      <c r="C78">
        <f>(B79-B78)+0.01</f>
        <v>50.409699999999994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377.19630000000001</v>
      </c>
      <c r="C79">
        <f>C78/B79</f>
        <v>0.13364314549214823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Flight Risk (IRE) is highly rated.</v>
      </c>
      <c r="H79" t="str">
        <f>INDEX(A2:A50, MATCH(B79, AE2:AE50, 0))</f>
        <v>Smash Williams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23.99</v>
      </c>
      <c r="C80">
        <f>(B81-B80)+0.01</f>
        <v>0.10860000000000113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24.0886</v>
      </c>
      <c r="C81">
        <f>C80/B81</f>
        <v>4.5083566500336725E-3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Excelling Spirit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Leopardstown</v>
      </c>
    </row>
    <row r="82" spans="1:19" hidden="1" outlineLevel="1">
      <c r="A82" t="s">
        <v>110</v>
      </c>
      <c r="B82">
        <f>INDEX(M2:M49, MATCH(H77, A2:A49, 0))</f>
        <v>120.0296</v>
      </c>
      <c r="C82">
        <f>(B83-B82)+0.01</f>
        <v>4.3510999999999971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124.3707</v>
      </c>
      <c r="C83">
        <f>C82/B83</f>
        <v>3.4984928122138069E-2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Flight Risk (IRE)is the form horse.</v>
      </c>
      <c r="H83" t="str">
        <f>INDEX(A2:A50,MATCH(B83,INDEX(M2:M50,0)))</f>
        <v>Excelling Spirit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1.8019000000000001</v>
      </c>
      <c r="C84">
        <f>(B85-B84)+0.01</f>
        <v>0.55879999999999974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2.3506999999999998</v>
      </c>
      <c r="C85">
        <f>C84/B85</f>
        <v>0.23771642489471212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Psychedelic Funk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15.9039</v>
      </c>
      <c r="C86">
        <f>(B87-B86)+0.01</f>
        <v>29.039200000000005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44.933100000000003</v>
      </c>
      <c r="C87">
        <f>C86/B87</f>
        <v>0.64627635306711539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North Face (IRE) is 64.63% ahead of Flight Risk (IRE). </v>
      </c>
      <c r="H87" t="str">
        <f>INDEX(A2:A50, MATCH(B87, AD2:AD50, 0))</f>
        <v>North Face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0.59709999999999996</v>
      </c>
      <c r="C88">
        <f>B89-B88</f>
        <v>2.5479000000000003</v>
      </c>
      <c r="H88" t="str">
        <f>INDEX(X2:X50, MATCH(B88, Y2:Y50, 0))</f>
        <v>Cleary, R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3.145</v>
      </c>
      <c r="C89">
        <f>C88/B89</f>
        <v>0.81014308426073145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McDonogh, D P is 81.01% ahead of Cleary, R P. </v>
      </c>
      <c r="H89" t="str">
        <f>INDEX(X2:X50, MATCH(B89, Y2:Y50, 0))</f>
        <v>McDonogh, D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97.561599999999999</v>
      </c>
      <c r="C90">
        <f>(B91-B90)+0.01</f>
        <v>6.4216000000000069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103.97320000000001</v>
      </c>
      <c r="C91">
        <f>(C90+0.01)/(B91+0.01)</f>
        <v>6.1852299217565972E-2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Smash Williams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0.1628</v>
      </c>
    </row>
    <row r="96" spans="1:19" hidden="1" outlineLevel="1">
      <c r="A96" t="s">
        <v>70</v>
      </c>
      <c r="B96">
        <f>INDEX(Sheet1!H:H, MATCH($A$51, Sheet1!$A:$A,0))</f>
        <v>0.1628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0.2326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0.20930000000000001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0.186</v>
      </c>
      <c r="C99" t="b">
        <f>IF(AND($B$94&gt;15,B99&gt;0.25),B59)</f>
        <v>0</v>
      </c>
      <c r="D99">
        <f t="shared" si="22"/>
        <v>3</v>
      </c>
      <c r="E99">
        <f t="shared" si="23"/>
        <v>4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9.2999999999999999E-2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0.186</v>
      </c>
      <c r="C101" t="b">
        <f>IF(AND($B$94&gt;15,B101&gt;0.25),B60)</f>
        <v>0</v>
      </c>
      <c r="D101">
        <f t="shared" si="22"/>
        <v>3</v>
      </c>
      <c r="E101">
        <f t="shared" si="23"/>
        <v>4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7.28515625" bestFit="1" customWidth="1"/>
    <col min="3" max="3" width="12" bestFit="1" customWidth="1"/>
    <col min="4" max="4" width="13.85546875" bestFit="1" customWidth="1"/>
    <col min="5" max="5" width="12" bestFit="1" customWidth="1"/>
    <col min="6" max="6" width="13.28515625" bestFit="1" customWidth="1"/>
    <col min="7" max="7" width="97" bestFit="1" customWidth="1"/>
    <col min="8" max="8" width="18.28515625" bestFit="1" customWidth="1"/>
    <col min="9" max="9" width="10.140625" bestFit="1" customWidth="1"/>
    <col min="10" max="10" width="16.28515625" bestFit="1" customWidth="1"/>
    <col min="11" max="11" width="28.7109375" bestFit="1" customWidth="1"/>
    <col min="12" max="19" width="19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9.7109375" bestFit="1" customWidth="1"/>
    <col min="25" max="25" width="14.42578125" bestFit="1" customWidth="1"/>
    <col min="26" max="26" width="19" bestFit="1" customWidth="1"/>
    <col min="27" max="27" width="15" bestFit="1" customWidth="1"/>
    <col min="28" max="28" width="15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866</v>
      </c>
      <c r="B2" s="1">
        <v>0.63194444444444442</v>
      </c>
      <c r="C2" t="s">
        <v>172</v>
      </c>
      <c r="D2" t="s">
        <v>864</v>
      </c>
      <c r="E2" t="s">
        <v>562</v>
      </c>
      <c r="F2">
        <v>37140</v>
      </c>
      <c r="G2" t="s">
        <v>282</v>
      </c>
      <c r="H2" t="s">
        <v>346</v>
      </c>
      <c r="I2" t="s">
        <v>5</v>
      </c>
      <c r="J2" t="s">
        <v>347</v>
      </c>
      <c r="K2" t="s">
        <v>865</v>
      </c>
      <c r="L2">
        <v>7</v>
      </c>
      <c r="M2">
        <v>165.3947</v>
      </c>
      <c r="N2">
        <v>77.772800000000004</v>
      </c>
      <c r="O2">
        <v>33.639000000000003</v>
      </c>
      <c r="P2">
        <v>13.686</v>
      </c>
      <c r="Q2">
        <v>8.2210000000000001</v>
      </c>
      <c r="R2">
        <v>4.8182999999999998</v>
      </c>
      <c r="S2">
        <v>4.4682000000000004</v>
      </c>
      <c r="T2">
        <v>2.0954000000000002</v>
      </c>
      <c r="U2">
        <v>2.4420999999999999</v>
      </c>
      <c r="V2">
        <v>2.0657000000000001</v>
      </c>
      <c r="W2">
        <v>20.8843</v>
      </c>
      <c r="X2" t="s">
        <v>867</v>
      </c>
      <c r="Y2">
        <v>2.9786999999999999</v>
      </c>
      <c r="Z2" t="s">
        <v>868</v>
      </c>
      <c r="AA2">
        <v>2.7406999999999999</v>
      </c>
      <c r="AB2" t="s">
        <v>869</v>
      </c>
      <c r="AC2">
        <v>1.2109000000000001</v>
      </c>
      <c r="AD2">
        <v>39.833300000000001</v>
      </c>
      <c r="AE2" s="23">
        <v>382.25099999999998</v>
      </c>
      <c r="AF2">
        <v>3.5</v>
      </c>
      <c r="AG2">
        <v>148</v>
      </c>
    </row>
    <row r="3" spans="1:33">
      <c r="A3" t="s">
        <v>870</v>
      </c>
      <c r="B3" s="1">
        <v>0.63194444444444442</v>
      </c>
      <c r="C3" t="s">
        <v>172</v>
      </c>
      <c r="D3" t="s">
        <v>864</v>
      </c>
      <c r="E3" t="s">
        <v>562</v>
      </c>
      <c r="F3">
        <v>37140</v>
      </c>
      <c r="G3" t="s">
        <v>282</v>
      </c>
      <c r="H3" t="s">
        <v>346</v>
      </c>
      <c r="I3" t="s">
        <v>5</v>
      </c>
      <c r="J3" t="s">
        <v>347</v>
      </c>
      <c r="K3" t="s">
        <v>865</v>
      </c>
      <c r="L3">
        <v>7</v>
      </c>
      <c r="M3">
        <v>105.47499999999999</v>
      </c>
      <c r="N3">
        <v>102.4512</v>
      </c>
      <c r="O3">
        <v>47.251199999999997</v>
      </c>
      <c r="P3">
        <v>8.4517000000000007</v>
      </c>
      <c r="Q3">
        <v>7.8331999999999997</v>
      </c>
      <c r="R3">
        <v>3.363</v>
      </c>
      <c r="S3">
        <v>3.3641999999999999</v>
      </c>
      <c r="T3">
        <v>3.5655999999999999</v>
      </c>
      <c r="U3">
        <v>1.915</v>
      </c>
      <c r="V3">
        <v>1.6361000000000001</v>
      </c>
      <c r="W3">
        <v>25.0779</v>
      </c>
      <c r="X3" t="s">
        <v>591</v>
      </c>
      <c r="Y3">
        <v>1.9481999999999999</v>
      </c>
      <c r="Z3" t="s">
        <v>871</v>
      </c>
      <c r="AA3">
        <v>4.7481</v>
      </c>
      <c r="AB3" t="s">
        <v>872</v>
      </c>
      <c r="AC3">
        <v>1.5902000000000001</v>
      </c>
      <c r="AD3">
        <v>35.391599999999997</v>
      </c>
      <c r="AE3">
        <v>354.06220000000002</v>
      </c>
      <c r="AF3">
        <v>8</v>
      </c>
      <c r="AG3">
        <v>149</v>
      </c>
    </row>
    <row r="4" spans="1:33">
      <c r="A4" t="s">
        <v>873</v>
      </c>
      <c r="B4" s="1">
        <v>0.63194444444444442</v>
      </c>
      <c r="C4" t="s">
        <v>172</v>
      </c>
      <c r="D4" t="s">
        <v>864</v>
      </c>
      <c r="E4" t="s">
        <v>562</v>
      </c>
      <c r="F4">
        <v>37140</v>
      </c>
      <c r="G4" t="s">
        <v>282</v>
      </c>
      <c r="H4" t="s">
        <v>346</v>
      </c>
      <c r="I4" t="s">
        <v>5</v>
      </c>
      <c r="J4" t="s">
        <v>347</v>
      </c>
      <c r="K4" t="s">
        <v>865</v>
      </c>
      <c r="L4">
        <v>8</v>
      </c>
      <c r="M4">
        <v>89.156599999999997</v>
      </c>
      <c r="N4">
        <v>71.431700000000006</v>
      </c>
      <c r="O4">
        <v>37.163800000000002</v>
      </c>
      <c r="P4">
        <v>8.0222999999999995</v>
      </c>
      <c r="Q4">
        <v>13.743</v>
      </c>
      <c r="R4">
        <v>6.3989000000000003</v>
      </c>
      <c r="S4">
        <v>4.6692</v>
      </c>
      <c r="T4">
        <v>3.5684</v>
      </c>
      <c r="U4">
        <v>2.9319000000000002</v>
      </c>
      <c r="V4">
        <v>2.3108</v>
      </c>
      <c r="W4">
        <v>25.2836</v>
      </c>
      <c r="X4" t="s">
        <v>599</v>
      </c>
      <c r="Y4">
        <v>3.4277000000000002</v>
      </c>
      <c r="Z4" t="s">
        <v>611</v>
      </c>
      <c r="AA4">
        <v>5.2286000000000001</v>
      </c>
      <c r="AB4" t="s">
        <v>874</v>
      </c>
      <c r="AC4">
        <v>1.8199000000000001</v>
      </c>
      <c r="AD4">
        <v>29.535900000000002</v>
      </c>
      <c r="AE4">
        <v>304.69220000000001</v>
      </c>
      <c r="AF4">
        <v>4.5</v>
      </c>
      <c r="AG4">
        <v>146</v>
      </c>
    </row>
    <row r="5" spans="1:33">
      <c r="A5" t="s">
        <v>875</v>
      </c>
      <c r="B5" s="1">
        <v>0.63194444444444442</v>
      </c>
      <c r="C5" t="s">
        <v>172</v>
      </c>
      <c r="D5" t="s">
        <v>864</v>
      </c>
      <c r="E5" t="s">
        <v>562</v>
      </c>
      <c r="F5">
        <v>37140</v>
      </c>
      <c r="G5" t="s">
        <v>282</v>
      </c>
      <c r="H5" t="s">
        <v>346</v>
      </c>
      <c r="I5" t="s">
        <v>5</v>
      </c>
      <c r="J5" t="s">
        <v>347</v>
      </c>
      <c r="K5" t="s">
        <v>865</v>
      </c>
      <c r="L5">
        <v>6</v>
      </c>
      <c r="M5">
        <v>114</v>
      </c>
      <c r="N5">
        <v>75.004000000000005</v>
      </c>
      <c r="O5">
        <v>33.943899999999999</v>
      </c>
      <c r="P5">
        <v>7.9603000000000002</v>
      </c>
      <c r="Q5">
        <v>5.6356000000000002</v>
      </c>
      <c r="R5">
        <v>2.7987000000000002</v>
      </c>
      <c r="S5">
        <v>2.3730000000000002</v>
      </c>
      <c r="T5">
        <v>1.4089</v>
      </c>
      <c r="U5">
        <v>1.827</v>
      </c>
      <c r="V5">
        <v>1.1181000000000001</v>
      </c>
      <c r="W5">
        <v>18.765000000000001</v>
      </c>
      <c r="X5" t="s">
        <v>569</v>
      </c>
      <c r="Y5">
        <v>2.3504</v>
      </c>
      <c r="Z5" t="s">
        <v>596</v>
      </c>
      <c r="AA5">
        <v>2.9453999999999998</v>
      </c>
      <c r="AB5" t="s">
        <v>597</v>
      </c>
      <c r="AC5">
        <v>2.0350000000000001</v>
      </c>
      <c r="AD5">
        <v>32.129399999999997</v>
      </c>
      <c r="AE5">
        <v>304.29469999999998</v>
      </c>
      <c r="AF5">
        <v>6</v>
      </c>
      <c r="AG5">
        <v>123</v>
      </c>
    </row>
    <row r="6" spans="1:33">
      <c r="A6" t="s">
        <v>876</v>
      </c>
      <c r="B6" s="1">
        <v>0.63194444444444442</v>
      </c>
      <c r="C6" t="s">
        <v>172</v>
      </c>
      <c r="D6" t="s">
        <v>864</v>
      </c>
      <c r="E6" t="s">
        <v>562</v>
      </c>
      <c r="F6">
        <v>37140</v>
      </c>
      <c r="G6" t="s">
        <v>282</v>
      </c>
      <c r="H6" t="s">
        <v>346</v>
      </c>
      <c r="I6" t="s">
        <v>5</v>
      </c>
      <c r="J6" t="s">
        <v>347</v>
      </c>
      <c r="K6" t="s">
        <v>865</v>
      </c>
      <c r="L6">
        <v>10</v>
      </c>
      <c r="M6">
        <v>101.3445</v>
      </c>
      <c r="N6">
        <v>75.463999999999999</v>
      </c>
      <c r="O6">
        <v>29.64</v>
      </c>
      <c r="P6">
        <v>7.9733000000000001</v>
      </c>
      <c r="Q6">
        <v>7.2412000000000001</v>
      </c>
      <c r="R6">
        <v>4.8987999999999996</v>
      </c>
      <c r="S6">
        <v>4.5838000000000001</v>
      </c>
      <c r="T6">
        <v>2.2521</v>
      </c>
      <c r="U6">
        <v>2.8557000000000001</v>
      </c>
      <c r="V6">
        <v>1.9459</v>
      </c>
      <c r="W6">
        <v>16.927900000000001</v>
      </c>
      <c r="X6" t="s">
        <v>877</v>
      </c>
      <c r="Y6">
        <v>2.6078999999999999</v>
      </c>
      <c r="Z6" t="s">
        <v>878</v>
      </c>
      <c r="AA6">
        <v>2.8321000000000001</v>
      </c>
      <c r="AB6" t="s">
        <v>380</v>
      </c>
      <c r="AC6">
        <v>1.5508999999999999</v>
      </c>
      <c r="AD6">
        <v>29.781199999999998</v>
      </c>
      <c r="AE6">
        <v>291.89929999999998</v>
      </c>
      <c r="AF6">
        <v>5</v>
      </c>
      <c r="AG6">
        <v>144</v>
      </c>
    </row>
    <row r="7" spans="1:33">
      <c r="A7" t="s">
        <v>879</v>
      </c>
      <c r="B7" s="1">
        <v>0.63194444444444442</v>
      </c>
      <c r="C7" t="s">
        <v>172</v>
      </c>
      <c r="D7" t="s">
        <v>864</v>
      </c>
      <c r="E7" t="s">
        <v>562</v>
      </c>
      <c r="F7">
        <v>37140</v>
      </c>
      <c r="G7" t="s">
        <v>282</v>
      </c>
      <c r="H7" t="s">
        <v>346</v>
      </c>
      <c r="I7" t="s">
        <v>5</v>
      </c>
      <c r="J7" t="s">
        <v>347</v>
      </c>
      <c r="K7" t="s">
        <v>865</v>
      </c>
      <c r="L7">
        <v>6</v>
      </c>
      <c r="M7">
        <v>61.357500000000002</v>
      </c>
      <c r="N7">
        <v>52.028300000000002</v>
      </c>
      <c r="O7">
        <v>33.048000000000002</v>
      </c>
      <c r="P7">
        <v>9.0198</v>
      </c>
      <c r="Q7">
        <v>7.7199</v>
      </c>
      <c r="R7">
        <v>4.9010999999999996</v>
      </c>
      <c r="S7">
        <v>5.1494999999999997</v>
      </c>
      <c r="T7">
        <v>2.6040000000000001</v>
      </c>
      <c r="U7">
        <v>2.9811999999999999</v>
      </c>
      <c r="V7">
        <v>2.6789000000000001</v>
      </c>
      <c r="W7">
        <v>21.7043</v>
      </c>
      <c r="X7" t="s">
        <v>610</v>
      </c>
      <c r="Y7">
        <v>4.5701000000000001</v>
      </c>
      <c r="Z7" t="s">
        <v>611</v>
      </c>
      <c r="AA7">
        <v>4.7058</v>
      </c>
      <c r="AB7" t="s">
        <v>880</v>
      </c>
      <c r="AC7">
        <v>1</v>
      </c>
      <c r="AD7">
        <v>20.146699999999999</v>
      </c>
      <c r="AE7">
        <v>233.61510000000001</v>
      </c>
      <c r="AF7">
        <v>7</v>
      </c>
      <c r="AG7">
        <v>136</v>
      </c>
    </row>
    <row r="8" spans="1:33">
      <c r="A8" t="s">
        <v>881</v>
      </c>
      <c r="B8" s="1">
        <v>0.63194444444444442</v>
      </c>
      <c r="C8" t="s">
        <v>172</v>
      </c>
      <c r="D8" t="s">
        <v>864</v>
      </c>
      <c r="E8" t="s">
        <v>562</v>
      </c>
      <c r="F8">
        <v>37140</v>
      </c>
      <c r="G8" t="s">
        <v>282</v>
      </c>
      <c r="H8" t="s">
        <v>346</v>
      </c>
      <c r="I8" t="s">
        <v>5</v>
      </c>
      <c r="J8" t="s">
        <v>347</v>
      </c>
      <c r="K8" t="s">
        <v>865</v>
      </c>
      <c r="L8">
        <v>9</v>
      </c>
      <c r="M8">
        <v>55.680500000000002</v>
      </c>
      <c r="N8">
        <v>59.947000000000003</v>
      </c>
      <c r="O8">
        <v>18.345600000000001</v>
      </c>
      <c r="P8">
        <v>9.8634000000000004</v>
      </c>
      <c r="Q8">
        <v>7.3541999999999996</v>
      </c>
      <c r="R8">
        <v>7.6208</v>
      </c>
      <c r="S8">
        <v>6.3170999999999999</v>
      </c>
      <c r="T8">
        <v>2.2593999999999999</v>
      </c>
      <c r="U8">
        <v>1.6988000000000001</v>
      </c>
      <c r="V8">
        <v>2.9990999999999999</v>
      </c>
      <c r="W8">
        <v>16.2636</v>
      </c>
      <c r="X8" t="s">
        <v>614</v>
      </c>
      <c r="Y8">
        <v>3.3687999999999998</v>
      </c>
      <c r="Z8" t="s">
        <v>574</v>
      </c>
      <c r="AA8">
        <v>3.9792000000000001</v>
      </c>
      <c r="AB8" t="s">
        <v>882</v>
      </c>
      <c r="AC8">
        <v>1.5616000000000001</v>
      </c>
      <c r="AD8">
        <v>34.394799999999996</v>
      </c>
      <c r="AE8">
        <v>231.65389999999999</v>
      </c>
      <c r="AF8">
        <v>4</v>
      </c>
      <c r="AG8">
        <v>138</v>
      </c>
    </row>
    <row r="51" spans="1:33" hidden="1" outlineLevel="1">
      <c r="A51" t="str">
        <f>C2</f>
        <v>Cheltenham</v>
      </c>
      <c r="B51">
        <f>B2</f>
        <v>0.63194444444444442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Bigmartre (FR)</v>
      </c>
      <c r="L52" t="str">
        <f t="shared" si="0"/>
        <v>Vosne Romanee</v>
      </c>
      <c r="M52" t="str">
        <f t="shared" si="0"/>
        <v>Vosne Romanee</v>
      </c>
      <c r="N52" t="str">
        <f t="shared" ref="N52:N91" si="1">INDEX($A$2:$A$20,(MATCH(LARGE(W$2:W$20,$J52),W$2:W$20,0)))</f>
        <v>Modus</v>
      </c>
      <c r="O52" t="str">
        <f t="shared" ref="O52:O91" si="2">INDEX($A$2:$A$20,(MATCH(LARGE(AA$2:AA$20,$J52),AA$2:AA$20,0)))</f>
        <v>Modus</v>
      </c>
      <c r="P52" t="str">
        <f t="shared" ref="P52:P91" si="3">INDEX($A$2:$A$20,(MATCH(LARGE(Y$2:Y$20,$J52),Y$2:Y$20,0)))</f>
        <v>Tommy Silver (FR)</v>
      </c>
      <c r="Q52" t="str">
        <f t="shared" ref="Q52:Q91" si="4">INDEX($A$2:$A$20,(MATCH(LARGE(Y$2:Y$20,$J52),Y$2:Y$20,0)))</f>
        <v>Tommy Silver (FR)</v>
      </c>
      <c r="R52" t="str">
        <f t="shared" ref="R52:R91" si="5">INDEX($A$2:$A$20,(MATCH(LARGE(AD$2:AD$20,$J52),AD$2:AD$20,0)))</f>
        <v>Bigmartre (FR)</v>
      </c>
      <c r="S52" t="str">
        <f t="shared" ref="S52:S80" si="6">A2</f>
        <v>Bigmartre (FR)</v>
      </c>
      <c r="V52">
        <f t="shared" ref="V52:V80" si="7">SUM(Y52:AF52)</f>
        <v>35</v>
      </c>
      <c r="W52">
        <f t="shared" ref="W52:W80" si="8">V52-AG2</f>
        <v>-113</v>
      </c>
      <c r="X52">
        <f t="shared" ref="X52:X60" si="9">IF(ISNA(W52),"",W52)</f>
        <v>-113</v>
      </c>
      <c r="Y52">
        <f t="shared" ref="Y52:AA80" si="10">(($H$63+1)-(RANK(M2,M$2:M$30)))</f>
        <v>7</v>
      </c>
      <c r="Z52">
        <f t="shared" si="10"/>
        <v>6</v>
      </c>
      <c r="AA52">
        <f t="shared" si="10"/>
        <v>4</v>
      </c>
      <c r="AB52">
        <f t="shared" ref="AB52:AB80" si="11">(($H$63+1)-(RANK(W2,W$2:W$30)))</f>
        <v>4</v>
      </c>
      <c r="AC52">
        <f t="shared" ref="AC52:AC80" si="12">(($H$63+1)-(RANK(Y2,Y$2:Y$30)))</f>
        <v>4</v>
      </c>
      <c r="AD52">
        <f t="shared" ref="AD52:AD80" si="13">(($H$63+1)-(RANK(AA2,AA$2:AA$30)))</f>
        <v>1</v>
      </c>
      <c r="AE52">
        <f t="shared" ref="AE52:AF80" si="14">(($H$63+1)-(RANK(AC2,AC$2:AC$30)))</f>
        <v>2</v>
      </c>
      <c r="AF52">
        <f t="shared" si="14"/>
        <v>7</v>
      </c>
      <c r="AG52" t="str">
        <f>INDEX(S52:S92, MATCH(LARGE(X52:X92, 1),X52:X92, 0))</f>
        <v>Lillington (IRE)</v>
      </c>
    </row>
    <row r="53" spans="1:33" hidden="1" outlineLevel="1">
      <c r="A53" t="s">
        <v>43</v>
      </c>
      <c r="B53" t="str">
        <f>A2</f>
        <v>Bigmartre (FR)</v>
      </c>
      <c r="C53">
        <f>AE2</f>
        <v>382.25099999999998</v>
      </c>
      <c r="D53">
        <f>AG2</f>
        <v>148</v>
      </c>
      <c r="E53">
        <f>C53-D53</f>
        <v>234.25099999999998</v>
      </c>
      <c r="F53">
        <f>SUMIF(B53:B61, B53, G53:G61)</f>
        <v>0.49599112473802653</v>
      </c>
      <c r="G53">
        <f>(1/C53)*(C53-C54)</f>
        <v>7.3744215188449369E-2</v>
      </c>
      <c r="H53">
        <f>AF2</f>
        <v>3.5</v>
      </c>
      <c r="J53">
        <v>2</v>
      </c>
      <c r="K53" t="str">
        <f t="shared" si="0"/>
        <v>Lillington (IRE)</v>
      </c>
      <c r="L53" t="str">
        <f t="shared" si="0"/>
        <v>Bigmartre (FR)</v>
      </c>
      <c r="M53" t="str">
        <f t="shared" si="0"/>
        <v>Modus</v>
      </c>
      <c r="N53" t="str">
        <f t="shared" si="1"/>
        <v>Vosne Romanee</v>
      </c>
      <c r="O53" t="str">
        <f t="shared" si="2"/>
        <v>Vosne Romanee</v>
      </c>
      <c r="P53" t="str">
        <f t="shared" si="3"/>
        <v>Modus</v>
      </c>
      <c r="Q53" t="str">
        <f t="shared" si="4"/>
        <v>Modus</v>
      </c>
      <c r="R53" t="str">
        <f t="shared" si="5"/>
        <v>Vosne Romanee</v>
      </c>
      <c r="S53" t="str">
        <f t="shared" si="6"/>
        <v>Vosne Romanee</v>
      </c>
      <c r="V53">
        <f t="shared" si="7"/>
        <v>43</v>
      </c>
      <c r="W53">
        <f t="shared" si="8"/>
        <v>-106</v>
      </c>
      <c r="X53">
        <f t="shared" si="9"/>
        <v>-106</v>
      </c>
      <c r="Y53">
        <f t="shared" si="10"/>
        <v>5</v>
      </c>
      <c r="Z53">
        <f t="shared" si="10"/>
        <v>7</v>
      </c>
      <c r="AA53">
        <f t="shared" si="10"/>
        <v>7</v>
      </c>
      <c r="AB53">
        <f t="shared" si="11"/>
        <v>6</v>
      </c>
      <c r="AC53">
        <f t="shared" si="12"/>
        <v>1</v>
      </c>
      <c r="AD53">
        <f t="shared" si="13"/>
        <v>6</v>
      </c>
      <c r="AE53">
        <f t="shared" si="14"/>
        <v>5</v>
      </c>
      <c r="AF53">
        <f t="shared" si="14"/>
        <v>6</v>
      </c>
    </row>
    <row r="54" spans="1:33" hidden="1" outlineLevel="1">
      <c r="A54" t="s">
        <v>44</v>
      </c>
      <c r="B54" t="str">
        <f>A3</f>
        <v>Vosne Romanee</v>
      </c>
      <c r="C54">
        <f>AE3</f>
        <v>354.06220000000002</v>
      </c>
      <c r="D54">
        <f>AG3</f>
        <v>149</v>
      </c>
      <c r="E54">
        <f t="shared" ref="E54:E55" si="15">C54-D54</f>
        <v>205.06220000000002</v>
      </c>
      <c r="F54">
        <f ca="1">SUMIF(B53:B64, B54, G53:G61)</f>
        <v>0</v>
      </c>
      <c r="H54">
        <f>AF3</f>
        <v>8</v>
      </c>
      <c r="J54">
        <v>3</v>
      </c>
      <c r="K54" t="str">
        <f t="shared" si="0"/>
        <v>Vosne Romanee</v>
      </c>
      <c r="L54" t="str">
        <f t="shared" si="0"/>
        <v>Duke Of Navan (IRE)</v>
      </c>
      <c r="M54" t="str">
        <f t="shared" si="0"/>
        <v>Lillington (IRE)</v>
      </c>
      <c r="N54" t="str">
        <f t="shared" si="1"/>
        <v>Tommy Silver (FR)</v>
      </c>
      <c r="O54" t="str">
        <f t="shared" si="2"/>
        <v>Tommy Silver (FR)</v>
      </c>
      <c r="P54" t="str">
        <f t="shared" si="3"/>
        <v>Foxtail Hill (IRE)</v>
      </c>
      <c r="Q54" t="str">
        <f t="shared" si="4"/>
        <v>Foxtail Hill (IRE)</v>
      </c>
      <c r="R54" t="str">
        <f t="shared" si="5"/>
        <v>Foxtail Hill (IRE)</v>
      </c>
      <c r="S54" t="str">
        <f t="shared" si="6"/>
        <v>Modus</v>
      </c>
      <c r="V54">
        <f t="shared" si="7"/>
        <v>40</v>
      </c>
      <c r="W54">
        <f t="shared" si="8"/>
        <v>-106</v>
      </c>
      <c r="X54">
        <f t="shared" si="9"/>
        <v>-106</v>
      </c>
      <c r="Y54">
        <f t="shared" si="10"/>
        <v>3</v>
      </c>
      <c r="Z54">
        <f t="shared" si="10"/>
        <v>3</v>
      </c>
      <c r="AA54">
        <f t="shared" si="10"/>
        <v>6</v>
      </c>
      <c r="AB54">
        <f t="shared" si="11"/>
        <v>7</v>
      </c>
      <c r="AC54">
        <f t="shared" si="12"/>
        <v>6</v>
      </c>
      <c r="AD54">
        <f t="shared" si="13"/>
        <v>7</v>
      </c>
      <c r="AE54">
        <f t="shared" si="14"/>
        <v>6</v>
      </c>
      <c r="AF54">
        <f t="shared" si="14"/>
        <v>2</v>
      </c>
    </row>
    <row r="55" spans="1:33" hidden="1" outlineLevel="1">
      <c r="A55" t="s">
        <v>45</v>
      </c>
      <c r="B55" t="str">
        <f>A4</f>
        <v>Modus</v>
      </c>
      <c r="C55">
        <f>AE4</f>
        <v>304.69220000000001</v>
      </c>
      <c r="D55">
        <f>AG4</f>
        <v>146</v>
      </c>
      <c r="E55">
        <f t="shared" si="15"/>
        <v>158.69220000000001</v>
      </c>
      <c r="F55">
        <f ca="1">SUMIF(B53:B64, B55, G53:G61)</f>
        <v>0.10003411344926959</v>
      </c>
      <c r="H55">
        <f>AF4</f>
        <v>4.5</v>
      </c>
      <c r="J55">
        <v>4</v>
      </c>
      <c r="K55" t="str">
        <f t="shared" si="0"/>
        <v>Duke Of Navan (IRE)</v>
      </c>
      <c r="L55" t="str">
        <f t="shared" si="0"/>
        <v>Lillington (IRE)</v>
      </c>
      <c r="M55" t="str">
        <f t="shared" si="0"/>
        <v>Bigmartre (FR)</v>
      </c>
      <c r="N55" t="str">
        <f t="shared" si="1"/>
        <v>Bigmartre (FR)</v>
      </c>
      <c r="O55" t="str">
        <f t="shared" si="2"/>
        <v>Foxtail Hill (IRE)</v>
      </c>
      <c r="P55" t="str">
        <f t="shared" si="3"/>
        <v>Bigmartre (FR)</v>
      </c>
      <c r="Q55" t="str">
        <f t="shared" si="4"/>
        <v>Bigmartre (FR)</v>
      </c>
      <c r="R55" t="str">
        <f t="shared" si="5"/>
        <v>Lillington (IRE)</v>
      </c>
      <c r="S55" t="str">
        <f t="shared" si="6"/>
        <v>Lillington (IRE)</v>
      </c>
      <c r="V55">
        <f t="shared" si="7"/>
        <v>34</v>
      </c>
      <c r="W55">
        <f t="shared" si="8"/>
        <v>-89</v>
      </c>
      <c r="X55">
        <f t="shared" si="9"/>
        <v>-89</v>
      </c>
      <c r="Y55">
        <f t="shared" si="10"/>
        <v>6</v>
      </c>
      <c r="Z55">
        <f t="shared" si="10"/>
        <v>4</v>
      </c>
      <c r="AA55">
        <f t="shared" si="10"/>
        <v>5</v>
      </c>
      <c r="AB55">
        <f t="shared" si="11"/>
        <v>3</v>
      </c>
      <c r="AC55">
        <f t="shared" si="12"/>
        <v>2</v>
      </c>
      <c r="AD55">
        <f t="shared" si="13"/>
        <v>3</v>
      </c>
      <c r="AE55">
        <f t="shared" si="14"/>
        <v>7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Bigmartre (FR)</v>
      </c>
      <c r="C56">
        <f>LARGE(M$2:M$20, D56)</f>
        <v>165.3947</v>
      </c>
      <c r="D56">
        <v>1</v>
      </c>
      <c r="E56">
        <f>LARGE(M$2:M$20, F56)</f>
        <v>114</v>
      </c>
      <c r="F56">
        <v>2</v>
      </c>
      <c r="G56">
        <f t="shared" ref="G56:G61" si="16">IF(C56&gt;0, (1/C56)*(C56-E56), 0.1)</f>
        <v>0.31073970326739608</v>
      </c>
      <c r="H56">
        <f t="shared" ref="H56:H61" si="17">INDEX(AF$2:AF$20,MATCH(B56,A$2:A$20,0))</f>
        <v>3.5</v>
      </c>
      <c r="J56">
        <v>5</v>
      </c>
      <c r="K56" t="str">
        <f t="shared" si="0"/>
        <v>Modus</v>
      </c>
      <c r="L56" t="str">
        <f t="shared" si="0"/>
        <v>Modus</v>
      </c>
      <c r="M56" t="str">
        <f t="shared" si="0"/>
        <v>Tommy Silver (FR)</v>
      </c>
      <c r="N56" t="str">
        <f t="shared" si="1"/>
        <v>Lillington (IRE)</v>
      </c>
      <c r="O56" t="str">
        <f t="shared" si="2"/>
        <v>Lillington (IRE)</v>
      </c>
      <c r="P56" t="str">
        <f t="shared" si="3"/>
        <v>Duke Of Navan (IRE)</v>
      </c>
      <c r="Q56" t="str">
        <f t="shared" si="4"/>
        <v>Duke Of Navan (IRE)</v>
      </c>
      <c r="R56" t="str">
        <f t="shared" si="5"/>
        <v>Duke Of Navan (IRE)</v>
      </c>
      <c r="S56" t="str">
        <f t="shared" si="6"/>
        <v>Duke Of Navan (IRE)</v>
      </c>
      <c r="V56">
        <f t="shared" si="7"/>
        <v>24</v>
      </c>
      <c r="W56">
        <f t="shared" si="8"/>
        <v>-120</v>
      </c>
      <c r="X56">
        <f t="shared" si="9"/>
        <v>-120</v>
      </c>
      <c r="Y56">
        <f t="shared" si="10"/>
        <v>4</v>
      </c>
      <c r="Z56">
        <f t="shared" si="10"/>
        <v>5</v>
      </c>
      <c r="AA56">
        <f t="shared" si="10"/>
        <v>2</v>
      </c>
      <c r="AB56">
        <f t="shared" si="11"/>
        <v>2</v>
      </c>
      <c r="AC56">
        <f t="shared" si="12"/>
        <v>3</v>
      </c>
      <c r="AD56">
        <f t="shared" si="13"/>
        <v>2</v>
      </c>
      <c r="AE56">
        <f t="shared" si="14"/>
        <v>3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Modus</v>
      </c>
      <c r="C57">
        <f>LARGE(W$2:W$20, D57)</f>
        <v>25.2836</v>
      </c>
      <c r="D57">
        <v>1</v>
      </c>
      <c r="E57">
        <f>LARGE(W$2:W$20, F57)</f>
        <v>25.0779</v>
      </c>
      <c r="F57">
        <v>2</v>
      </c>
      <c r="G57">
        <f t="shared" si="16"/>
        <v>8.1357085225205357E-3</v>
      </c>
      <c r="H57">
        <f t="shared" si="17"/>
        <v>4.5</v>
      </c>
      <c r="J57">
        <v>6</v>
      </c>
      <c r="K57" t="str">
        <f t="shared" si="0"/>
        <v>Tommy Silver (FR)</v>
      </c>
      <c r="L57" t="str">
        <f t="shared" si="0"/>
        <v>Foxtail Hill (IRE)</v>
      </c>
      <c r="M57" t="str">
        <f t="shared" si="0"/>
        <v>Duke Of Navan (IRE)</v>
      </c>
      <c r="N57" t="str">
        <f t="shared" si="1"/>
        <v>Duke Of Navan (IRE)</v>
      </c>
      <c r="O57" t="str">
        <f t="shared" si="2"/>
        <v>Duke Of Navan (IRE)</v>
      </c>
      <c r="P57" t="str">
        <f t="shared" si="3"/>
        <v>Lillington (IRE)</v>
      </c>
      <c r="Q57" t="str">
        <f t="shared" si="4"/>
        <v>Lillington (IRE)</v>
      </c>
      <c r="R57" t="str">
        <f t="shared" si="5"/>
        <v>Modus</v>
      </c>
      <c r="S57" t="str">
        <f t="shared" si="6"/>
        <v>Tommy Silver (FR)</v>
      </c>
      <c r="V57">
        <f t="shared" si="7"/>
        <v>25</v>
      </c>
      <c r="W57">
        <f t="shared" si="8"/>
        <v>-111</v>
      </c>
      <c r="X57">
        <f t="shared" si="9"/>
        <v>-111</v>
      </c>
      <c r="Y57">
        <f t="shared" si="10"/>
        <v>2</v>
      </c>
      <c r="Z57">
        <f t="shared" si="10"/>
        <v>1</v>
      </c>
      <c r="AA57">
        <f t="shared" si="10"/>
        <v>3</v>
      </c>
      <c r="AB57">
        <f t="shared" si="11"/>
        <v>5</v>
      </c>
      <c r="AC57">
        <f t="shared" si="12"/>
        <v>7</v>
      </c>
      <c r="AD57">
        <f t="shared" si="13"/>
        <v>5</v>
      </c>
      <c r="AE57">
        <f t="shared" si="14"/>
        <v>1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Modus</v>
      </c>
      <c r="C58">
        <f>LARGE(AA$2:AA$20, D58)</f>
        <v>5.2286000000000001</v>
      </c>
      <c r="D58">
        <v>1</v>
      </c>
      <c r="E58">
        <f>LARGE(AA$2:AA$20, F58)</f>
        <v>4.7481</v>
      </c>
      <c r="F58">
        <v>2</v>
      </c>
      <c r="G58">
        <f t="shared" si="16"/>
        <v>9.1898404926749055E-2</v>
      </c>
      <c r="H58">
        <f t="shared" si="17"/>
        <v>4.5</v>
      </c>
      <c r="J58">
        <v>7</v>
      </c>
      <c r="K58" t="str">
        <f t="shared" si="0"/>
        <v>Foxtail Hill (IRE)</v>
      </c>
      <c r="L58" t="str">
        <f t="shared" si="0"/>
        <v>Tommy Silver (FR)</v>
      </c>
      <c r="M58" t="str">
        <f t="shared" si="0"/>
        <v>Foxtail Hill (IRE)</v>
      </c>
      <c r="N58" t="str">
        <f t="shared" si="1"/>
        <v>Foxtail Hill (IRE)</v>
      </c>
      <c r="O58" t="str">
        <f t="shared" si="2"/>
        <v>Bigmartre (FR)</v>
      </c>
      <c r="P58" t="str">
        <f t="shared" si="3"/>
        <v>Vosne Romanee</v>
      </c>
      <c r="Q58" t="str">
        <f t="shared" si="4"/>
        <v>Vosne Romanee</v>
      </c>
      <c r="R58" t="str">
        <f t="shared" si="5"/>
        <v>Tommy Silver (FR)</v>
      </c>
      <c r="S58" t="str">
        <f t="shared" si="6"/>
        <v>Foxtail Hill (IRE)</v>
      </c>
      <c r="V58">
        <f t="shared" si="7"/>
        <v>23</v>
      </c>
      <c r="W58">
        <f t="shared" si="8"/>
        <v>-115</v>
      </c>
      <c r="X58">
        <f t="shared" si="9"/>
        <v>-115</v>
      </c>
      <c r="Y58">
        <f t="shared" si="10"/>
        <v>1</v>
      </c>
      <c r="Z58">
        <f t="shared" si="10"/>
        <v>2</v>
      </c>
      <c r="AA58">
        <f t="shared" si="10"/>
        <v>1</v>
      </c>
      <c r="AB58">
        <f t="shared" si="11"/>
        <v>1</v>
      </c>
      <c r="AC58">
        <f t="shared" si="12"/>
        <v>5</v>
      </c>
      <c r="AD58">
        <f t="shared" si="13"/>
        <v>4</v>
      </c>
      <c r="AE58">
        <f t="shared" si="14"/>
        <v>4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Lillington (IRE)</v>
      </c>
      <c r="C59">
        <f>LARGE(AC$2:AC$20, D59)</f>
        <v>2.0350000000000001</v>
      </c>
      <c r="D59">
        <v>1</v>
      </c>
      <c r="E59">
        <f>LARGE(AC$2:AC$20, F59)</f>
        <v>1.8199000000000001</v>
      </c>
      <c r="F59">
        <v>2</v>
      </c>
      <c r="G59">
        <f t="shared" si="16"/>
        <v>0.10570024570024572</v>
      </c>
      <c r="H59">
        <f t="shared" si="17"/>
        <v>6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Tommy Silver (FR)</v>
      </c>
      <c r="C60">
        <f>LARGE(Y$2:Y$20, D60)</f>
        <v>4.5701000000000001</v>
      </c>
      <c r="D60">
        <v>1</v>
      </c>
      <c r="E60">
        <f>LARGE(Y$2:Y$20, F60)</f>
        <v>3.4277000000000002</v>
      </c>
      <c r="F60">
        <v>2</v>
      </c>
      <c r="G60">
        <f t="shared" si="16"/>
        <v>0.2499726483009124</v>
      </c>
      <c r="H60">
        <f t="shared" si="17"/>
        <v>7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Bigmartre (FR)</v>
      </c>
      <c r="C61">
        <f>LARGE(AD$2:AD$20, D61)</f>
        <v>39.833300000000001</v>
      </c>
      <c r="D61">
        <v>1</v>
      </c>
      <c r="E61">
        <f>LARGE(AD$2:AD$20, F61)</f>
        <v>35.391599999999997</v>
      </c>
      <c r="F61">
        <v>2</v>
      </c>
      <c r="G61">
        <f t="shared" si="16"/>
        <v>0.11150720628218111</v>
      </c>
      <c r="H61">
        <f t="shared" si="17"/>
        <v>3.5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Bigmartre (FR)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Modus</v>
      </c>
      <c r="C63" t="str">
        <f>IF(G68="Handicap", INDEX(B53:B55,(MATCH(LARGE(D53:D55,3),D53:D55,0))))</f>
        <v>Modus</v>
      </c>
      <c r="D63" t="str">
        <f>IF(G68="Handicap", INDEX(B53:B55,(MATCH(LARGE(E53:E55,1),E53:E55,0))))</f>
        <v>Bigmartre (FR)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Bigmartre (FR)</v>
      </c>
      <c r="C64">
        <f>INDEX(AF$2:AF$20,MATCH(B64,A$2:A$20,0))</f>
        <v>3.5</v>
      </c>
      <c r="D64">
        <v>1</v>
      </c>
      <c r="E64">
        <f>SUMIF(B53:B61, B64, G53:G61)</f>
        <v>0.49599112473802653</v>
      </c>
      <c r="F64">
        <v>0</v>
      </c>
      <c r="G64" t="str">
        <f>K2</f>
        <v>Randox Health Handicap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 </v>
      </c>
      <c r="H65">
        <f>LARGE(G58:G60, 1)</f>
        <v>0.2499726483009124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Bigmartre (FR)</v>
      </c>
      <c r="C66">
        <f>INDEX(AF$2:AF$20,MATCH(B66,A$2:A$20,0))</f>
        <v>3.5</v>
      </c>
      <c r="D66">
        <v>1</v>
      </c>
      <c r="F66">
        <f>IF(B65=B66, F65+1, F65)</f>
        <v>0</v>
      </c>
      <c r="G66">
        <f>F2</f>
        <v>37140</v>
      </c>
      <c r="H66">
        <f ca="1">LARGE(F53:F55, 1)</f>
        <v>0.49599112473802653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Bigmartre (FR)</v>
      </c>
      <c r="F67">
        <f>IF(H63&lt;11, F66+1, F66)</f>
        <v>1</v>
      </c>
      <c r="G67" t="str">
        <f>G2</f>
        <v>Good</v>
      </c>
      <c r="H67" t="str">
        <f ca="1">INDEX(B53:B55,MATCH(H66,F53:F55,0))</f>
        <v>Bigmartre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Bigmartre (FR)</v>
      </c>
      <c r="B68" t="str">
        <f ca="1">IF(ISNA(A68), B56, A68)</f>
        <v>Bigmartre (FR)</v>
      </c>
      <c r="C68">
        <f ca="1">INDEX(AF$2:AF$20,MATCH(B68,A$2:A$20,0))</f>
        <v>3.5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Bigmartre (FR)</v>
      </c>
      <c r="C69">
        <f ca="1">INDEX(AF$2:AF$20,MATCH(B69,A$2:A$20,0))</f>
        <v>3.5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Bigmartre (FR)</v>
      </c>
      <c r="C70">
        <f ca="1">INDEX(AF$2:AF$20,MATCH(B70,A$2:A$20,0))</f>
        <v>3.5</v>
      </c>
      <c r="D70">
        <v>1</v>
      </c>
      <c r="E70">
        <f ca="1">SUMIF(B53:B61, B70, G53:G61)</f>
        <v>0.49599112473802653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Bigmartre (FR)</v>
      </c>
      <c r="C72">
        <f>C53</f>
        <v>382.25099999999998</v>
      </c>
      <c r="D72">
        <f>(1/C72)*(C72-C73)</f>
        <v>7.3744215188449369E-2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Vosne Romanee</v>
      </c>
      <c r="C73">
        <f t="shared" si="19"/>
        <v>354.06220000000002</v>
      </c>
      <c r="D73">
        <f>(1/C73)*(C73-C74)</f>
        <v>0.13943877657654502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Modus</v>
      </c>
      <c r="C74">
        <f t="shared" si="19"/>
        <v>304.69220000000001</v>
      </c>
      <c r="E74">
        <f t="shared" si="20"/>
        <v>4.5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3.5</v>
      </c>
      <c r="C77">
        <f>SMALL(AF2:AF50, 1)</f>
        <v>3.5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Bigmartre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382.25099999999998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382.25099999999998</v>
      </c>
      <c r="C79">
        <f>C78/B79</f>
        <v>2.6160821031207244E-5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Bigmartre (FR) is highly rated.</v>
      </c>
      <c r="H79" t="str">
        <f>INDEX(A2:A50, MATCH(B79, AE2:AE50, 0))</f>
        <v>Bigmartre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20.8843</v>
      </c>
      <c r="C80">
        <f>(B81-B80)+0.01</f>
        <v>4.4093</v>
      </c>
      <c r="D80" t="str">
        <f>D2</f>
        <v xml:space="preserve">2m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25.2836</v>
      </c>
      <c r="C81">
        <f>C80/B81</f>
        <v>0.17439367811545825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Foxtail Hill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Cheltenham</v>
      </c>
    </row>
    <row r="82" spans="1:19" hidden="1" outlineLevel="1">
      <c r="A82" t="s">
        <v>110</v>
      </c>
      <c r="B82">
        <f>INDEX(M2:M49, MATCH(H77, A2:A49, 0))</f>
        <v>165.3947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165.3947</v>
      </c>
      <c r="C83">
        <f>C82/B83</f>
        <v>6.0461429537947707E-5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Bigmartre (FR)is the form horse.</v>
      </c>
      <c r="H83" t="str">
        <f>INDEX(A2:A50,MATCH(B83,INDEX(M2:M50,0)))</f>
        <v>Foxtail Hill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1.2109000000000001</v>
      </c>
      <c r="C84">
        <f>(B85-B84)+0.01</f>
        <v>0.83410000000000006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2.0350000000000001</v>
      </c>
      <c r="C85">
        <f>C84/B85</f>
        <v>0.4098771498771499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Lillington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39.833300000000001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39.833300000000001</v>
      </c>
      <c r="C87">
        <f>C86/B87</f>
        <v>2.5104623518513406E-4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Bigmartre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2.9786999999999999</v>
      </c>
      <c r="C88">
        <f>B89-B88</f>
        <v>1.5914000000000001</v>
      </c>
      <c r="H88" t="str">
        <f>INDEX(X2:X50, MATCH(B88, Y2:Y50, 0))</f>
        <v>Bannister, Mr H A 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4.5701000000000001</v>
      </c>
      <c r="C89">
        <f>C88/B89</f>
        <v>0.34821995142338247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Cobden, Mr H is 34.82% ahead of Bannister, Mr H A A. </v>
      </c>
      <c r="H89" t="str">
        <f>INDEX(X2:X50, MATCH(B89, Y2:Y50, 0))</f>
        <v>Cobden, Mr H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77.772800000000004</v>
      </c>
      <c r="C90">
        <f>(B91-B90)+0.01</f>
        <v>24.688399999999998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102.4512</v>
      </c>
      <c r="C91">
        <f>(C90+0.01)/(B91+0.01)</f>
        <v>0.24105124671582998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Vosne Romanee outperformed Bigmartre (FR) significantly.</v>
      </c>
      <c r="H91" t="str">
        <f>INDEX(A2:A50, MATCH(B91, N2:N50, 0))</f>
        <v>Vosne Romanee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8.5699999999999998E-2</v>
      </c>
    </row>
    <row r="96" spans="1:19" hidden="1" outlineLevel="1">
      <c r="A96" t="s">
        <v>70</v>
      </c>
      <c r="B96">
        <f>INDEX(Sheet1!H:H, MATCH($A$51, Sheet1!$A:$A,0))</f>
        <v>2.86E-2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8.5699999999999998E-2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2.86E-2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0.1143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42578125" bestFit="1" customWidth="1"/>
    <col min="2" max="2" width="20.140625" bestFit="1" customWidth="1"/>
    <col min="3" max="4" width="14.140625" bestFit="1" customWidth="1"/>
    <col min="5" max="5" width="12" bestFit="1" customWidth="1"/>
    <col min="6" max="6" width="13.28515625" bestFit="1" customWidth="1"/>
    <col min="7" max="7" width="88.28515625" bestFit="1" customWidth="1"/>
    <col min="8" max="8" width="20.140625" bestFit="1" customWidth="1"/>
    <col min="9" max="9" width="10.140625" bestFit="1" customWidth="1"/>
    <col min="10" max="10" width="16.28515625" bestFit="1" customWidth="1"/>
    <col min="11" max="11" width="34.5703125" bestFit="1" customWidth="1"/>
    <col min="12" max="19" width="23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19.85546875" bestFit="1" customWidth="1"/>
    <col min="27" max="27" width="15" bestFit="1" customWidth="1"/>
    <col min="28" max="28" width="18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884</v>
      </c>
      <c r="B2" s="1">
        <v>0.63541666666666663</v>
      </c>
      <c r="C2" t="s">
        <v>224</v>
      </c>
      <c r="D2" t="s">
        <v>623</v>
      </c>
      <c r="F2">
        <v>7087</v>
      </c>
      <c r="G2" t="s">
        <v>345</v>
      </c>
      <c r="H2" t="s">
        <v>346</v>
      </c>
      <c r="I2" t="s">
        <v>5</v>
      </c>
      <c r="J2" t="s">
        <v>347</v>
      </c>
      <c r="K2" t="s">
        <v>883</v>
      </c>
      <c r="L2">
        <v>9</v>
      </c>
      <c r="M2">
        <v>48.534700000000001</v>
      </c>
      <c r="N2">
        <v>69.152199999999993</v>
      </c>
      <c r="O2">
        <v>34.0991</v>
      </c>
      <c r="P2">
        <v>4.9927000000000001</v>
      </c>
      <c r="Q2">
        <v>3.9192999999999998</v>
      </c>
      <c r="R2">
        <v>2.7627999999999999</v>
      </c>
      <c r="S2">
        <v>1.984</v>
      </c>
      <c r="T2">
        <v>2.4388999999999998</v>
      </c>
      <c r="U2">
        <v>1.9776</v>
      </c>
      <c r="V2">
        <v>1.9343999999999999</v>
      </c>
      <c r="W2">
        <v>10.492900000000001</v>
      </c>
      <c r="X2" t="s">
        <v>392</v>
      </c>
      <c r="Y2">
        <v>1.7593000000000001</v>
      </c>
      <c r="Z2" t="s">
        <v>885</v>
      </c>
      <c r="AA2">
        <v>1.4554</v>
      </c>
      <c r="AB2" t="s">
        <v>630</v>
      </c>
      <c r="AC2">
        <v>1.2831999999999999</v>
      </c>
      <c r="AD2">
        <v>25.9251</v>
      </c>
      <c r="AE2" s="23">
        <v>212.7116</v>
      </c>
      <c r="AF2">
        <v>10</v>
      </c>
      <c r="AG2">
        <v>105</v>
      </c>
    </row>
    <row r="3" spans="1:33">
      <c r="A3" t="s">
        <v>886</v>
      </c>
      <c r="B3" s="1">
        <v>0.63541666666666663</v>
      </c>
      <c r="C3" t="s">
        <v>224</v>
      </c>
      <c r="D3" t="s">
        <v>623</v>
      </c>
      <c r="F3">
        <v>7087</v>
      </c>
      <c r="G3" t="s">
        <v>345</v>
      </c>
      <c r="H3" t="s">
        <v>346</v>
      </c>
      <c r="I3" t="s">
        <v>5</v>
      </c>
      <c r="J3" t="s">
        <v>347</v>
      </c>
      <c r="K3" t="s">
        <v>883</v>
      </c>
      <c r="L3">
        <v>10</v>
      </c>
      <c r="M3">
        <v>55.542000000000002</v>
      </c>
      <c r="N3">
        <v>56.149900000000002</v>
      </c>
      <c r="O3">
        <v>26.0929</v>
      </c>
      <c r="P3">
        <v>16.172799999999999</v>
      </c>
      <c r="Q3">
        <v>5.6459999999999999</v>
      </c>
      <c r="R3">
        <v>5.5118</v>
      </c>
      <c r="S3">
        <v>3.4016000000000002</v>
      </c>
      <c r="T3">
        <v>2.5299</v>
      </c>
      <c r="U3">
        <v>1.3951</v>
      </c>
      <c r="V3">
        <v>1.6634</v>
      </c>
      <c r="W3">
        <v>18.257100000000001</v>
      </c>
      <c r="X3" t="s">
        <v>628</v>
      </c>
      <c r="Y3">
        <v>1.4771000000000001</v>
      </c>
      <c r="Z3" t="s">
        <v>887</v>
      </c>
      <c r="AA3">
        <v>0.36680000000000001</v>
      </c>
      <c r="AB3" t="s">
        <v>372</v>
      </c>
      <c r="AC3">
        <v>0.79059999999999997</v>
      </c>
      <c r="AD3">
        <v>16.6265</v>
      </c>
      <c r="AE3">
        <v>211.62370000000001</v>
      </c>
      <c r="AF3">
        <v>12</v>
      </c>
      <c r="AG3">
        <v>103</v>
      </c>
    </row>
    <row r="4" spans="1:33">
      <c r="A4" t="s">
        <v>888</v>
      </c>
      <c r="B4" s="1">
        <v>0.63541666666666663</v>
      </c>
      <c r="C4" t="s">
        <v>224</v>
      </c>
      <c r="D4" t="s">
        <v>623</v>
      </c>
      <c r="F4">
        <v>7087</v>
      </c>
      <c r="G4" t="s">
        <v>345</v>
      </c>
      <c r="H4" t="s">
        <v>346</v>
      </c>
      <c r="I4" t="s">
        <v>5</v>
      </c>
      <c r="J4" t="s">
        <v>347</v>
      </c>
      <c r="K4" t="s">
        <v>883</v>
      </c>
      <c r="L4">
        <v>8</v>
      </c>
      <c r="M4">
        <v>69.821399999999997</v>
      </c>
      <c r="N4">
        <v>52.060600000000001</v>
      </c>
      <c r="O4">
        <v>16.325199999999999</v>
      </c>
      <c r="P4">
        <v>10.9236</v>
      </c>
      <c r="Q4">
        <v>6.8468</v>
      </c>
      <c r="R4">
        <v>3.6732</v>
      </c>
      <c r="S4">
        <v>2.8035000000000001</v>
      </c>
      <c r="T4">
        <v>2.6076999999999999</v>
      </c>
      <c r="U4">
        <v>1.1927000000000001</v>
      </c>
      <c r="V4">
        <v>0.89770000000000005</v>
      </c>
      <c r="W4">
        <v>7.3449999999999998</v>
      </c>
      <c r="X4" t="s">
        <v>889</v>
      </c>
      <c r="Y4">
        <v>1.3536999999999999</v>
      </c>
      <c r="Z4" t="s">
        <v>393</v>
      </c>
      <c r="AA4">
        <v>1.5282</v>
      </c>
      <c r="AB4" t="s">
        <v>597</v>
      </c>
      <c r="AC4">
        <v>1.5986</v>
      </c>
      <c r="AD4">
        <v>29.763100000000001</v>
      </c>
      <c r="AE4">
        <v>208.74119999999999</v>
      </c>
      <c r="AF4">
        <v>8</v>
      </c>
      <c r="AG4">
        <v>112</v>
      </c>
    </row>
    <row r="5" spans="1:33">
      <c r="A5" t="s">
        <v>890</v>
      </c>
      <c r="B5" s="1">
        <v>0.63541666666666663</v>
      </c>
      <c r="C5" t="s">
        <v>224</v>
      </c>
      <c r="D5" t="s">
        <v>623</v>
      </c>
      <c r="F5">
        <v>7087</v>
      </c>
      <c r="G5" t="s">
        <v>345</v>
      </c>
      <c r="H5" t="s">
        <v>346</v>
      </c>
      <c r="I5" t="s">
        <v>5</v>
      </c>
      <c r="J5" t="s">
        <v>347</v>
      </c>
      <c r="K5" t="s">
        <v>883</v>
      </c>
      <c r="L5">
        <v>10</v>
      </c>
      <c r="M5">
        <v>60.995199999999997</v>
      </c>
      <c r="N5">
        <v>54.597700000000003</v>
      </c>
      <c r="O5">
        <v>31.0931</v>
      </c>
      <c r="P5">
        <v>9.6890000000000001</v>
      </c>
      <c r="Q5">
        <v>5.3312999999999997</v>
      </c>
      <c r="R5">
        <v>5.0594000000000001</v>
      </c>
      <c r="S5">
        <v>4.5111999999999997</v>
      </c>
      <c r="T5">
        <v>1.4410000000000001</v>
      </c>
      <c r="U5">
        <v>1.5456000000000001</v>
      </c>
      <c r="V5">
        <v>1.006</v>
      </c>
      <c r="W5">
        <v>12.5907</v>
      </c>
      <c r="X5" t="s">
        <v>891</v>
      </c>
      <c r="Y5">
        <v>0.20019999999999999</v>
      </c>
      <c r="Z5" t="s">
        <v>397</v>
      </c>
      <c r="AA5">
        <v>0.11940000000000001</v>
      </c>
      <c r="AB5" t="s">
        <v>630</v>
      </c>
      <c r="AC5">
        <v>1.4491000000000001</v>
      </c>
      <c r="AD5">
        <v>12.555400000000001</v>
      </c>
      <c r="AE5">
        <v>202.18430000000001</v>
      </c>
      <c r="AF5">
        <v>5</v>
      </c>
      <c r="AG5">
        <v>113</v>
      </c>
    </row>
    <row r="6" spans="1:33">
      <c r="A6" t="s">
        <v>892</v>
      </c>
      <c r="B6" s="1">
        <v>0.63541666666666663</v>
      </c>
      <c r="C6" t="s">
        <v>224</v>
      </c>
      <c r="D6" t="s">
        <v>623</v>
      </c>
      <c r="F6">
        <v>7087</v>
      </c>
      <c r="G6" t="s">
        <v>345</v>
      </c>
      <c r="H6" t="s">
        <v>346</v>
      </c>
      <c r="I6" t="s">
        <v>5</v>
      </c>
      <c r="J6" t="s">
        <v>347</v>
      </c>
      <c r="K6" t="s">
        <v>883</v>
      </c>
      <c r="L6">
        <v>11</v>
      </c>
      <c r="M6">
        <v>56.125</v>
      </c>
      <c r="N6">
        <v>37.1556</v>
      </c>
      <c r="O6">
        <v>32.3994</v>
      </c>
      <c r="P6">
        <v>8.6905000000000001</v>
      </c>
      <c r="Q6">
        <v>4.2622</v>
      </c>
      <c r="R6">
        <v>3.5099</v>
      </c>
      <c r="S6">
        <v>5.0438999999999998</v>
      </c>
      <c r="T6">
        <v>2.0691999999999999</v>
      </c>
      <c r="U6">
        <v>1.8687</v>
      </c>
      <c r="V6">
        <v>1.4876</v>
      </c>
      <c r="W6">
        <v>16.520700000000001</v>
      </c>
      <c r="X6" t="s">
        <v>771</v>
      </c>
      <c r="Y6">
        <v>0.54159999999999997</v>
      </c>
      <c r="Z6" t="s">
        <v>893</v>
      </c>
      <c r="AA6">
        <v>0.755</v>
      </c>
      <c r="AB6" t="s">
        <v>519</v>
      </c>
      <c r="AC6">
        <v>0.61919999999999997</v>
      </c>
      <c r="AD6">
        <v>25.827000000000002</v>
      </c>
      <c r="AE6">
        <v>196.87549999999999</v>
      </c>
      <c r="AF6">
        <v>12</v>
      </c>
      <c r="AG6">
        <v>101</v>
      </c>
    </row>
    <row r="7" spans="1:33">
      <c r="A7" t="s">
        <v>894</v>
      </c>
      <c r="B7" s="1">
        <v>0.63541666666666663</v>
      </c>
      <c r="C7" t="s">
        <v>224</v>
      </c>
      <c r="D7" t="s">
        <v>623</v>
      </c>
      <c r="F7">
        <v>7087</v>
      </c>
      <c r="G7" t="s">
        <v>345</v>
      </c>
      <c r="H7" t="s">
        <v>346</v>
      </c>
      <c r="I7" t="s">
        <v>5</v>
      </c>
      <c r="J7" t="s">
        <v>347</v>
      </c>
      <c r="K7" t="s">
        <v>883</v>
      </c>
      <c r="L7">
        <v>9</v>
      </c>
      <c r="M7">
        <v>75.525000000000006</v>
      </c>
      <c r="N7">
        <v>52.1751</v>
      </c>
      <c r="O7">
        <v>16.4161</v>
      </c>
      <c r="P7">
        <v>5.4259000000000004</v>
      </c>
      <c r="Q7">
        <v>3.9765999999999999</v>
      </c>
      <c r="R7">
        <v>4.4749999999999996</v>
      </c>
      <c r="S7">
        <v>1.9157</v>
      </c>
      <c r="T7">
        <v>1.6636</v>
      </c>
      <c r="U7">
        <v>1.4274</v>
      </c>
      <c r="V7">
        <v>1.5516000000000001</v>
      </c>
      <c r="W7">
        <v>12.256399999999999</v>
      </c>
      <c r="X7" t="s">
        <v>382</v>
      </c>
      <c r="Y7">
        <v>3.3089</v>
      </c>
      <c r="Z7" t="s">
        <v>360</v>
      </c>
      <c r="AA7">
        <v>1.0027999999999999</v>
      </c>
      <c r="AB7" t="s">
        <v>630</v>
      </c>
      <c r="AC7">
        <v>1.2831999999999999</v>
      </c>
      <c r="AD7">
        <v>13.8111</v>
      </c>
      <c r="AE7">
        <v>196.21430000000001</v>
      </c>
      <c r="AF7">
        <v>3.33</v>
      </c>
      <c r="AG7">
        <v>103</v>
      </c>
    </row>
    <row r="8" spans="1:33">
      <c r="A8" t="s">
        <v>895</v>
      </c>
      <c r="B8" s="1">
        <v>0.63541666666666663</v>
      </c>
      <c r="C8" t="s">
        <v>224</v>
      </c>
      <c r="D8" t="s">
        <v>623</v>
      </c>
      <c r="F8">
        <v>7087</v>
      </c>
      <c r="G8" t="s">
        <v>345</v>
      </c>
      <c r="H8" t="s">
        <v>346</v>
      </c>
      <c r="I8" t="s">
        <v>5</v>
      </c>
      <c r="J8" t="s">
        <v>347</v>
      </c>
      <c r="K8" t="s">
        <v>883</v>
      </c>
      <c r="L8">
        <v>9</v>
      </c>
      <c r="M8">
        <v>66.736999999999995</v>
      </c>
      <c r="N8">
        <v>41.729199999999999</v>
      </c>
      <c r="O8">
        <v>12.7691</v>
      </c>
      <c r="P8">
        <v>12.054</v>
      </c>
      <c r="Q8">
        <v>6.1590999999999996</v>
      </c>
      <c r="R8">
        <v>5.3106999999999998</v>
      </c>
      <c r="S8">
        <v>2.1612</v>
      </c>
      <c r="T8">
        <v>1.448</v>
      </c>
      <c r="U8">
        <v>1.8747</v>
      </c>
      <c r="V8">
        <v>1.3157000000000001</v>
      </c>
      <c r="W8">
        <v>16.1907</v>
      </c>
      <c r="X8" t="s">
        <v>641</v>
      </c>
      <c r="Y8">
        <v>0.36420000000000002</v>
      </c>
      <c r="Z8" t="s">
        <v>896</v>
      </c>
      <c r="AA8">
        <v>0.67269999999999996</v>
      </c>
      <c r="AB8" t="s">
        <v>608</v>
      </c>
      <c r="AC8">
        <v>0.3085</v>
      </c>
      <c r="AD8">
        <v>19.157399999999999</v>
      </c>
      <c r="AE8">
        <v>188.25210000000001</v>
      </c>
      <c r="AF8">
        <v>7</v>
      </c>
      <c r="AG8">
        <v>114</v>
      </c>
    </row>
    <row r="9" spans="1:33">
      <c r="A9" t="s">
        <v>897</v>
      </c>
      <c r="B9" s="1">
        <v>0.63541666666666663</v>
      </c>
      <c r="C9" t="s">
        <v>224</v>
      </c>
      <c r="D9" t="s">
        <v>623</v>
      </c>
      <c r="F9">
        <v>7087</v>
      </c>
      <c r="G9" t="s">
        <v>345</v>
      </c>
      <c r="H9" t="s">
        <v>346</v>
      </c>
      <c r="I9" t="s">
        <v>5</v>
      </c>
      <c r="J9" t="s">
        <v>347</v>
      </c>
      <c r="K9" t="s">
        <v>883</v>
      </c>
      <c r="L9">
        <v>7</v>
      </c>
      <c r="M9">
        <v>61.659199999999998</v>
      </c>
      <c r="N9">
        <v>45.337299999999999</v>
      </c>
      <c r="O9">
        <v>25.6448</v>
      </c>
      <c r="P9">
        <v>7.1784999999999997</v>
      </c>
      <c r="Q9">
        <v>3.7814999999999999</v>
      </c>
      <c r="R9">
        <v>3.653</v>
      </c>
      <c r="S9">
        <v>1.8884000000000001</v>
      </c>
      <c r="T9">
        <v>1.2639</v>
      </c>
      <c r="U9">
        <v>1.373</v>
      </c>
      <c r="V9">
        <v>1.0904</v>
      </c>
      <c r="W9">
        <v>17.062899999999999</v>
      </c>
      <c r="X9" t="s">
        <v>385</v>
      </c>
      <c r="Y9">
        <v>0.79</v>
      </c>
      <c r="Z9" t="s">
        <v>386</v>
      </c>
      <c r="AA9">
        <v>0.16500000000000001</v>
      </c>
      <c r="AB9" t="s">
        <v>585</v>
      </c>
      <c r="AC9">
        <v>1.4076</v>
      </c>
      <c r="AD9">
        <v>15.4933</v>
      </c>
      <c r="AE9">
        <v>187.78880000000001</v>
      </c>
      <c r="AF9">
        <v>8</v>
      </c>
      <c r="AG9">
        <v>92</v>
      </c>
    </row>
    <row r="10" spans="1:33">
      <c r="A10" t="s">
        <v>898</v>
      </c>
      <c r="B10" s="1">
        <v>0.63541666666666663</v>
      </c>
      <c r="C10" t="s">
        <v>224</v>
      </c>
      <c r="D10" t="s">
        <v>623</v>
      </c>
      <c r="F10">
        <v>7087</v>
      </c>
      <c r="G10" t="s">
        <v>345</v>
      </c>
      <c r="H10" t="s">
        <v>346</v>
      </c>
      <c r="I10" t="s">
        <v>5</v>
      </c>
      <c r="J10" t="s">
        <v>347</v>
      </c>
      <c r="K10" t="s">
        <v>883</v>
      </c>
      <c r="L10">
        <v>11</v>
      </c>
      <c r="M10">
        <v>40.492800000000003</v>
      </c>
      <c r="N10">
        <v>65.1387</v>
      </c>
      <c r="O10">
        <v>17.909300000000002</v>
      </c>
      <c r="P10">
        <v>8.2398000000000007</v>
      </c>
      <c r="Q10">
        <v>4.6035000000000004</v>
      </c>
      <c r="R10">
        <v>3.5268000000000002</v>
      </c>
      <c r="S10">
        <v>2.8492000000000002</v>
      </c>
      <c r="T10">
        <v>1.6817</v>
      </c>
      <c r="U10">
        <v>0.87819999999999998</v>
      </c>
      <c r="V10">
        <v>1.1615</v>
      </c>
      <c r="W10">
        <v>15.75</v>
      </c>
      <c r="X10" t="s">
        <v>899</v>
      </c>
      <c r="Y10">
        <v>8.8800000000000004E-2</v>
      </c>
      <c r="Z10" t="s">
        <v>900</v>
      </c>
      <c r="AA10">
        <v>0.63129999999999997</v>
      </c>
      <c r="AB10" t="s">
        <v>372</v>
      </c>
      <c r="AC10">
        <v>0.54069999999999996</v>
      </c>
      <c r="AD10">
        <v>21.342400000000001</v>
      </c>
      <c r="AE10">
        <v>184.83459999999999</v>
      </c>
      <c r="AF10">
        <v>20</v>
      </c>
      <c r="AG10">
        <v>89</v>
      </c>
    </row>
    <row r="11" spans="1:33">
      <c r="A11" t="s">
        <v>901</v>
      </c>
      <c r="B11" s="1">
        <v>0.63541666666666663</v>
      </c>
      <c r="C11" t="s">
        <v>224</v>
      </c>
      <c r="D11" t="s">
        <v>623</v>
      </c>
      <c r="F11">
        <v>7087</v>
      </c>
      <c r="G11" t="s">
        <v>345</v>
      </c>
      <c r="H11" t="s">
        <v>346</v>
      </c>
      <c r="I11" t="s">
        <v>5</v>
      </c>
      <c r="J11" t="s">
        <v>347</v>
      </c>
      <c r="K11" t="s">
        <v>883</v>
      </c>
      <c r="L11">
        <v>6</v>
      </c>
      <c r="M11">
        <v>65.7</v>
      </c>
      <c r="N11">
        <v>38.525599999999997</v>
      </c>
      <c r="O11">
        <v>20.4956</v>
      </c>
      <c r="P11">
        <v>8.1275999999999993</v>
      </c>
      <c r="Q11">
        <v>3.5800999999999998</v>
      </c>
      <c r="R11">
        <v>2.5047999999999999</v>
      </c>
      <c r="S11">
        <v>2.2164999999999999</v>
      </c>
      <c r="T11">
        <v>1.4323999999999999</v>
      </c>
      <c r="U11">
        <v>2.2187000000000001</v>
      </c>
      <c r="V11">
        <v>1.2241</v>
      </c>
      <c r="W11">
        <v>11.0021</v>
      </c>
      <c r="X11" t="s">
        <v>902</v>
      </c>
      <c r="Y11">
        <v>0.60319999999999996</v>
      </c>
      <c r="Z11" t="s">
        <v>632</v>
      </c>
      <c r="AA11">
        <v>0.65269999999999995</v>
      </c>
      <c r="AB11" t="s">
        <v>277</v>
      </c>
      <c r="AC11">
        <v>1.5787</v>
      </c>
      <c r="AD11">
        <v>21.6938</v>
      </c>
      <c r="AE11">
        <v>181.55600000000001</v>
      </c>
      <c r="AF11">
        <v>25</v>
      </c>
      <c r="AG11">
        <v>112</v>
      </c>
    </row>
    <row r="12" spans="1:33">
      <c r="A12" t="s">
        <v>903</v>
      </c>
      <c r="B12" s="1">
        <v>0.63541666666666663</v>
      </c>
      <c r="C12" t="s">
        <v>224</v>
      </c>
      <c r="D12" t="s">
        <v>623</v>
      </c>
      <c r="F12">
        <v>7087</v>
      </c>
      <c r="G12" t="s">
        <v>345</v>
      </c>
      <c r="H12" t="s">
        <v>346</v>
      </c>
      <c r="I12" t="s">
        <v>5</v>
      </c>
      <c r="J12" t="s">
        <v>347</v>
      </c>
      <c r="K12" t="s">
        <v>883</v>
      </c>
      <c r="L12">
        <v>9</v>
      </c>
      <c r="M12">
        <v>58.753900000000002</v>
      </c>
      <c r="N12">
        <v>43.789700000000003</v>
      </c>
      <c r="O12">
        <v>24.904699999999998</v>
      </c>
      <c r="P12">
        <v>8.6786999999999992</v>
      </c>
      <c r="Q12">
        <v>6.4225000000000003</v>
      </c>
      <c r="R12">
        <v>4.8422000000000001</v>
      </c>
      <c r="S12">
        <v>2.7440000000000002</v>
      </c>
      <c r="T12">
        <v>2.3855</v>
      </c>
      <c r="U12">
        <v>1.4271</v>
      </c>
      <c r="V12">
        <v>1.1003000000000001</v>
      </c>
      <c r="W12">
        <v>14.2707</v>
      </c>
      <c r="X12" t="s">
        <v>904</v>
      </c>
      <c r="Y12">
        <v>0.25059999999999999</v>
      </c>
      <c r="Z12" t="s">
        <v>905</v>
      </c>
      <c r="AA12">
        <v>1.3485</v>
      </c>
      <c r="AB12" t="s">
        <v>513</v>
      </c>
      <c r="AC12">
        <v>1.736</v>
      </c>
      <c r="AD12">
        <v>5.1204000000000001</v>
      </c>
      <c r="AE12">
        <v>177.7747</v>
      </c>
      <c r="AF12">
        <v>12</v>
      </c>
      <c r="AG12">
        <v>105</v>
      </c>
    </row>
    <row r="13" spans="1:33">
      <c r="A13" t="s">
        <v>906</v>
      </c>
      <c r="B13" s="1">
        <v>0.63541666666666663</v>
      </c>
      <c r="C13" t="s">
        <v>224</v>
      </c>
      <c r="D13" t="s">
        <v>623</v>
      </c>
      <c r="F13">
        <v>7087</v>
      </c>
      <c r="G13" t="s">
        <v>345</v>
      </c>
      <c r="H13" t="s">
        <v>346</v>
      </c>
      <c r="I13" t="s">
        <v>5</v>
      </c>
      <c r="J13" t="s">
        <v>347</v>
      </c>
      <c r="K13" t="s">
        <v>883</v>
      </c>
      <c r="L13">
        <v>10</v>
      </c>
      <c r="M13">
        <v>44.860500000000002</v>
      </c>
      <c r="N13">
        <v>45.523600000000002</v>
      </c>
      <c r="O13">
        <v>27.904</v>
      </c>
      <c r="P13">
        <v>8.5297999999999998</v>
      </c>
      <c r="Q13">
        <v>6.923</v>
      </c>
      <c r="R13">
        <v>4.7417999999999996</v>
      </c>
      <c r="S13">
        <v>2.0876000000000001</v>
      </c>
      <c r="T13">
        <v>0.80689999999999995</v>
      </c>
      <c r="U13">
        <v>1.0812999999999999</v>
      </c>
      <c r="V13">
        <v>1.1021000000000001</v>
      </c>
      <c r="W13">
        <v>8.8986000000000001</v>
      </c>
      <c r="X13" t="s">
        <v>367</v>
      </c>
      <c r="Y13">
        <v>1.7587999999999999</v>
      </c>
      <c r="Z13" t="s">
        <v>887</v>
      </c>
      <c r="AA13">
        <v>0.66679999999999995</v>
      </c>
      <c r="AB13" t="s">
        <v>882</v>
      </c>
      <c r="AC13">
        <v>1.2738</v>
      </c>
      <c r="AD13">
        <v>11</v>
      </c>
      <c r="AE13">
        <v>167.15860000000001</v>
      </c>
      <c r="AF13">
        <v>10</v>
      </c>
      <c r="AG13">
        <v>110</v>
      </c>
    </row>
    <row r="51" spans="1:33" hidden="1" outlineLevel="1">
      <c r="A51" t="str">
        <f>C2</f>
        <v>Galway</v>
      </c>
      <c r="B51">
        <f>B2</f>
        <v>0.63541666666666663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Rolling Revenge (IRE)</v>
      </c>
      <c r="L52" t="str">
        <f t="shared" si="0"/>
        <v>The Trigger (IRE)</v>
      </c>
      <c r="M52" t="str">
        <f t="shared" si="0"/>
        <v>The Trigger (IRE)</v>
      </c>
      <c r="N52" t="str">
        <f t="shared" ref="N52:N91" si="1">INDEX($A$2:$A$20,(MATCH(LARGE(W$2:W$20,$J52),W$2:W$20,0)))</f>
        <v>Bellgrove (IRE)</v>
      </c>
      <c r="O52" t="str">
        <f t="shared" ref="O52:O91" si="2">INDEX($A$2:$A$20,(MATCH(LARGE(AA$2:AA$20,$J52),AA$2:AA$20,0)))</f>
        <v>Dundrum Lad (IRE)</v>
      </c>
      <c r="P52" t="str">
        <f t="shared" ref="P52:P91" si="3">INDEX($A$2:$A$20,(MATCH(LARGE(Y$2:Y$20,$J52),Y$2:Y$20,0)))</f>
        <v>Rolling Revenge (IRE)</v>
      </c>
      <c r="Q52" t="str">
        <f t="shared" ref="Q52:Q91" si="4">INDEX($A$2:$A$20,(MATCH(LARGE(Y$2:Y$20,$J52),Y$2:Y$20,0)))</f>
        <v>Rolling Revenge (IRE)</v>
      </c>
      <c r="R52" t="str">
        <f t="shared" ref="R52:R91" si="5">INDEX($A$2:$A$20,(MATCH(LARGE(AD$2:AD$20,$J52),AD$2:AD$20,0)))</f>
        <v>Dundrum Lad (IRE)</v>
      </c>
      <c r="S52" t="str">
        <f t="shared" ref="S52:S80" si="6">A2</f>
        <v>The Trigger (IRE)</v>
      </c>
      <c r="V52">
        <f t="shared" ref="V52:V80" si="7">SUM(Y52:AF52)</f>
        <v>70</v>
      </c>
      <c r="W52">
        <f t="shared" ref="W52:W80" si="8">V52-AG2</f>
        <v>-35</v>
      </c>
      <c r="X52">
        <f t="shared" ref="X52:X60" si="9">IF(ISNA(W52),"",W52)</f>
        <v>-35</v>
      </c>
      <c r="Y52">
        <f t="shared" ref="Y52:AA80" si="10">(($H$63+1)-(RANK(M2,M$2:M$30)))</f>
        <v>3</v>
      </c>
      <c r="Z52">
        <f t="shared" si="10"/>
        <v>12</v>
      </c>
      <c r="AA52">
        <f t="shared" si="10"/>
        <v>12</v>
      </c>
      <c r="AB52">
        <f t="shared" ref="AB52:AB80" si="11">(($H$63+1)-(RANK(W2,W$2:W$30)))</f>
        <v>3</v>
      </c>
      <c r="AC52">
        <f t="shared" ref="AC52:AC80" si="12">(($H$63+1)-(RANK(Y2,Y$2:Y$30)))</f>
        <v>11</v>
      </c>
      <c r="AD52">
        <f t="shared" ref="AD52:AD80" si="13">(($H$63+1)-(RANK(AA2,AA$2:AA$30)))</f>
        <v>11</v>
      </c>
      <c r="AE52">
        <f t="shared" ref="AE52:AF80" si="14">(($H$63+1)-(RANK(AC2,AC$2:AC$30)))</f>
        <v>7</v>
      </c>
      <c r="AF52">
        <f t="shared" si="14"/>
        <v>11</v>
      </c>
      <c r="AG52" t="str">
        <f>INDEX(S52:S92, MATCH(LARGE(X52:X92, 1),X52:X92, 0))</f>
        <v>The Trigger (IRE)</v>
      </c>
    </row>
    <row r="53" spans="1:33" hidden="1" outlineLevel="1">
      <c r="A53" t="s">
        <v>43</v>
      </c>
      <c r="B53" t="str">
        <f>A2</f>
        <v>The Trigger (IRE)</v>
      </c>
      <c r="C53">
        <f>AE2</f>
        <v>212.7116</v>
      </c>
      <c r="D53">
        <f>AG2</f>
        <v>105</v>
      </c>
      <c r="E53">
        <f>C53-D53</f>
        <v>107.7116</v>
      </c>
      <c r="F53">
        <f>SUMIF(B53:B61, B53, G53:G61)</f>
        <v>5.1144366362717904E-3</v>
      </c>
      <c r="G53">
        <f>(1/C53)*(C53-C54)</f>
        <v>5.1144366362717904E-3</v>
      </c>
      <c r="H53">
        <f>AF2</f>
        <v>10</v>
      </c>
      <c r="J53">
        <v>2</v>
      </c>
      <c r="K53" t="str">
        <f t="shared" si="0"/>
        <v>Dundrum Lad (IRE)</v>
      </c>
      <c r="L53" t="str">
        <f t="shared" si="0"/>
        <v>Burning Issues (IRE)</v>
      </c>
      <c r="M53" t="str">
        <f t="shared" si="0"/>
        <v>Grey Mountain Mist (IRE)</v>
      </c>
      <c r="N53" t="str">
        <f t="shared" si="1"/>
        <v>Well Joey (IRE)</v>
      </c>
      <c r="O53" t="str">
        <f t="shared" si="2"/>
        <v>The Trigger (IRE)</v>
      </c>
      <c r="P53" t="str">
        <f t="shared" si="3"/>
        <v>The Trigger (IRE)</v>
      </c>
      <c r="Q53" t="str">
        <f t="shared" si="4"/>
        <v>The Trigger (IRE)</v>
      </c>
      <c r="R53" t="str">
        <f t="shared" si="5"/>
        <v>The Trigger (IRE)</v>
      </c>
      <c r="S53" t="str">
        <f t="shared" si="6"/>
        <v>Bellgrove (IRE)</v>
      </c>
      <c r="V53">
        <f t="shared" si="7"/>
        <v>56</v>
      </c>
      <c r="W53">
        <f t="shared" si="8"/>
        <v>-47</v>
      </c>
      <c r="X53">
        <f t="shared" si="9"/>
        <v>-47</v>
      </c>
      <c r="Y53">
        <f t="shared" si="10"/>
        <v>4</v>
      </c>
      <c r="Z53">
        <f t="shared" si="10"/>
        <v>10</v>
      </c>
      <c r="AA53">
        <f t="shared" si="10"/>
        <v>8</v>
      </c>
      <c r="AB53">
        <f t="shared" si="11"/>
        <v>12</v>
      </c>
      <c r="AC53">
        <f t="shared" si="12"/>
        <v>9</v>
      </c>
      <c r="AD53">
        <f t="shared" si="13"/>
        <v>3</v>
      </c>
      <c r="AE53">
        <f t="shared" si="14"/>
        <v>4</v>
      </c>
      <c r="AF53">
        <f t="shared" si="14"/>
        <v>6</v>
      </c>
    </row>
    <row r="54" spans="1:33" hidden="1" outlineLevel="1">
      <c r="A54" t="s">
        <v>44</v>
      </c>
      <c r="B54" t="str">
        <f>A3</f>
        <v>Bellgrove (IRE)</v>
      </c>
      <c r="C54">
        <f>AE3</f>
        <v>211.62370000000001</v>
      </c>
      <c r="D54">
        <f>AG3</f>
        <v>103</v>
      </c>
      <c r="E54">
        <f t="shared" ref="E54:E55" si="15">C54-D54</f>
        <v>108.62370000000001</v>
      </c>
      <c r="F54">
        <f ca="1">SUMIF(B53:B64, B54, G53:G61)</f>
        <v>6.5410169194450488E-2</v>
      </c>
      <c r="H54">
        <f>AF3</f>
        <v>12</v>
      </c>
      <c r="J54">
        <v>3</v>
      </c>
      <c r="K54" t="str">
        <f t="shared" si="0"/>
        <v>Bilbo Bagins (IRE)</v>
      </c>
      <c r="L54" t="str">
        <f t="shared" si="0"/>
        <v>Bellgrove (IRE)</v>
      </c>
      <c r="M54" t="str">
        <f t="shared" si="0"/>
        <v>Leap Dearg (IRE)</v>
      </c>
      <c r="N54" t="str">
        <f t="shared" si="1"/>
        <v>Grey Mountain Mist (IRE)</v>
      </c>
      <c r="O54" t="str">
        <f t="shared" si="2"/>
        <v>Fruits Of Glory (IRE)</v>
      </c>
      <c r="P54" t="str">
        <f t="shared" si="3"/>
        <v>Flynsini (IRE)</v>
      </c>
      <c r="Q54" t="str">
        <f t="shared" si="4"/>
        <v>Flynsini (IRE)</v>
      </c>
      <c r="R54" t="str">
        <f t="shared" si="5"/>
        <v>Grey Mountain Mist (IRE)</v>
      </c>
      <c r="S54" t="str">
        <f t="shared" si="6"/>
        <v>Dundrum Lad (IRE)</v>
      </c>
      <c r="V54">
        <f t="shared" si="7"/>
        <v>64</v>
      </c>
      <c r="W54">
        <f t="shared" si="8"/>
        <v>-48</v>
      </c>
      <c r="X54">
        <f t="shared" si="9"/>
        <v>-48</v>
      </c>
      <c r="Y54">
        <f t="shared" si="10"/>
        <v>11</v>
      </c>
      <c r="Z54">
        <f t="shared" si="10"/>
        <v>7</v>
      </c>
      <c r="AA54">
        <f t="shared" si="10"/>
        <v>2</v>
      </c>
      <c r="AB54">
        <f t="shared" si="11"/>
        <v>1</v>
      </c>
      <c r="AC54">
        <f t="shared" si="12"/>
        <v>8</v>
      </c>
      <c r="AD54">
        <f t="shared" si="13"/>
        <v>12</v>
      </c>
      <c r="AE54">
        <f t="shared" si="14"/>
        <v>11</v>
      </c>
      <c r="AF54">
        <f t="shared" si="14"/>
        <v>12</v>
      </c>
    </row>
    <row r="55" spans="1:33" hidden="1" outlineLevel="1">
      <c r="A55" t="s">
        <v>45</v>
      </c>
      <c r="B55" t="str">
        <f>A4</f>
        <v>Dundrum Lad (IRE)</v>
      </c>
      <c r="C55">
        <f>AE4</f>
        <v>208.74119999999999</v>
      </c>
      <c r="D55">
        <f>AG4</f>
        <v>112</v>
      </c>
      <c r="E55">
        <f t="shared" si="15"/>
        <v>96.741199999999992</v>
      </c>
      <c r="F55">
        <f ca="1">SUMIF(B53:B64, B55, G53:G61)</f>
        <v>0.17658936505370645</v>
      </c>
      <c r="H55">
        <f>AF4</f>
        <v>8</v>
      </c>
      <c r="J55">
        <v>4</v>
      </c>
      <c r="K55" t="str">
        <f t="shared" si="0"/>
        <v>Cable</v>
      </c>
      <c r="L55" t="str">
        <f t="shared" si="0"/>
        <v>Leap Dearg (IRE)</v>
      </c>
      <c r="M55" t="str">
        <f t="shared" si="0"/>
        <v>Flynsini (IRE)</v>
      </c>
      <c r="N55" t="str">
        <f t="shared" si="1"/>
        <v>Bilbo Bagins (IRE)</v>
      </c>
      <c r="O55" t="str">
        <f t="shared" si="2"/>
        <v>Rolling Revenge (IRE)</v>
      </c>
      <c r="P55" t="str">
        <f t="shared" si="3"/>
        <v>Bellgrove (IRE)</v>
      </c>
      <c r="Q55" t="str">
        <f t="shared" si="4"/>
        <v>Bellgrove (IRE)</v>
      </c>
      <c r="R55" t="str">
        <f t="shared" si="5"/>
        <v>Cable</v>
      </c>
      <c r="S55" t="str">
        <f t="shared" si="6"/>
        <v>Leap Dearg (IRE)</v>
      </c>
      <c r="V55">
        <f t="shared" si="7"/>
        <v>47</v>
      </c>
      <c r="W55">
        <f t="shared" si="8"/>
        <v>-66</v>
      </c>
      <c r="X55">
        <f t="shared" si="9"/>
        <v>-66</v>
      </c>
      <c r="Y55">
        <f t="shared" si="10"/>
        <v>7</v>
      </c>
      <c r="Z55">
        <f t="shared" si="10"/>
        <v>9</v>
      </c>
      <c r="AA55">
        <f t="shared" si="10"/>
        <v>10</v>
      </c>
      <c r="AB55">
        <f t="shared" si="11"/>
        <v>6</v>
      </c>
      <c r="AC55">
        <f t="shared" si="12"/>
        <v>2</v>
      </c>
      <c r="AD55">
        <f t="shared" si="13"/>
        <v>1</v>
      </c>
      <c r="AE55">
        <f t="shared" si="14"/>
        <v>9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Rolling Revenge (IRE)</v>
      </c>
      <c r="C56">
        <f>LARGE(M$2:M$20, D56)</f>
        <v>75.525000000000006</v>
      </c>
      <c r="D56">
        <v>1</v>
      </c>
      <c r="E56">
        <f>LARGE(M$2:M$20, F56)</f>
        <v>69.821399999999997</v>
      </c>
      <c r="F56">
        <v>2</v>
      </c>
      <c r="G56">
        <f t="shared" ref="G56:G61" si="16">IF(C56&gt;0, (1/C56)*(C56-E56), 0.1)</f>
        <v>7.5519364448858109E-2</v>
      </c>
      <c r="H56">
        <f t="shared" ref="H56:H61" si="17">INDEX(AF$2:AF$20,MATCH(B56,A$2:A$20,0))</f>
        <v>3.33</v>
      </c>
      <c r="J56">
        <v>5</v>
      </c>
      <c r="K56" t="str">
        <f t="shared" si="0"/>
        <v>Well Joey (IRE)</v>
      </c>
      <c r="L56" t="str">
        <f t="shared" si="0"/>
        <v>Rolling Revenge (IRE)</v>
      </c>
      <c r="M56" t="str">
        <f t="shared" si="0"/>
        <v>Bellgrove (IRE)</v>
      </c>
      <c r="N56" t="str">
        <f t="shared" si="1"/>
        <v>Burning Issues (IRE)</v>
      </c>
      <c r="O56" t="str">
        <f t="shared" si="2"/>
        <v>Grey Mountain Mist (IRE)</v>
      </c>
      <c r="P56" t="str">
        <f t="shared" si="3"/>
        <v>Dundrum Lad (IRE)</v>
      </c>
      <c r="Q56" t="str">
        <f t="shared" si="4"/>
        <v>Dundrum Lad (IRE)</v>
      </c>
      <c r="R56" t="str">
        <f t="shared" si="5"/>
        <v>Burning Issues (IRE)</v>
      </c>
      <c r="S56" t="str">
        <f t="shared" si="6"/>
        <v>Grey Mountain Mist (IRE)</v>
      </c>
      <c r="V56">
        <f t="shared" si="7"/>
        <v>53</v>
      </c>
      <c r="W56">
        <f t="shared" si="8"/>
        <v>-48</v>
      </c>
      <c r="X56">
        <f t="shared" si="9"/>
        <v>-48</v>
      </c>
      <c r="Y56">
        <f t="shared" si="10"/>
        <v>5</v>
      </c>
      <c r="Z56">
        <f t="shared" si="10"/>
        <v>1</v>
      </c>
      <c r="AA56">
        <f t="shared" si="10"/>
        <v>11</v>
      </c>
      <c r="AB56">
        <f t="shared" si="11"/>
        <v>10</v>
      </c>
      <c r="AC56">
        <f t="shared" si="12"/>
        <v>5</v>
      </c>
      <c r="AD56">
        <f t="shared" si="13"/>
        <v>8</v>
      </c>
      <c r="AE56">
        <f t="shared" si="14"/>
        <v>3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Bellgrove (IRE)</v>
      </c>
      <c r="C57">
        <f>LARGE(W$2:W$20, D57)</f>
        <v>18.257100000000001</v>
      </c>
      <c r="D57">
        <v>1</v>
      </c>
      <c r="E57">
        <f>LARGE(W$2:W$20, F57)</f>
        <v>17.062899999999999</v>
      </c>
      <c r="F57">
        <v>2</v>
      </c>
      <c r="G57">
        <f t="shared" si="16"/>
        <v>6.5410169194450488E-2</v>
      </c>
      <c r="H57">
        <f t="shared" si="17"/>
        <v>12</v>
      </c>
      <c r="J57">
        <v>6</v>
      </c>
      <c r="K57" t="str">
        <f t="shared" si="0"/>
        <v>Leap Dearg (IRE)</v>
      </c>
      <c r="L57" t="str">
        <f t="shared" si="0"/>
        <v>Dundrum Lad (IRE)</v>
      </c>
      <c r="M57" t="str">
        <f t="shared" si="0"/>
        <v>Well Joey (IRE)</v>
      </c>
      <c r="N57" t="str">
        <f t="shared" si="1"/>
        <v>Fruits Of Glory (IRE)</v>
      </c>
      <c r="O57" t="str">
        <f t="shared" si="2"/>
        <v>Bilbo Bagins (IRE)</v>
      </c>
      <c r="P57" t="str">
        <f t="shared" si="3"/>
        <v>Well Joey (IRE)</v>
      </c>
      <c r="Q57" t="str">
        <f t="shared" si="4"/>
        <v>Well Joey (IRE)</v>
      </c>
      <c r="R57" t="str">
        <f t="shared" si="5"/>
        <v>Bilbo Bagins (IRE)</v>
      </c>
      <c r="S57" t="str">
        <f t="shared" si="6"/>
        <v>Rolling Revenge (IRE)</v>
      </c>
      <c r="V57">
        <f t="shared" si="7"/>
        <v>60</v>
      </c>
      <c r="W57">
        <f t="shared" si="8"/>
        <v>-43</v>
      </c>
      <c r="X57">
        <f t="shared" si="9"/>
        <v>-43</v>
      </c>
      <c r="Y57">
        <f t="shared" si="10"/>
        <v>12</v>
      </c>
      <c r="Z57">
        <f t="shared" si="10"/>
        <v>8</v>
      </c>
      <c r="AA57">
        <f t="shared" si="10"/>
        <v>3</v>
      </c>
      <c r="AB57">
        <f t="shared" si="11"/>
        <v>5</v>
      </c>
      <c r="AC57">
        <f t="shared" si="12"/>
        <v>12</v>
      </c>
      <c r="AD57">
        <f t="shared" si="13"/>
        <v>9</v>
      </c>
      <c r="AE57">
        <f t="shared" si="14"/>
        <v>7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Dundrum Lad (IRE)</v>
      </c>
      <c r="C58">
        <f>LARGE(AA$2:AA$20, D58)</f>
        <v>1.5282</v>
      </c>
      <c r="D58">
        <v>1</v>
      </c>
      <c r="E58">
        <f>LARGE(AA$2:AA$20, F58)</f>
        <v>1.4554</v>
      </c>
      <c r="F58">
        <v>2</v>
      </c>
      <c r="G58">
        <f t="shared" si="16"/>
        <v>4.7637743750817939E-2</v>
      </c>
      <c r="H58">
        <f t="shared" si="17"/>
        <v>8</v>
      </c>
      <c r="J58">
        <v>7</v>
      </c>
      <c r="K58" t="str">
        <f t="shared" si="0"/>
        <v>Fruits Of Glory (IRE)</v>
      </c>
      <c r="L58" t="str">
        <f t="shared" si="0"/>
        <v>Flynsini (IRE)</v>
      </c>
      <c r="M58" t="str">
        <f t="shared" si="0"/>
        <v>Fruits Of Glory (IRE)</v>
      </c>
      <c r="N58" t="str">
        <f t="shared" si="1"/>
        <v>Leap Dearg (IRE)</v>
      </c>
      <c r="O58" t="str">
        <f t="shared" si="2"/>
        <v>Flynsini (IRE)</v>
      </c>
      <c r="P58" t="str">
        <f t="shared" si="3"/>
        <v>Cable</v>
      </c>
      <c r="Q58" t="str">
        <f t="shared" si="4"/>
        <v>Cable</v>
      </c>
      <c r="R58" t="str">
        <f t="shared" si="5"/>
        <v>Bellgrove (IRE)</v>
      </c>
      <c r="S58" t="str">
        <f t="shared" si="6"/>
        <v>Bilbo Bagins (IRE)</v>
      </c>
      <c r="V58">
        <f t="shared" si="7"/>
        <v>42</v>
      </c>
      <c r="W58">
        <f t="shared" si="8"/>
        <v>-72</v>
      </c>
      <c r="X58">
        <f t="shared" si="9"/>
        <v>-72</v>
      </c>
      <c r="Y58">
        <f t="shared" si="10"/>
        <v>10</v>
      </c>
      <c r="Z58">
        <f t="shared" si="10"/>
        <v>3</v>
      </c>
      <c r="AA58">
        <f t="shared" si="10"/>
        <v>1</v>
      </c>
      <c r="AB58">
        <f t="shared" si="11"/>
        <v>9</v>
      </c>
      <c r="AC58">
        <f t="shared" si="12"/>
        <v>4</v>
      </c>
      <c r="AD58">
        <f t="shared" si="13"/>
        <v>7</v>
      </c>
      <c r="AE58">
        <f t="shared" si="14"/>
        <v>1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Fruits Of Glory (IRE)</v>
      </c>
      <c r="C59">
        <f>LARGE(AC$2:AC$20, D59)</f>
        <v>1.736</v>
      </c>
      <c r="D59">
        <v>1</v>
      </c>
      <c r="E59">
        <f>LARGE(AC$2:AC$20, F59)</f>
        <v>1.5986</v>
      </c>
      <c r="F59">
        <v>2</v>
      </c>
      <c r="G59">
        <f t="shared" si="16"/>
        <v>7.9147465437788E-2</v>
      </c>
      <c r="H59">
        <f t="shared" si="17"/>
        <v>12</v>
      </c>
      <c r="J59">
        <v>8</v>
      </c>
      <c r="K59" t="str">
        <f t="shared" si="0"/>
        <v>Grey Mountain Mist (IRE)</v>
      </c>
      <c r="L59" t="str">
        <f t="shared" si="0"/>
        <v>Well Joey (IRE)</v>
      </c>
      <c r="M59" t="str">
        <f t="shared" si="0"/>
        <v>Cable</v>
      </c>
      <c r="N59" t="str">
        <f t="shared" si="1"/>
        <v>Rolling Revenge (IRE)</v>
      </c>
      <c r="O59" t="str">
        <f t="shared" si="2"/>
        <v>Cable</v>
      </c>
      <c r="P59" t="str">
        <f t="shared" si="3"/>
        <v>Grey Mountain Mist (IRE)</v>
      </c>
      <c r="Q59" t="str">
        <f t="shared" si="4"/>
        <v>Grey Mountain Mist (IRE)</v>
      </c>
      <c r="R59" t="str">
        <f t="shared" si="5"/>
        <v>Well Joey (IRE)</v>
      </c>
      <c r="S59" t="str">
        <f t="shared" si="6"/>
        <v>Well Joey (IRE)</v>
      </c>
      <c r="V59">
        <f t="shared" si="7"/>
        <v>53</v>
      </c>
      <c r="W59">
        <f t="shared" si="8"/>
        <v>-39</v>
      </c>
      <c r="X59">
        <f t="shared" si="9"/>
        <v>-39</v>
      </c>
      <c r="Y59">
        <f t="shared" si="10"/>
        <v>8</v>
      </c>
      <c r="Z59">
        <f t="shared" si="10"/>
        <v>5</v>
      </c>
      <c r="AA59">
        <f t="shared" si="10"/>
        <v>7</v>
      </c>
      <c r="AB59">
        <f t="shared" si="11"/>
        <v>11</v>
      </c>
      <c r="AC59">
        <f t="shared" si="12"/>
        <v>7</v>
      </c>
      <c r="AD59">
        <f t="shared" si="13"/>
        <v>2</v>
      </c>
      <c r="AE59">
        <f t="shared" si="14"/>
        <v>8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Rolling Revenge (IRE)</v>
      </c>
      <c r="C60">
        <f>LARGE(Y$2:Y$20, D60)</f>
        <v>3.3089</v>
      </c>
      <c r="D60">
        <v>1</v>
      </c>
      <c r="E60">
        <f>LARGE(Y$2:Y$20, F60)</f>
        <v>1.7593000000000001</v>
      </c>
      <c r="F60">
        <v>2</v>
      </c>
      <c r="G60">
        <f t="shared" si="16"/>
        <v>0.46831273232796389</v>
      </c>
      <c r="H60">
        <f t="shared" si="17"/>
        <v>3.33</v>
      </c>
      <c r="J60">
        <v>9</v>
      </c>
      <c r="K60" t="str">
        <f t="shared" si="0"/>
        <v>Bellgrove (IRE)</v>
      </c>
      <c r="L60" t="str">
        <f t="shared" si="0"/>
        <v>Fruits Of Glory (IRE)</v>
      </c>
      <c r="M60" t="str">
        <f t="shared" si="0"/>
        <v>Burning Issues (IRE)</v>
      </c>
      <c r="N60" t="str">
        <f t="shared" si="1"/>
        <v>Cable</v>
      </c>
      <c r="O60" t="str">
        <f t="shared" si="2"/>
        <v>Burning Issues (IRE)</v>
      </c>
      <c r="P60" t="str">
        <f t="shared" si="3"/>
        <v>Bilbo Bagins (IRE)</v>
      </c>
      <c r="Q60" t="str">
        <f t="shared" si="4"/>
        <v>Bilbo Bagins (IRE)</v>
      </c>
      <c r="R60" t="str">
        <f t="shared" si="5"/>
        <v>Rolling Revenge (IRE)</v>
      </c>
      <c r="S60" t="str">
        <f t="shared" si="6"/>
        <v>Burning Issues (IRE)</v>
      </c>
      <c r="V60">
        <f t="shared" si="7"/>
        <v>39</v>
      </c>
      <c r="W60">
        <f t="shared" si="8"/>
        <v>-50</v>
      </c>
      <c r="X60">
        <f t="shared" si="9"/>
        <v>-50</v>
      </c>
      <c r="Y60">
        <f t="shared" si="10"/>
        <v>1</v>
      </c>
      <c r="Z60">
        <f t="shared" si="10"/>
        <v>11</v>
      </c>
      <c r="AA60">
        <f t="shared" si="10"/>
        <v>4</v>
      </c>
      <c r="AB60">
        <f t="shared" si="11"/>
        <v>8</v>
      </c>
      <c r="AC60">
        <f t="shared" si="12"/>
        <v>1</v>
      </c>
      <c r="AD60">
        <f t="shared" si="13"/>
        <v>4</v>
      </c>
      <c r="AE60">
        <f t="shared" si="14"/>
        <v>2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Dundrum Lad (IRE)</v>
      </c>
      <c r="C61">
        <f>LARGE(AD$2:AD$20, D61)</f>
        <v>29.763100000000001</v>
      </c>
      <c r="D61">
        <v>1</v>
      </c>
      <c r="E61">
        <f>LARGE(AD$2:AD$20, F61)</f>
        <v>25.9251</v>
      </c>
      <c r="F61">
        <v>2</v>
      </c>
      <c r="G61">
        <f t="shared" si="16"/>
        <v>0.12895162130288851</v>
      </c>
      <c r="H61">
        <f t="shared" si="17"/>
        <v>8</v>
      </c>
      <c r="J61">
        <v>10</v>
      </c>
      <c r="K61" t="str">
        <f t="shared" si="0"/>
        <v>The Trigger (IRE)</v>
      </c>
      <c r="L61" t="str">
        <f t="shared" si="0"/>
        <v>Bilbo Bagins (IRE)</v>
      </c>
      <c r="M61" t="str">
        <f t="shared" si="0"/>
        <v>Rolling Revenge (IRE)</v>
      </c>
      <c r="N61" t="str">
        <f t="shared" si="1"/>
        <v>The Trigger (IRE)</v>
      </c>
      <c r="O61" t="str">
        <f t="shared" si="2"/>
        <v>Bellgrove (IRE)</v>
      </c>
      <c r="P61" t="str">
        <f t="shared" si="3"/>
        <v>Fruits Of Glory (IRE)</v>
      </c>
      <c r="Q61" t="str">
        <f t="shared" si="4"/>
        <v>Fruits Of Glory (IRE)</v>
      </c>
      <c r="R61" t="str">
        <f t="shared" si="5"/>
        <v>Leap Dearg (IRE)</v>
      </c>
      <c r="S61" t="str">
        <f t="shared" si="6"/>
        <v>Cable</v>
      </c>
      <c r="V61">
        <f t="shared" si="7"/>
        <v>50</v>
      </c>
      <c r="W61">
        <f t="shared" si="8"/>
        <v>-62</v>
      </c>
      <c r="X61">
        <f>IF(ISNA(W61),"",W61)</f>
        <v>-62</v>
      </c>
      <c r="Y61">
        <f t="shared" si="10"/>
        <v>9</v>
      </c>
      <c r="Z61">
        <f t="shared" si="10"/>
        <v>2</v>
      </c>
      <c r="AA61">
        <f t="shared" si="10"/>
        <v>5</v>
      </c>
      <c r="AB61">
        <f t="shared" si="11"/>
        <v>4</v>
      </c>
      <c r="AC61">
        <f t="shared" si="12"/>
        <v>6</v>
      </c>
      <c r="AD61">
        <f t="shared" si="13"/>
        <v>5</v>
      </c>
      <c r="AE61">
        <f t="shared" si="14"/>
        <v>10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The Trigger (IRE)</v>
      </c>
      <c r="J62">
        <v>11</v>
      </c>
      <c r="K62" t="str">
        <f t="shared" si="0"/>
        <v>Flynsini (IRE)</v>
      </c>
      <c r="L62" t="str">
        <f t="shared" si="0"/>
        <v>Cable</v>
      </c>
      <c r="M62" t="str">
        <f t="shared" si="0"/>
        <v>Dundrum Lad (IRE)</v>
      </c>
      <c r="N62" t="str">
        <f t="shared" si="1"/>
        <v>Flynsini (IRE)</v>
      </c>
      <c r="O62" t="str">
        <f t="shared" si="2"/>
        <v>Well Joey (IRE)</v>
      </c>
      <c r="P62" t="str">
        <f t="shared" si="3"/>
        <v>Leap Dearg (IRE)</v>
      </c>
      <c r="Q62" t="str">
        <f t="shared" si="4"/>
        <v>Leap Dearg (IRE)</v>
      </c>
      <c r="R62" t="str">
        <f t="shared" si="5"/>
        <v>Flynsini (IRE)</v>
      </c>
      <c r="S62" t="str">
        <f t="shared" si="6"/>
        <v>Fruits Of Glory (IRE)</v>
      </c>
      <c r="V62">
        <f t="shared" si="7"/>
        <v>49</v>
      </c>
      <c r="W62">
        <f t="shared" si="8"/>
        <v>-56</v>
      </c>
      <c r="X62">
        <f t="shared" ref="X62:X80" si="18">IF(ISNA(W62),"",W62)</f>
        <v>-56</v>
      </c>
      <c r="Y62">
        <f t="shared" si="10"/>
        <v>6</v>
      </c>
      <c r="Z62">
        <f t="shared" si="10"/>
        <v>4</v>
      </c>
      <c r="AA62">
        <f t="shared" si="10"/>
        <v>6</v>
      </c>
      <c r="AB62">
        <f t="shared" si="11"/>
        <v>7</v>
      </c>
      <c r="AC62">
        <f t="shared" si="12"/>
        <v>3</v>
      </c>
      <c r="AD62">
        <f t="shared" si="13"/>
        <v>10</v>
      </c>
      <c r="AE62">
        <f t="shared" si="14"/>
        <v>12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Dundrum Lad (IRE)</v>
      </c>
      <c r="C63" t="str">
        <f>IF(G68="Handicap", INDEX(B53:B55,(MATCH(LARGE(D53:D55,3),D53:D55,0))))</f>
        <v>Bellgrove (IRE)</v>
      </c>
      <c r="D63" t="str">
        <f>IF(G68="Handicap", INDEX(B53:B55,(MATCH(LARGE(E53:E55,1),E53:E55,0))))</f>
        <v>Bellgrove (IRE)</v>
      </c>
      <c r="G63" t="s">
        <v>68</v>
      </c>
      <c r="H63">
        <f>COUNTIF(A2:A30, "*")</f>
        <v>12</v>
      </c>
      <c r="J63">
        <v>12</v>
      </c>
      <c r="K63" t="str">
        <f t="shared" si="0"/>
        <v>Burning Issues (IRE)</v>
      </c>
      <c r="L63" t="str">
        <f t="shared" si="0"/>
        <v>Grey Mountain Mist (IRE)</v>
      </c>
      <c r="M63" t="str">
        <f t="shared" si="0"/>
        <v>Bilbo Bagins (IRE)</v>
      </c>
      <c r="N63" t="str">
        <f t="shared" si="1"/>
        <v>Dundrum Lad (IRE)</v>
      </c>
      <c r="O63" t="str">
        <f t="shared" si="2"/>
        <v>Leap Dearg (IRE)</v>
      </c>
      <c r="P63" t="str">
        <f t="shared" si="3"/>
        <v>Burning Issues (IRE)</v>
      </c>
      <c r="Q63" t="str">
        <f t="shared" si="4"/>
        <v>Burning Issues (IRE)</v>
      </c>
      <c r="R63" t="str">
        <f t="shared" si="5"/>
        <v>Fruits Of Glory (IRE)</v>
      </c>
      <c r="S63" t="str">
        <f t="shared" si="6"/>
        <v>Flynsini (IRE)</v>
      </c>
      <c r="V63">
        <f t="shared" si="7"/>
        <v>42</v>
      </c>
      <c r="W63">
        <f t="shared" si="8"/>
        <v>-68</v>
      </c>
      <c r="X63">
        <f t="shared" si="18"/>
        <v>-68</v>
      </c>
      <c r="Y63">
        <f t="shared" si="10"/>
        <v>2</v>
      </c>
      <c r="Z63">
        <f t="shared" si="10"/>
        <v>6</v>
      </c>
      <c r="AA63">
        <f t="shared" si="10"/>
        <v>9</v>
      </c>
      <c r="AB63">
        <f t="shared" si="11"/>
        <v>2</v>
      </c>
      <c r="AC63">
        <f t="shared" si="12"/>
        <v>10</v>
      </c>
      <c r="AD63">
        <f t="shared" si="13"/>
        <v>6</v>
      </c>
      <c r="AE63">
        <f t="shared" si="14"/>
        <v>5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Dundrum Lad (IRE)</v>
      </c>
      <c r="C64">
        <f>INDEX(AF$2:AF$20,MATCH(B64,A$2:A$20,0))</f>
        <v>8</v>
      </c>
      <c r="D64">
        <v>1</v>
      </c>
      <c r="E64">
        <f>SUMIF(B53:B61, B64, G53:G61)</f>
        <v>0.17658936505370645</v>
      </c>
      <c r="F64">
        <v>0</v>
      </c>
      <c r="G64" t="str">
        <f>K2</f>
        <v>Renvyle House Hotel Handicap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2m2f </v>
      </c>
      <c r="H65">
        <f>LARGE(G58:G60, 1)</f>
        <v>0.46831273232796389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7087</v>
      </c>
      <c r="H66">
        <f ca="1">LARGE(F53:F55, 1)</f>
        <v>0.17658936505370645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Dundrum Lad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Dundrum Lad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Dundrum Lad (IRE)</v>
      </c>
      <c r="B68" t="str">
        <f ca="1">IF(ISNA(A68), B56, A68)</f>
        <v>Dundrum Lad (IRE)</v>
      </c>
      <c r="C68">
        <f ca="1">INDEX(AF$2:AF$20,MATCH(B68,A$2:A$20,0))</f>
        <v>8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Dundrum Lad (IRE)</v>
      </c>
      <c r="C69">
        <f ca="1">INDEX(AF$2:AF$20,MATCH(B69,A$2:A$20,0))</f>
        <v>8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Dundrum Lad (IRE)</v>
      </c>
      <c r="C70">
        <f ca="1">INDEX(AF$2:AF$20,MATCH(B70,A$2:A$20,0))</f>
        <v>8</v>
      </c>
      <c r="D70">
        <v>1</v>
      </c>
      <c r="E70">
        <f ca="1">SUMIF(B53:B61, B70, G53:G61)</f>
        <v>0.17658936505370645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The Trigger (IRE)</v>
      </c>
      <c r="C72">
        <f>C53</f>
        <v>212.7116</v>
      </c>
      <c r="D72">
        <f>(1/C72)*(C72-C73)</f>
        <v>5.1144366362717904E-3</v>
      </c>
      <c r="E72">
        <f>H53</f>
        <v>10</v>
      </c>
      <c r="F72">
        <f>(E72*10)-10</f>
        <v>90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Bellgrove (IRE)</v>
      </c>
      <c r="C73">
        <f t="shared" si="19"/>
        <v>211.62370000000001</v>
      </c>
      <c r="D73">
        <f>(1/C73)*(C73-C74)</f>
        <v>1.3620875166628413E-2</v>
      </c>
      <c r="E73">
        <f t="shared" ref="E73:E74" si="20">H54</f>
        <v>12</v>
      </c>
      <c r="F73">
        <f>(E73*10)-10</f>
        <v>110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Dundrum Lad (IRE)</v>
      </c>
      <c r="C74">
        <f t="shared" si="19"/>
        <v>208.74119999999999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3.33</v>
      </c>
      <c r="C77">
        <f>SMALL(AF2:AF50, 1)</f>
        <v>3.33</v>
      </c>
      <c r="D77" t="str">
        <f>IF(G77&lt;=3, "YES", "NO")</f>
        <v>NO</v>
      </c>
      <c r="E77">
        <f>IF(C77=0,SMALL(AF2:AF49,2), C77)</f>
        <v>3.33</v>
      </c>
      <c r="F77">
        <f>IF(E77=0, SMALL(AF2:AF49, 3), E77)</f>
        <v>3.33</v>
      </c>
      <c r="G77">
        <f>IF(F77=0, SMALL(AF2:AF49, 4), F77)</f>
        <v>3.33</v>
      </c>
      <c r="H77" t="str">
        <f>INDEX(A2:A50, MATCH(G77, AF2:AF50, 0))</f>
        <v>Rolling Revenge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196.21430000000001</v>
      </c>
      <c r="C78">
        <f>(B79-B78)+0.01</f>
        <v>16.507299999999997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212.7116</v>
      </c>
      <c r="C79">
        <f>C78/B79</f>
        <v>7.7604136304743124E-2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Rolling Revenge (IRE) is highly rated.</v>
      </c>
      <c r="H79" t="str">
        <f>INDEX(A2:A50, MATCH(B79, AE2:AE50, 0))</f>
        <v>The Trigger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12.256399999999999</v>
      </c>
      <c r="C80">
        <f>(B81-B80)+0.01</f>
        <v>6.0107000000000017</v>
      </c>
      <c r="D80" t="str">
        <f>D2</f>
        <v xml:space="preserve">2m2f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18.257100000000001</v>
      </c>
      <c r="C81">
        <f>C80/B81</f>
        <v>0.32922534246950508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Flynsini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75.525000000000006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75.525000000000006</v>
      </c>
      <c r="C83">
        <f>C82/B83</f>
        <v>1.3240648791790796E-4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Rolling Revenge (IRE)is the form horse.</v>
      </c>
      <c r="H83" t="str">
        <f>INDEX(A2:A50,MATCH(B83,INDEX(M2:M50,0)))</f>
        <v>Flynsini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1.2831999999999999</v>
      </c>
      <c r="C84">
        <f>(B85-B84)+0.01</f>
        <v>0.4628000000000001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1.736</v>
      </c>
      <c r="C85">
        <f>C84/B85</f>
        <v>0.26658986175115212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Fruits Of Glory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13.8111</v>
      </c>
      <c r="C86">
        <f>(B87-B86)+0.01</f>
        <v>15.962000000000002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29.763100000000001</v>
      </c>
      <c r="C87">
        <f>C86/B87</f>
        <v>0.5363016621252491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Dundrum Lad (IRE) is 53.63% ahead of Rolling Revenge (IRE). </v>
      </c>
      <c r="H87" t="str">
        <f>INDEX(A2:A50, MATCH(B87, AD2:AD50, 0))</f>
        <v>Dundrum Lad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3.3089</v>
      </c>
      <c r="C88">
        <f>B89-B88</f>
        <v>0</v>
      </c>
      <c r="H88" t="str">
        <f>INDEX(X2:X50, MATCH(B88, Y2:Y50, 0))</f>
        <v>Walsh, M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3.3089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Walsh, M P. </v>
      </c>
      <c r="H89" t="str">
        <f>INDEX(X2:X50, MATCH(B89, Y2:Y50, 0))</f>
        <v>Walsh, M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52.1751</v>
      </c>
      <c r="C90">
        <f>(B91-B90)+0.01</f>
        <v>16.987099999999995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69.152199999999993</v>
      </c>
      <c r="C91">
        <f>(C90+0.01)/(B91+0.01)</f>
        <v>0.24575707539667616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The Trigger (IRE) outperformed Rolling Revenge (IRE) significantly.</v>
      </c>
      <c r="H91" t="str">
        <f>INDEX(A2:A50, MATCH(B91, N2:N50, 0))</f>
        <v>The Trigger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4.5703125" bestFit="1" customWidth="1"/>
    <col min="3" max="4" width="12" bestFit="1" customWidth="1"/>
    <col min="5" max="5" width="11" bestFit="1" customWidth="1"/>
    <col min="6" max="6" width="13.28515625" bestFit="1" customWidth="1"/>
    <col min="7" max="7" width="97" bestFit="1" customWidth="1"/>
    <col min="8" max="8" width="14.5703125" bestFit="1" customWidth="1"/>
    <col min="9" max="9" width="13.42578125" bestFit="1" customWidth="1"/>
    <col min="10" max="10" width="16.28515625" bestFit="1" customWidth="1"/>
    <col min="11" max="11" width="63.5703125" bestFit="1" customWidth="1"/>
    <col min="12" max="12" width="14.5703125" bestFit="1" customWidth="1"/>
    <col min="13" max="13" width="9.5703125" bestFit="1" customWidth="1"/>
    <col min="14" max="14" width="14.5703125" bestFit="1" customWidth="1"/>
    <col min="15" max="17" width="18.28515625" bestFit="1" customWidth="1"/>
    <col min="18" max="18" width="14.5703125" bestFit="1" customWidth="1"/>
    <col min="19" max="19" width="18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908</v>
      </c>
      <c r="B2" s="1">
        <v>0.63888888888888895</v>
      </c>
      <c r="C2" t="s">
        <v>188</v>
      </c>
      <c r="D2" t="s">
        <v>229</v>
      </c>
      <c r="E2" t="s">
        <v>230</v>
      </c>
      <c r="F2">
        <v>5434</v>
      </c>
      <c r="G2" t="s">
        <v>231</v>
      </c>
      <c r="H2" t="s">
        <v>232</v>
      </c>
      <c r="I2" t="s">
        <v>233</v>
      </c>
      <c r="J2" t="s">
        <v>234</v>
      </c>
      <c r="K2" t="s">
        <v>907</v>
      </c>
      <c r="L2">
        <v>2</v>
      </c>
      <c r="M2">
        <v>80.719399999999993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7.1429</v>
      </c>
      <c r="X2" t="s">
        <v>237</v>
      </c>
      <c r="Y2">
        <v>2.7221000000000002</v>
      </c>
      <c r="Z2" t="s">
        <v>238</v>
      </c>
      <c r="AA2">
        <v>3.3868</v>
      </c>
      <c r="AB2" t="s">
        <v>909</v>
      </c>
      <c r="AC2">
        <v>1.7806</v>
      </c>
      <c r="AD2">
        <v>20</v>
      </c>
      <c r="AE2" s="23">
        <v>238.52600000000001</v>
      </c>
      <c r="AF2">
        <v>2.25</v>
      </c>
      <c r="AG2">
        <v>0</v>
      </c>
    </row>
    <row r="3" spans="1:33">
      <c r="A3" t="s">
        <v>910</v>
      </c>
      <c r="B3" s="1">
        <v>0.63888888888888895</v>
      </c>
      <c r="C3" t="s">
        <v>188</v>
      </c>
      <c r="D3" t="s">
        <v>229</v>
      </c>
      <c r="E3" t="s">
        <v>230</v>
      </c>
      <c r="F3">
        <v>5434</v>
      </c>
      <c r="G3" t="s">
        <v>231</v>
      </c>
      <c r="H3" t="s">
        <v>232</v>
      </c>
      <c r="I3" t="s">
        <v>233</v>
      </c>
      <c r="J3" t="s">
        <v>234</v>
      </c>
      <c r="K3" t="s">
        <v>907</v>
      </c>
      <c r="L3">
        <v>2</v>
      </c>
      <c r="M3">
        <v>48.276400000000002</v>
      </c>
      <c r="N3">
        <v>42.400799999999997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16.392900000000001</v>
      </c>
      <c r="X3" t="s">
        <v>436</v>
      </c>
      <c r="Y3">
        <v>0.9466</v>
      </c>
      <c r="Z3" t="s">
        <v>754</v>
      </c>
      <c r="AA3">
        <v>1.1951000000000001</v>
      </c>
      <c r="AB3" t="s">
        <v>911</v>
      </c>
      <c r="AC3">
        <v>1.4901</v>
      </c>
      <c r="AD3">
        <v>0</v>
      </c>
      <c r="AE3">
        <v>151.26349999999999</v>
      </c>
      <c r="AF3">
        <v>25</v>
      </c>
      <c r="AG3">
        <v>0</v>
      </c>
    </row>
    <row r="4" spans="1:33">
      <c r="A4" t="s">
        <v>912</v>
      </c>
      <c r="B4" s="1">
        <v>0.63888888888888895</v>
      </c>
      <c r="C4" t="s">
        <v>188</v>
      </c>
      <c r="D4" t="s">
        <v>229</v>
      </c>
      <c r="E4" t="s">
        <v>230</v>
      </c>
      <c r="F4">
        <v>5434</v>
      </c>
      <c r="G4" t="s">
        <v>231</v>
      </c>
      <c r="H4" t="s">
        <v>232</v>
      </c>
      <c r="I4" t="s">
        <v>233</v>
      </c>
      <c r="J4" t="s">
        <v>234</v>
      </c>
      <c r="K4" t="s">
        <v>907</v>
      </c>
      <c r="L4">
        <v>2</v>
      </c>
      <c r="M4">
        <v>46.934699999999999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12.957100000000001</v>
      </c>
      <c r="X4" t="s">
        <v>417</v>
      </c>
      <c r="Y4">
        <v>1.7827</v>
      </c>
      <c r="Z4" t="s">
        <v>407</v>
      </c>
      <c r="AA4">
        <v>1.4249000000000001</v>
      </c>
      <c r="AB4" t="s">
        <v>778</v>
      </c>
      <c r="AC4">
        <v>1.0894999999999999</v>
      </c>
      <c r="AD4">
        <v>0</v>
      </c>
      <c r="AE4">
        <v>135.57650000000001</v>
      </c>
      <c r="AF4">
        <v>25</v>
      </c>
      <c r="AG4">
        <v>0</v>
      </c>
    </row>
    <row r="5" spans="1:33">
      <c r="A5" t="s">
        <v>913</v>
      </c>
      <c r="B5" s="1">
        <v>0.63888888888888895</v>
      </c>
      <c r="C5" t="s">
        <v>188</v>
      </c>
      <c r="D5" t="s">
        <v>229</v>
      </c>
      <c r="E5" t="s">
        <v>230</v>
      </c>
      <c r="F5">
        <v>5434</v>
      </c>
      <c r="G5" t="s">
        <v>231</v>
      </c>
      <c r="H5" t="s">
        <v>232</v>
      </c>
      <c r="I5" t="s">
        <v>233</v>
      </c>
      <c r="J5" t="s">
        <v>234</v>
      </c>
      <c r="K5" t="s">
        <v>907</v>
      </c>
      <c r="L5">
        <v>2</v>
      </c>
      <c r="M5">
        <v>44.968200000000003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13.322900000000001</v>
      </c>
      <c r="X5" t="s">
        <v>242</v>
      </c>
      <c r="Y5">
        <v>2.0451000000000001</v>
      </c>
      <c r="Z5" t="s">
        <v>243</v>
      </c>
      <c r="AA5">
        <v>1.0536000000000001</v>
      </c>
      <c r="AB5" t="s">
        <v>914</v>
      </c>
      <c r="AC5">
        <v>1.7406999999999999</v>
      </c>
      <c r="AD5">
        <v>0</v>
      </c>
      <c r="AE5">
        <v>131.52719999999999</v>
      </c>
      <c r="AF5">
        <v>25</v>
      </c>
      <c r="AG5">
        <v>0</v>
      </c>
    </row>
    <row r="6" spans="1:33">
      <c r="A6" t="s">
        <v>915</v>
      </c>
      <c r="B6" s="1">
        <v>0.63888888888888895</v>
      </c>
      <c r="C6" t="s">
        <v>188</v>
      </c>
      <c r="D6" t="s">
        <v>229</v>
      </c>
      <c r="E6" t="s">
        <v>230</v>
      </c>
      <c r="F6">
        <v>5434</v>
      </c>
      <c r="G6" t="s">
        <v>231</v>
      </c>
      <c r="H6" t="s">
        <v>232</v>
      </c>
      <c r="I6" t="s">
        <v>233</v>
      </c>
      <c r="J6" t="s">
        <v>234</v>
      </c>
      <c r="K6" t="s">
        <v>907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262</v>
      </c>
      <c r="Y6">
        <v>2.7259000000000002</v>
      </c>
      <c r="Z6" t="s">
        <v>263</v>
      </c>
      <c r="AA6">
        <v>3.0436000000000001</v>
      </c>
      <c r="AB6" t="s">
        <v>331</v>
      </c>
      <c r="AC6">
        <v>1.9374</v>
      </c>
      <c r="AD6">
        <v>0</v>
      </c>
      <c r="AE6">
        <v>7.7069000000000001</v>
      </c>
      <c r="AF6">
        <v>3.5</v>
      </c>
      <c r="AG6">
        <v>0</v>
      </c>
    </row>
    <row r="7" spans="1:33">
      <c r="A7" t="s">
        <v>916</v>
      </c>
      <c r="B7" s="1">
        <v>0.63888888888888895</v>
      </c>
      <c r="C7" t="s">
        <v>188</v>
      </c>
      <c r="D7" t="s">
        <v>229</v>
      </c>
      <c r="E7" t="s">
        <v>230</v>
      </c>
      <c r="F7">
        <v>5434</v>
      </c>
      <c r="G7" t="s">
        <v>231</v>
      </c>
      <c r="H7" t="s">
        <v>232</v>
      </c>
      <c r="I7" t="s">
        <v>233</v>
      </c>
      <c r="J7" t="s">
        <v>234</v>
      </c>
      <c r="K7" t="s">
        <v>907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671</v>
      </c>
      <c r="Y7">
        <v>1.8627</v>
      </c>
      <c r="Z7" t="s">
        <v>269</v>
      </c>
      <c r="AA7">
        <v>1.7621</v>
      </c>
      <c r="AB7" t="s">
        <v>917</v>
      </c>
      <c r="AC7">
        <v>1.9972000000000001</v>
      </c>
      <c r="AD7">
        <v>0</v>
      </c>
      <c r="AE7">
        <v>5.6219999999999999</v>
      </c>
      <c r="AF7">
        <v>16</v>
      </c>
      <c r="AG7">
        <v>0</v>
      </c>
    </row>
    <row r="8" spans="1:33">
      <c r="A8" t="s">
        <v>918</v>
      </c>
      <c r="B8" s="1">
        <v>0.63888888888888895</v>
      </c>
      <c r="C8" t="s">
        <v>188</v>
      </c>
      <c r="D8" t="s">
        <v>229</v>
      </c>
      <c r="E8" t="s">
        <v>230</v>
      </c>
      <c r="F8">
        <v>5434</v>
      </c>
      <c r="G8" t="s">
        <v>231</v>
      </c>
      <c r="H8" t="s">
        <v>232</v>
      </c>
      <c r="I8" t="s">
        <v>233</v>
      </c>
      <c r="J8" t="s">
        <v>234</v>
      </c>
      <c r="K8" t="s">
        <v>907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258</v>
      </c>
      <c r="Y8">
        <v>1.8973</v>
      </c>
      <c r="Z8" t="s">
        <v>247</v>
      </c>
      <c r="AA8">
        <v>1.3674999999999999</v>
      </c>
      <c r="AB8" t="s">
        <v>917</v>
      </c>
      <c r="AC8">
        <v>1.9972000000000001</v>
      </c>
      <c r="AD8">
        <v>0</v>
      </c>
      <c r="AE8">
        <v>5.2619999999999996</v>
      </c>
      <c r="AF8">
        <v>16</v>
      </c>
      <c r="AG8">
        <v>0</v>
      </c>
    </row>
    <row r="9" spans="1:33">
      <c r="A9" t="s">
        <v>919</v>
      </c>
      <c r="B9" s="1">
        <v>0.63888888888888895</v>
      </c>
      <c r="C9" t="s">
        <v>188</v>
      </c>
      <c r="D9" t="s">
        <v>229</v>
      </c>
      <c r="E9" t="s">
        <v>230</v>
      </c>
      <c r="F9">
        <v>5434</v>
      </c>
      <c r="G9" t="s">
        <v>231</v>
      </c>
      <c r="H9" t="s">
        <v>232</v>
      </c>
      <c r="I9" t="s">
        <v>233</v>
      </c>
      <c r="J9" t="s">
        <v>234</v>
      </c>
      <c r="K9" t="s">
        <v>907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920</v>
      </c>
      <c r="Y9">
        <v>2.1412</v>
      </c>
      <c r="Z9" t="s">
        <v>921</v>
      </c>
      <c r="AA9">
        <v>1.2141999999999999</v>
      </c>
      <c r="AB9" t="s">
        <v>252</v>
      </c>
      <c r="AC9">
        <v>1.5424</v>
      </c>
      <c r="AD9">
        <v>0</v>
      </c>
      <c r="AE9">
        <v>4.8978000000000002</v>
      </c>
      <c r="AF9">
        <v>5.5</v>
      </c>
      <c r="AG9">
        <v>0</v>
      </c>
    </row>
    <row r="10" spans="1:33">
      <c r="A10" t="s">
        <v>922</v>
      </c>
      <c r="B10" s="1">
        <v>0.63888888888888895</v>
      </c>
      <c r="C10" t="s">
        <v>188</v>
      </c>
      <c r="D10" t="s">
        <v>229</v>
      </c>
      <c r="E10" t="s">
        <v>230</v>
      </c>
      <c r="F10">
        <v>5434</v>
      </c>
      <c r="G10" t="s">
        <v>231</v>
      </c>
      <c r="H10" t="s">
        <v>232</v>
      </c>
      <c r="I10" t="s">
        <v>233</v>
      </c>
      <c r="J10" t="s">
        <v>234</v>
      </c>
      <c r="K10" t="s">
        <v>907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442</v>
      </c>
      <c r="Y10">
        <v>1.6671</v>
      </c>
      <c r="Z10" t="s">
        <v>443</v>
      </c>
      <c r="AA10">
        <v>1.5782</v>
      </c>
      <c r="AB10" t="s">
        <v>462</v>
      </c>
      <c r="AC10">
        <v>1.6094999999999999</v>
      </c>
      <c r="AD10">
        <v>0</v>
      </c>
      <c r="AE10">
        <v>4.8548</v>
      </c>
      <c r="AF10">
        <v>10</v>
      </c>
      <c r="AG10">
        <v>0</v>
      </c>
    </row>
    <row r="11" spans="1:33">
      <c r="A11" t="s">
        <v>923</v>
      </c>
      <c r="B11" s="1">
        <v>0.63888888888888895</v>
      </c>
      <c r="C11" t="s">
        <v>188</v>
      </c>
      <c r="D11" t="s">
        <v>229</v>
      </c>
      <c r="E11" t="s">
        <v>230</v>
      </c>
      <c r="F11">
        <v>5434</v>
      </c>
      <c r="G11" t="s">
        <v>231</v>
      </c>
      <c r="H11" t="s">
        <v>232</v>
      </c>
      <c r="I11" t="s">
        <v>233</v>
      </c>
      <c r="J11" t="s">
        <v>234</v>
      </c>
      <c r="K11" t="s">
        <v>907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272</v>
      </c>
      <c r="Y11">
        <v>1.3498000000000001</v>
      </c>
      <c r="Z11" t="s">
        <v>251</v>
      </c>
      <c r="AA11">
        <v>1.4897</v>
      </c>
      <c r="AB11" t="s">
        <v>252</v>
      </c>
      <c r="AC11">
        <v>1.5424</v>
      </c>
      <c r="AD11">
        <v>0</v>
      </c>
      <c r="AE11">
        <v>4.3818999999999999</v>
      </c>
      <c r="AF11">
        <v>8</v>
      </c>
      <c r="AG11">
        <v>0</v>
      </c>
    </row>
    <row r="12" spans="1:33">
      <c r="A12" t="s">
        <v>924</v>
      </c>
      <c r="B12" s="1">
        <v>0.63888888888888895</v>
      </c>
      <c r="C12" t="s">
        <v>188</v>
      </c>
      <c r="D12" t="s">
        <v>229</v>
      </c>
      <c r="E12" t="s">
        <v>230</v>
      </c>
      <c r="F12">
        <v>5434</v>
      </c>
      <c r="G12" t="s">
        <v>231</v>
      </c>
      <c r="H12" t="s">
        <v>232</v>
      </c>
      <c r="I12" t="s">
        <v>233</v>
      </c>
      <c r="J12" t="s">
        <v>234</v>
      </c>
      <c r="K12" t="s">
        <v>907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246</v>
      </c>
      <c r="Y12">
        <v>0.56730000000000003</v>
      </c>
      <c r="Z12" t="s">
        <v>280</v>
      </c>
      <c r="AA12">
        <v>0.57369999999999999</v>
      </c>
      <c r="AB12" t="s">
        <v>248</v>
      </c>
      <c r="AC12">
        <v>1.6818</v>
      </c>
      <c r="AD12">
        <v>0</v>
      </c>
      <c r="AE12">
        <v>2.8228</v>
      </c>
      <c r="AF12">
        <v>8</v>
      </c>
      <c r="AG12">
        <v>0</v>
      </c>
    </row>
    <row r="51" spans="1:33" hidden="1" outlineLevel="1">
      <c r="A51" t="str">
        <f>C2</f>
        <v>Newbury</v>
      </c>
      <c r="B51">
        <f>B2</f>
        <v>0.63888888888888895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Muchly</v>
      </c>
      <c r="L52" t="str">
        <f t="shared" si="0"/>
        <v>Lady Morpheus</v>
      </c>
      <c r="M52" t="str">
        <f t="shared" si="0"/>
        <v>Muchly</v>
      </c>
      <c r="N52" t="str">
        <f t="shared" ref="N52:N91" si="1">INDEX($A$2:$A$20,(MATCH(LARGE(W$2:W$20,$J52),W$2:W$20,0)))</f>
        <v>Lady Morpheus</v>
      </c>
      <c r="O52" t="str">
        <f t="shared" ref="O52:O91" si="2">INDEX($A$2:$A$20,(MATCH(LARGE(AA$2:AA$20,$J52),AA$2:AA$20,0)))</f>
        <v>Muchly</v>
      </c>
      <c r="P52" t="str">
        <f t="shared" ref="P52:P91" si="3">INDEX($A$2:$A$20,(MATCH(LARGE(Y$2:Y$20,$J52),Y$2:Y$20,0)))</f>
        <v>Maktabba</v>
      </c>
      <c r="Q52" t="str">
        <f t="shared" ref="Q52:Q91" si="4">INDEX($A$2:$A$20,(MATCH(LARGE(Y$2:Y$20,$J52),Y$2:Y$20,0)))</f>
        <v>Maktabba</v>
      </c>
      <c r="R52" t="str">
        <f t="shared" ref="R52:R91" si="5">INDEX($A$2:$A$20,(MATCH(LARGE(AD$2:AD$20,$J52),AD$2:AD$20,0)))</f>
        <v>Muchly</v>
      </c>
      <c r="S52" t="str">
        <f t="shared" ref="S52:S80" si="6">A2</f>
        <v>Muchly</v>
      </c>
      <c r="V52">
        <f t="shared" ref="V52:V80" si="7">SUM(Y52:AF52)</f>
        <v>80</v>
      </c>
      <c r="W52">
        <f t="shared" ref="W52:W80" si="8">V52-AG2</f>
        <v>80</v>
      </c>
      <c r="X52">
        <f t="shared" ref="X52:X60" si="9">IF(ISNA(W52),"",W52)</f>
        <v>80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11</v>
      </c>
      <c r="AB52">
        <f t="shared" ref="AB52:AB80" si="11">(($H$63+1)-(RANK(W2,W$2:W$30)))</f>
        <v>8</v>
      </c>
      <c r="AC52">
        <f t="shared" ref="AC52:AC80" si="12">(($H$63+1)-(RANK(Y2,Y$2:Y$30)))</f>
        <v>10</v>
      </c>
      <c r="AD52">
        <f t="shared" ref="AD52:AD80" si="13">(($H$63+1)-(RANK(AA2,AA$2:AA$30)))</f>
        <v>11</v>
      </c>
      <c r="AE52">
        <f t="shared" ref="AE52:AF80" si="14">(($H$63+1)-(RANK(AC2,AC$2:AC$30)))</f>
        <v>8</v>
      </c>
      <c r="AF52">
        <f t="shared" si="14"/>
        <v>11</v>
      </c>
      <c r="AG52" t="str">
        <f>INDEX(S52:S92, MATCH(LARGE(X52:X92, 1),X52:X92, 0))</f>
        <v>Muchly</v>
      </c>
    </row>
    <row r="53" spans="1:33" hidden="1" outlineLevel="1">
      <c r="A53" t="s">
        <v>43</v>
      </c>
      <c r="B53" t="str">
        <f>A2</f>
        <v>Muchly</v>
      </c>
      <c r="C53">
        <f>AE2</f>
        <v>238.52600000000001</v>
      </c>
      <c r="D53">
        <f>AG2</f>
        <v>0</v>
      </c>
      <c r="E53">
        <f>C53-D53</f>
        <v>238.52600000000001</v>
      </c>
      <c r="F53">
        <f>SUMIF(B53:B61, B53, G53:G61)</f>
        <v>1.8690984198483502</v>
      </c>
      <c r="G53">
        <f>(1/C53)*(C53-C54)</f>
        <v>0.36584062114821869</v>
      </c>
      <c r="H53">
        <f>AF2</f>
        <v>2.25</v>
      </c>
      <c r="J53">
        <v>2</v>
      </c>
      <c r="K53" t="str">
        <f t="shared" si="0"/>
        <v>Lady Morpheus</v>
      </c>
      <c r="L53" t="str">
        <f t="shared" si="0"/>
        <v>Muchly</v>
      </c>
      <c r="M53" t="str">
        <f t="shared" si="0"/>
        <v>Muchly</v>
      </c>
      <c r="N53" t="str">
        <f t="shared" si="1"/>
        <v>Dalmore</v>
      </c>
      <c r="O53" t="str">
        <f t="shared" si="2"/>
        <v>Maktabba</v>
      </c>
      <c r="P53" t="str">
        <f t="shared" si="3"/>
        <v>Muchly</v>
      </c>
      <c r="Q53" t="str">
        <f t="shared" si="4"/>
        <v>Muchly</v>
      </c>
      <c r="R53" t="str">
        <f t="shared" si="5"/>
        <v>Lady Morpheus</v>
      </c>
      <c r="S53" t="str">
        <f t="shared" si="6"/>
        <v>Lady Morpheus</v>
      </c>
      <c r="V53">
        <f t="shared" si="7"/>
        <v>60</v>
      </c>
      <c r="W53">
        <f t="shared" si="8"/>
        <v>60</v>
      </c>
      <c r="X53">
        <f t="shared" si="9"/>
        <v>60</v>
      </c>
      <c r="Y53">
        <f t="shared" si="10"/>
        <v>10</v>
      </c>
      <c r="Z53">
        <f t="shared" si="10"/>
        <v>11</v>
      </c>
      <c r="AA53">
        <f t="shared" si="10"/>
        <v>11</v>
      </c>
      <c r="AB53">
        <f t="shared" si="11"/>
        <v>11</v>
      </c>
      <c r="AC53">
        <f t="shared" si="12"/>
        <v>2</v>
      </c>
      <c r="AD53">
        <f t="shared" si="13"/>
        <v>3</v>
      </c>
      <c r="AE53">
        <f t="shared" si="14"/>
        <v>2</v>
      </c>
      <c r="AF53">
        <f t="shared" si="14"/>
        <v>10</v>
      </c>
    </row>
    <row r="54" spans="1:33" hidden="1" outlineLevel="1">
      <c r="A54" t="s">
        <v>44</v>
      </c>
      <c r="B54" t="str">
        <f>A3</f>
        <v>Lady Morpheus</v>
      </c>
      <c r="C54">
        <f>AE3</f>
        <v>151.26349999999999</v>
      </c>
      <c r="D54">
        <f>AG3</f>
        <v>0</v>
      </c>
      <c r="E54">
        <f t="shared" ref="E54:E55" si="15">C54-D54</f>
        <v>151.26349999999999</v>
      </c>
      <c r="F54">
        <f ca="1">SUMIF(B53:B64, B54, G53:G61)</f>
        <v>0.18727619884218169</v>
      </c>
      <c r="H54">
        <f>AF3</f>
        <v>25</v>
      </c>
      <c r="J54">
        <v>3</v>
      </c>
      <c r="K54" t="str">
        <f t="shared" si="0"/>
        <v>Warsash (IRE)</v>
      </c>
      <c r="L54" t="str">
        <f t="shared" si="0"/>
        <v>Muchly</v>
      </c>
      <c r="M54" t="str">
        <f t="shared" si="0"/>
        <v>Muchly</v>
      </c>
      <c r="N54" t="str">
        <f t="shared" si="1"/>
        <v>Warsash (IRE)</v>
      </c>
      <c r="O54" t="str">
        <f t="shared" si="2"/>
        <v>Say Nothing</v>
      </c>
      <c r="P54" t="str">
        <f t="shared" si="3"/>
        <v>Tamok (IRE)</v>
      </c>
      <c r="Q54" t="str">
        <f t="shared" si="4"/>
        <v>Tamok (IRE)</v>
      </c>
      <c r="R54" t="str">
        <f t="shared" si="5"/>
        <v>Lady Morpheus</v>
      </c>
      <c r="S54" t="str">
        <f t="shared" si="6"/>
        <v>Warsash (IRE)</v>
      </c>
      <c r="V54">
        <f t="shared" si="7"/>
        <v>61</v>
      </c>
      <c r="W54">
        <f t="shared" si="8"/>
        <v>61</v>
      </c>
      <c r="X54">
        <f t="shared" si="9"/>
        <v>61</v>
      </c>
      <c r="Y54">
        <f t="shared" si="10"/>
        <v>9</v>
      </c>
      <c r="Z54">
        <f t="shared" si="10"/>
        <v>10</v>
      </c>
      <c r="AA54">
        <f t="shared" si="10"/>
        <v>11</v>
      </c>
      <c r="AB54">
        <f t="shared" si="11"/>
        <v>9</v>
      </c>
      <c r="AC54">
        <f t="shared" si="12"/>
        <v>5</v>
      </c>
      <c r="AD54">
        <f t="shared" si="13"/>
        <v>6</v>
      </c>
      <c r="AE54">
        <f t="shared" si="14"/>
        <v>1</v>
      </c>
      <c r="AF54">
        <f t="shared" si="14"/>
        <v>10</v>
      </c>
    </row>
    <row r="55" spans="1:33" hidden="1" outlineLevel="1">
      <c r="A55" t="s">
        <v>45</v>
      </c>
      <c r="B55" t="str">
        <f>A4</f>
        <v>Warsash (IRE)</v>
      </c>
      <c r="C55">
        <f>AE4</f>
        <v>135.57650000000001</v>
      </c>
      <c r="D55">
        <f>AG4</f>
        <v>0</v>
      </c>
      <c r="E55">
        <f t="shared" si="15"/>
        <v>135.57650000000001</v>
      </c>
      <c r="F55">
        <f ca="1">SUMIF(B53:B64, B55, G53:G61)</f>
        <v>0</v>
      </c>
      <c r="H55">
        <f>AF4</f>
        <v>25</v>
      </c>
      <c r="J55">
        <v>4</v>
      </c>
      <c r="K55" t="str">
        <f t="shared" si="0"/>
        <v>Dalmore</v>
      </c>
      <c r="L55" t="str">
        <f t="shared" si="0"/>
        <v>Muchly</v>
      </c>
      <c r="M55" t="str">
        <f t="shared" si="0"/>
        <v>Muchly</v>
      </c>
      <c r="N55" t="str">
        <f t="shared" si="1"/>
        <v>Muchly</v>
      </c>
      <c r="O55" t="str">
        <f t="shared" si="2"/>
        <v>Dear Miriam (IRE)</v>
      </c>
      <c r="P55" t="str">
        <f t="shared" si="3"/>
        <v>Dalmore</v>
      </c>
      <c r="Q55" t="str">
        <f t="shared" si="4"/>
        <v>Dalmore</v>
      </c>
      <c r="R55" t="str">
        <f t="shared" si="5"/>
        <v>Lady Morpheus</v>
      </c>
      <c r="S55" t="str">
        <f t="shared" si="6"/>
        <v>Dalmore</v>
      </c>
      <c r="V55">
        <f t="shared" si="7"/>
        <v>66</v>
      </c>
      <c r="W55">
        <f t="shared" si="8"/>
        <v>66</v>
      </c>
      <c r="X55">
        <f t="shared" si="9"/>
        <v>66</v>
      </c>
      <c r="Y55">
        <f t="shared" si="10"/>
        <v>8</v>
      </c>
      <c r="Z55">
        <f t="shared" si="10"/>
        <v>10</v>
      </c>
      <c r="AA55">
        <f t="shared" si="10"/>
        <v>11</v>
      </c>
      <c r="AB55">
        <f t="shared" si="11"/>
        <v>10</v>
      </c>
      <c r="AC55">
        <f t="shared" si="12"/>
        <v>8</v>
      </c>
      <c r="AD55">
        <f t="shared" si="13"/>
        <v>2</v>
      </c>
      <c r="AE55">
        <f t="shared" si="14"/>
        <v>7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Muchly</v>
      </c>
      <c r="C56">
        <f>LARGE(M$2:M$20, D56)</f>
        <v>80.719399999999993</v>
      </c>
      <c r="D56">
        <v>1</v>
      </c>
      <c r="E56">
        <f>LARGE(M$2:M$20, F56)</f>
        <v>48.276400000000002</v>
      </c>
      <c r="F56">
        <v>2</v>
      </c>
      <c r="G56">
        <f t="shared" ref="G56:G61" si="16">IF(C56&gt;0, (1/C56)*(C56-E56), 0.1)</f>
        <v>0.40192320557387679</v>
      </c>
      <c r="H56">
        <f t="shared" ref="H56:H61" si="17">INDEX(AF$2:AF$20,MATCH(B56,A$2:A$20,0))</f>
        <v>2.25</v>
      </c>
      <c r="J56">
        <v>5</v>
      </c>
      <c r="K56" t="str">
        <f t="shared" si="0"/>
        <v>Maktabba</v>
      </c>
      <c r="L56" t="str">
        <f t="shared" si="0"/>
        <v>Muchly</v>
      </c>
      <c r="M56" t="str">
        <f t="shared" si="0"/>
        <v>Muchly</v>
      </c>
      <c r="N56" t="str">
        <f t="shared" si="1"/>
        <v>Maktabba</v>
      </c>
      <c r="O56" t="str">
        <f t="shared" si="2"/>
        <v>Lady Adelaide (IRE)</v>
      </c>
      <c r="P56" t="str">
        <f t="shared" si="3"/>
        <v>Spring Run</v>
      </c>
      <c r="Q56" t="str">
        <f t="shared" si="4"/>
        <v>Spring Run</v>
      </c>
      <c r="R56" t="str">
        <f t="shared" si="5"/>
        <v>Lady Morpheus</v>
      </c>
      <c r="S56" t="str">
        <f t="shared" si="6"/>
        <v>Maktabba</v>
      </c>
      <c r="V56">
        <f t="shared" si="7"/>
        <v>75</v>
      </c>
      <c r="W56">
        <f t="shared" si="8"/>
        <v>75</v>
      </c>
      <c r="X56">
        <f t="shared" si="9"/>
        <v>75</v>
      </c>
      <c r="Y56">
        <f t="shared" si="10"/>
        <v>7</v>
      </c>
      <c r="Z56">
        <f t="shared" si="10"/>
        <v>10</v>
      </c>
      <c r="AA56">
        <f t="shared" si="10"/>
        <v>11</v>
      </c>
      <c r="AB56">
        <f t="shared" si="11"/>
        <v>7</v>
      </c>
      <c r="AC56">
        <f t="shared" si="12"/>
        <v>11</v>
      </c>
      <c r="AD56">
        <f t="shared" si="13"/>
        <v>10</v>
      </c>
      <c r="AE56">
        <f t="shared" si="14"/>
        <v>9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Lady Morpheus</v>
      </c>
      <c r="C57">
        <f>LARGE(W$2:W$20, D57)</f>
        <v>16.392900000000001</v>
      </c>
      <c r="D57">
        <v>1</v>
      </c>
      <c r="E57">
        <f>LARGE(W$2:W$20, F57)</f>
        <v>13.322900000000001</v>
      </c>
      <c r="F57">
        <v>2</v>
      </c>
      <c r="G57">
        <f t="shared" si="16"/>
        <v>0.18727619884218169</v>
      </c>
      <c r="H57">
        <f t="shared" si="17"/>
        <v>25</v>
      </c>
      <c r="J57">
        <v>6</v>
      </c>
      <c r="K57" t="str">
        <f t="shared" si="0"/>
        <v>Maktabba</v>
      </c>
      <c r="L57" t="str">
        <f t="shared" si="0"/>
        <v>Muchly</v>
      </c>
      <c r="M57" t="str">
        <f t="shared" si="0"/>
        <v>Muchly</v>
      </c>
      <c r="N57" t="str">
        <f t="shared" si="1"/>
        <v>Maktabba</v>
      </c>
      <c r="O57" t="str">
        <f t="shared" si="2"/>
        <v>Warsash (IRE)</v>
      </c>
      <c r="P57" t="str">
        <f t="shared" si="3"/>
        <v>Say Nothing</v>
      </c>
      <c r="Q57" t="str">
        <f t="shared" si="4"/>
        <v>Say Nothing</v>
      </c>
      <c r="R57" t="str">
        <f t="shared" si="5"/>
        <v>Lady Morpheus</v>
      </c>
      <c r="S57" t="str">
        <f t="shared" si="6"/>
        <v>Say Nothing</v>
      </c>
      <c r="V57">
        <f t="shared" si="7"/>
        <v>71</v>
      </c>
      <c r="W57">
        <f t="shared" si="8"/>
        <v>71</v>
      </c>
      <c r="X57">
        <f t="shared" si="9"/>
        <v>71</v>
      </c>
      <c r="Y57">
        <f t="shared" si="10"/>
        <v>7</v>
      </c>
      <c r="Z57">
        <f t="shared" si="10"/>
        <v>10</v>
      </c>
      <c r="AA57">
        <f t="shared" si="10"/>
        <v>11</v>
      </c>
      <c r="AB57">
        <f t="shared" si="11"/>
        <v>7</v>
      </c>
      <c r="AC57">
        <f t="shared" si="12"/>
        <v>6</v>
      </c>
      <c r="AD57">
        <f t="shared" si="13"/>
        <v>9</v>
      </c>
      <c r="AE57">
        <f t="shared" si="14"/>
        <v>11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Muchly</v>
      </c>
      <c r="C58">
        <f>LARGE(AA$2:AA$20, D58)</f>
        <v>3.3868</v>
      </c>
      <c r="D58">
        <v>1</v>
      </c>
      <c r="E58">
        <f>LARGE(AA$2:AA$20, F58)</f>
        <v>3.0436000000000001</v>
      </c>
      <c r="F58">
        <v>2</v>
      </c>
      <c r="G58">
        <f t="shared" si="16"/>
        <v>0.10133459312625485</v>
      </c>
      <c r="H58">
        <f t="shared" si="17"/>
        <v>2.25</v>
      </c>
      <c r="J58">
        <v>7</v>
      </c>
      <c r="K58" t="str">
        <f t="shared" si="0"/>
        <v>Maktabba</v>
      </c>
      <c r="L58" t="str">
        <f t="shared" si="0"/>
        <v>Muchly</v>
      </c>
      <c r="M58" t="str">
        <f t="shared" si="0"/>
        <v>Muchly</v>
      </c>
      <c r="N58" t="str">
        <f t="shared" si="1"/>
        <v>Maktabba</v>
      </c>
      <c r="O58" t="str">
        <f t="shared" si="2"/>
        <v>Spring Run</v>
      </c>
      <c r="P58" t="str">
        <f t="shared" si="3"/>
        <v>Warsash (IRE)</v>
      </c>
      <c r="Q58" t="str">
        <f t="shared" si="4"/>
        <v>Warsash (IRE)</v>
      </c>
      <c r="R58" t="str">
        <f t="shared" si="5"/>
        <v>Lady Morpheus</v>
      </c>
      <c r="S58" t="str">
        <f t="shared" si="6"/>
        <v>Spring Run</v>
      </c>
      <c r="V58">
        <f t="shared" si="7"/>
        <v>68</v>
      </c>
      <c r="W58">
        <f t="shared" si="8"/>
        <v>68</v>
      </c>
      <c r="X58">
        <f t="shared" si="9"/>
        <v>68</v>
      </c>
      <c r="Y58">
        <f t="shared" si="10"/>
        <v>7</v>
      </c>
      <c r="Z58">
        <f t="shared" si="10"/>
        <v>10</v>
      </c>
      <c r="AA58">
        <f t="shared" si="10"/>
        <v>11</v>
      </c>
      <c r="AB58">
        <f t="shared" si="11"/>
        <v>7</v>
      </c>
      <c r="AC58">
        <f t="shared" si="12"/>
        <v>7</v>
      </c>
      <c r="AD58">
        <f t="shared" si="13"/>
        <v>5</v>
      </c>
      <c r="AE58">
        <f t="shared" si="14"/>
        <v>11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Say Nothing</v>
      </c>
      <c r="C59">
        <f>LARGE(AC$2:AC$20, D59)</f>
        <v>1.9972000000000001</v>
      </c>
      <c r="D59">
        <v>1</v>
      </c>
      <c r="E59">
        <f>LARGE(AC$2:AC$20, F59)</f>
        <v>1.9972000000000001</v>
      </c>
      <c r="F59">
        <v>2</v>
      </c>
      <c r="G59">
        <f t="shared" si="16"/>
        <v>0</v>
      </c>
      <c r="H59">
        <f t="shared" si="17"/>
        <v>16</v>
      </c>
      <c r="J59">
        <v>8</v>
      </c>
      <c r="K59" t="str">
        <f t="shared" si="0"/>
        <v>Maktabba</v>
      </c>
      <c r="L59" t="str">
        <f t="shared" si="0"/>
        <v>Muchly</v>
      </c>
      <c r="M59" t="str">
        <f t="shared" si="0"/>
        <v>Muchly</v>
      </c>
      <c r="N59" t="str">
        <f t="shared" si="1"/>
        <v>Maktabba</v>
      </c>
      <c r="O59" t="str">
        <f t="shared" si="2"/>
        <v>Tamok (IRE)</v>
      </c>
      <c r="P59" t="str">
        <f t="shared" si="3"/>
        <v>Dear Miriam (IRE)</v>
      </c>
      <c r="Q59" t="str">
        <f t="shared" si="4"/>
        <v>Dear Miriam (IRE)</v>
      </c>
      <c r="R59" t="str">
        <f t="shared" si="5"/>
        <v>Lady Morpheus</v>
      </c>
      <c r="S59" t="str">
        <f t="shared" si="6"/>
        <v>Tamok (IRE)</v>
      </c>
      <c r="V59">
        <f t="shared" si="7"/>
        <v>62</v>
      </c>
      <c r="W59">
        <f t="shared" si="8"/>
        <v>62</v>
      </c>
      <c r="X59">
        <f t="shared" si="9"/>
        <v>62</v>
      </c>
      <c r="Y59">
        <f t="shared" si="10"/>
        <v>7</v>
      </c>
      <c r="Z59">
        <f t="shared" si="10"/>
        <v>10</v>
      </c>
      <c r="AA59">
        <f t="shared" si="10"/>
        <v>11</v>
      </c>
      <c r="AB59">
        <f t="shared" si="11"/>
        <v>7</v>
      </c>
      <c r="AC59">
        <f t="shared" si="12"/>
        <v>9</v>
      </c>
      <c r="AD59">
        <f t="shared" si="13"/>
        <v>4</v>
      </c>
      <c r="AE59">
        <f t="shared" si="14"/>
        <v>4</v>
      </c>
      <c r="AF59">
        <f t="shared" si="14"/>
        <v>10</v>
      </c>
    </row>
    <row r="60" spans="1:33" hidden="1" outlineLevel="1">
      <c r="A60" t="s">
        <v>26</v>
      </c>
      <c r="B60" t="str">
        <f>INDEX(A$2:A$20,MATCH(C60,Y$2:Y$20,0))</f>
        <v>Maktabba</v>
      </c>
      <c r="C60">
        <f>LARGE(Y$2:Y$20, D60)</f>
        <v>2.7259000000000002</v>
      </c>
      <c r="D60">
        <v>1</v>
      </c>
      <c r="E60">
        <f>LARGE(Y$2:Y$20, F60)</f>
        <v>2.7221000000000002</v>
      </c>
      <c r="F60">
        <v>2</v>
      </c>
      <c r="G60">
        <f t="shared" si="16"/>
        <v>1.3940349976154758E-3</v>
      </c>
      <c r="H60">
        <f t="shared" si="17"/>
        <v>3.5</v>
      </c>
      <c r="J60">
        <v>9</v>
      </c>
      <c r="K60" t="str">
        <f t="shared" si="0"/>
        <v>Maktabba</v>
      </c>
      <c r="L60" t="str">
        <f t="shared" si="0"/>
        <v>Muchly</v>
      </c>
      <c r="M60" t="str">
        <f t="shared" si="0"/>
        <v>Muchly</v>
      </c>
      <c r="N60" t="str">
        <f t="shared" si="1"/>
        <v>Maktabba</v>
      </c>
      <c r="O60" t="str">
        <f t="shared" si="2"/>
        <v>Lady Morpheus</v>
      </c>
      <c r="P60" t="str">
        <f t="shared" si="3"/>
        <v>Lady Adelaide (IRE)</v>
      </c>
      <c r="Q60" t="str">
        <f t="shared" si="4"/>
        <v>Lady Adelaide (IRE)</v>
      </c>
      <c r="R60" t="str">
        <f t="shared" si="5"/>
        <v>Lady Morpheus</v>
      </c>
      <c r="S60" t="str">
        <f t="shared" si="6"/>
        <v>Dear Miriam (IRE)</v>
      </c>
      <c r="V60">
        <f t="shared" si="7"/>
        <v>62</v>
      </c>
      <c r="W60">
        <f t="shared" si="8"/>
        <v>62</v>
      </c>
      <c r="X60">
        <f t="shared" si="9"/>
        <v>62</v>
      </c>
      <c r="Y60">
        <f t="shared" si="10"/>
        <v>7</v>
      </c>
      <c r="Z60">
        <f t="shared" si="10"/>
        <v>10</v>
      </c>
      <c r="AA60">
        <f t="shared" si="10"/>
        <v>11</v>
      </c>
      <c r="AB60">
        <f t="shared" si="11"/>
        <v>7</v>
      </c>
      <c r="AC60">
        <f t="shared" si="12"/>
        <v>4</v>
      </c>
      <c r="AD60">
        <f t="shared" si="13"/>
        <v>8</v>
      </c>
      <c r="AE60">
        <f t="shared" si="14"/>
        <v>5</v>
      </c>
      <c r="AF60">
        <f t="shared" si="14"/>
        <v>10</v>
      </c>
    </row>
    <row r="61" spans="1:33" hidden="1" outlineLevel="1">
      <c r="A61" t="s">
        <v>47</v>
      </c>
      <c r="B61" t="str">
        <f>INDEX(A$2:A$20,MATCH(C61,AD$2:AD$20,0))</f>
        <v>Muchly</v>
      </c>
      <c r="C61">
        <f>LARGE(AD$2:AD$20, D61)</f>
        <v>20</v>
      </c>
      <c r="D61">
        <v>1</v>
      </c>
      <c r="E61">
        <f>LARGE(AD$2:AD$20, F61)</f>
        <v>0</v>
      </c>
      <c r="F61">
        <v>2</v>
      </c>
      <c r="G61">
        <f t="shared" si="16"/>
        <v>1</v>
      </c>
      <c r="H61">
        <f t="shared" si="17"/>
        <v>2.25</v>
      </c>
      <c r="J61">
        <v>10</v>
      </c>
      <c r="K61" t="str">
        <f t="shared" si="0"/>
        <v>Maktabba</v>
      </c>
      <c r="L61" t="str">
        <f t="shared" si="0"/>
        <v>Muchly</v>
      </c>
      <c r="M61" t="str">
        <f t="shared" si="0"/>
        <v>Muchly</v>
      </c>
      <c r="N61" t="str">
        <f t="shared" si="1"/>
        <v>Maktabba</v>
      </c>
      <c r="O61" t="str">
        <f t="shared" si="2"/>
        <v>Dalmore</v>
      </c>
      <c r="P61" t="str">
        <f t="shared" si="3"/>
        <v>Lady Morpheus</v>
      </c>
      <c r="Q61" t="str">
        <f t="shared" si="4"/>
        <v>Lady Morpheus</v>
      </c>
      <c r="R61" t="str">
        <f t="shared" si="5"/>
        <v>Lady Morpheus</v>
      </c>
      <c r="S61" t="str">
        <f t="shared" si="6"/>
        <v>Lady Adelaide (IRE)</v>
      </c>
      <c r="V61">
        <f t="shared" si="7"/>
        <v>59</v>
      </c>
      <c r="W61">
        <f t="shared" si="8"/>
        <v>59</v>
      </c>
      <c r="X61">
        <f>IF(ISNA(W61),"",W61)</f>
        <v>59</v>
      </c>
      <c r="Y61">
        <f t="shared" si="10"/>
        <v>7</v>
      </c>
      <c r="Z61">
        <f t="shared" si="10"/>
        <v>10</v>
      </c>
      <c r="AA61">
        <f t="shared" si="10"/>
        <v>11</v>
      </c>
      <c r="AB61">
        <f t="shared" si="11"/>
        <v>7</v>
      </c>
      <c r="AC61">
        <f t="shared" si="12"/>
        <v>3</v>
      </c>
      <c r="AD61">
        <f t="shared" si="13"/>
        <v>7</v>
      </c>
      <c r="AE61">
        <f t="shared" si="14"/>
        <v>4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Lady Morpheus</v>
      </c>
      <c r="J62">
        <v>11</v>
      </c>
      <c r="K62" t="str">
        <f t="shared" si="0"/>
        <v>Maktabba</v>
      </c>
      <c r="L62" t="str">
        <f t="shared" si="0"/>
        <v>Muchly</v>
      </c>
      <c r="M62" t="str">
        <f t="shared" si="0"/>
        <v>Muchly</v>
      </c>
      <c r="N62" t="str">
        <f t="shared" si="1"/>
        <v>Maktabba</v>
      </c>
      <c r="O62" t="str">
        <f t="shared" si="2"/>
        <v>Monogamy</v>
      </c>
      <c r="P62" t="str">
        <f t="shared" si="3"/>
        <v>Monogamy</v>
      </c>
      <c r="Q62" t="str">
        <f t="shared" si="4"/>
        <v>Monogamy</v>
      </c>
      <c r="R62" t="str">
        <f t="shared" si="5"/>
        <v>Lady Morpheus</v>
      </c>
      <c r="S62" t="str">
        <f t="shared" si="6"/>
        <v>Monogamy</v>
      </c>
      <c r="V62">
        <f t="shared" si="7"/>
        <v>53</v>
      </c>
      <c r="W62">
        <f t="shared" si="8"/>
        <v>53</v>
      </c>
      <c r="X62">
        <f t="shared" ref="X62:X80" si="18">IF(ISNA(W62),"",W62)</f>
        <v>53</v>
      </c>
      <c r="Y62">
        <f t="shared" si="10"/>
        <v>7</v>
      </c>
      <c r="Z62">
        <f t="shared" si="10"/>
        <v>10</v>
      </c>
      <c r="AA62">
        <f t="shared" si="10"/>
        <v>11</v>
      </c>
      <c r="AB62">
        <f t="shared" si="11"/>
        <v>7</v>
      </c>
      <c r="AC62">
        <f t="shared" si="12"/>
        <v>1</v>
      </c>
      <c r="AD62">
        <f t="shared" si="13"/>
        <v>1</v>
      </c>
      <c r="AE62">
        <f t="shared" si="14"/>
        <v>6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Muchly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7</v>
      </c>
      <c r="Z63">
        <f t="shared" si="10"/>
        <v>10</v>
      </c>
      <c r="AA63">
        <f t="shared" si="10"/>
        <v>11</v>
      </c>
      <c r="AB63">
        <f t="shared" si="11"/>
        <v>7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10</v>
      </c>
    </row>
    <row r="64" spans="1:33" hidden="1" outlineLevel="1">
      <c r="A64" t="s">
        <v>48</v>
      </c>
      <c r="B64" t="str">
        <f>INDEX(B53:B63,MODE(MATCH(B53:B63,B53:B63,0)))</f>
        <v>Muchly</v>
      </c>
      <c r="C64">
        <f>INDEX(AF$2:AF$20,MATCH(B64,A$2:A$20,0))</f>
        <v>2.25</v>
      </c>
      <c r="D64">
        <v>1</v>
      </c>
      <c r="E64">
        <f>SUMIF(B53:B61, B64, G53:G61)</f>
        <v>1.8690984198483502</v>
      </c>
      <c r="F64">
        <v>0</v>
      </c>
      <c r="G64" t="str">
        <f>K2</f>
        <v>Conundrum Consulting EBF Fillies Novice Stakes (Plus 10) (Str) (Div 2)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7</v>
      </c>
      <c r="Z64">
        <f t="shared" si="10"/>
        <v>10</v>
      </c>
      <c r="AA64">
        <f t="shared" si="10"/>
        <v>11</v>
      </c>
      <c r="AB64">
        <f t="shared" si="11"/>
        <v>7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10</v>
      </c>
    </row>
    <row r="65" spans="1:32" hidden="1" outlineLevel="1">
      <c r="A65" t="s">
        <v>121</v>
      </c>
      <c r="B65" t="str">
        <f>IF(ISNA(G96), "no selection", G96)</f>
        <v>Maktabba</v>
      </c>
      <c r="C65">
        <f>INDEX(AF$2:AF$20,MATCH(B65,A$2:A$20,0))</f>
        <v>3.5</v>
      </c>
      <c r="D65">
        <v>1</v>
      </c>
      <c r="F65">
        <f>IF(G68="Non Handicap", F64+1, F64)</f>
        <v>1</v>
      </c>
      <c r="G65" t="str">
        <f>D2</f>
        <v xml:space="preserve">1m </v>
      </c>
      <c r="H65">
        <f>LARGE(G58:G60, 1)</f>
        <v>0.10133459312625485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7</v>
      </c>
      <c r="Z65">
        <f t="shared" si="10"/>
        <v>10</v>
      </c>
      <c r="AA65">
        <f t="shared" si="10"/>
        <v>11</v>
      </c>
      <c r="AB65">
        <f t="shared" si="11"/>
        <v>7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Muchly</v>
      </c>
      <c r="C66">
        <f>INDEX(AF$2:AF$20,MATCH(B66,A$2:A$20,0))</f>
        <v>2.25</v>
      </c>
      <c r="D66">
        <v>1</v>
      </c>
      <c r="F66">
        <f>IF(B65=B66, F65+1, F65)</f>
        <v>1</v>
      </c>
      <c r="G66">
        <f>F2</f>
        <v>5434</v>
      </c>
      <c r="H66">
        <f ca="1">LARGE(F53:F55, 1)</f>
        <v>1.8690984198483502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7</v>
      </c>
      <c r="Z66">
        <f t="shared" si="10"/>
        <v>10</v>
      </c>
      <c r="AA66">
        <f t="shared" si="10"/>
        <v>11</v>
      </c>
      <c r="AB66">
        <f t="shared" si="11"/>
        <v>7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10</v>
      </c>
    </row>
    <row r="67" spans="1:32" hidden="1" outlineLevel="1">
      <c r="A67" t="s">
        <v>67</v>
      </c>
      <c r="B67" t="str">
        <f ca="1">H67</f>
        <v>Muchly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Muchly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7</v>
      </c>
      <c r="Z67">
        <f t="shared" si="10"/>
        <v>10</v>
      </c>
      <c r="AA67">
        <f t="shared" si="10"/>
        <v>11</v>
      </c>
      <c r="AB67">
        <f t="shared" si="11"/>
        <v>7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10</v>
      </c>
    </row>
    <row r="68" spans="1:32" hidden="1" outlineLevel="1">
      <c r="A68" t="str">
        <f ca="1">INDEX(B62:B67,MODE(MATCH(B62:B67,B62:B67,0)))</f>
        <v>Muchly</v>
      </c>
      <c r="B68" t="str">
        <f ca="1">IF(ISNA(A68), B56, A68)</f>
        <v>Muchly</v>
      </c>
      <c r="C68">
        <f ca="1">INDEX(AF$2:AF$20,MATCH(B68,A$2:A$20,0))</f>
        <v>2.25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7</v>
      </c>
      <c r="Z68">
        <f t="shared" si="10"/>
        <v>10</v>
      </c>
      <c r="AA68">
        <f t="shared" si="10"/>
        <v>11</v>
      </c>
      <c r="AB68">
        <f t="shared" si="11"/>
        <v>7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10</v>
      </c>
    </row>
    <row r="69" spans="1:32" hidden="1" outlineLevel="1">
      <c r="A69" t="s">
        <v>51</v>
      </c>
      <c r="B69" t="str">
        <f ca="1">IF(OR(ISNA(B68), B68="no selection"), B64, B68)</f>
        <v>Muchly</v>
      </c>
      <c r="C69">
        <f ca="1">INDEX(AF$2:AF$20,MATCH(B69,A$2:A$20,0))</f>
        <v>2.25</v>
      </c>
      <c r="D69">
        <v>1</v>
      </c>
      <c r="F69">
        <f ca="1">IF(E70&gt;1, F68+1, F68)</f>
        <v>3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7</v>
      </c>
      <c r="Z69">
        <f t="shared" si="10"/>
        <v>10</v>
      </c>
      <c r="AA69">
        <f t="shared" si="10"/>
        <v>11</v>
      </c>
      <c r="AB69">
        <f t="shared" si="11"/>
        <v>7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10</v>
      </c>
    </row>
    <row r="70" spans="1:32" hidden="1" outlineLevel="1">
      <c r="A70" t="s">
        <v>62</v>
      </c>
      <c r="B70" t="str">
        <f ca="1">IF(B69=FALSE, B53, B69)</f>
        <v>Muchly</v>
      </c>
      <c r="C70">
        <f ca="1">INDEX(AF$2:AF$20,MATCH(B70,A$2:A$20,0))</f>
        <v>2.25</v>
      </c>
      <c r="D70">
        <v>1</v>
      </c>
      <c r="E70">
        <f ca="1">SUMIF(B53:B61, B70, G53:G61)</f>
        <v>1.8690984198483502</v>
      </c>
      <c r="F70">
        <f ca="1">IF(E70&gt;1.5, F69+1, F69)</f>
        <v>4</v>
      </c>
      <c r="G70">
        <f ca="1">IF(H63&gt;15, G69-1, G69)</f>
        <v>4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7</v>
      </c>
      <c r="Z70">
        <f t="shared" si="10"/>
        <v>10</v>
      </c>
      <c r="AA70">
        <f t="shared" si="10"/>
        <v>11</v>
      </c>
      <c r="AB70">
        <f t="shared" si="11"/>
        <v>7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10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7</v>
      </c>
      <c r="Z71">
        <f t="shared" si="10"/>
        <v>10</v>
      </c>
      <c r="AA71">
        <f t="shared" si="10"/>
        <v>11</v>
      </c>
      <c r="AB71">
        <f t="shared" si="11"/>
        <v>7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10</v>
      </c>
    </row>
    <row r="72" spans="1:32" hidden="1" outlineLevel="1">
      <c r="A72" t="s">
        <v>98</v>
      </c>
      <c r="B72" t="str">
        <f>B53</f>
        <v>Muchly</v>
      </c>
      <c r="C72">
        <f>C53</f>
        <v>238.52600000000001</v>
      </c>
      <c r="D72">
        <f>(1/C72)*(C72-C73)</f>
        <v>0.36584062114821869</v>
      </c>
      <c r="E72">
        <f>H53</f>
        <v>2.25</v>
      </c>
      <c r="F72">
        <f>(E72*10)-10</f>
        <v>12.5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7</v>
      </c>
      <c r="Z72">
        <f t="shared" si="10"/>
        <v>10</v>
      </c>
      <c r="AA72">
        <f t="shared" si="10"/>
        <v>11</v>
      </c>
      <c r="AB72">
        <f t="shared" si="11"/>
        <v>7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10</v>
      </c>
    </row>
    <row r="73" spans="1:32" hidden="1" outlineLevel="1">
      <c r="A73" t="s">
        <v>99</v>
      </c>
      <c r="B73" t="str">
        <f t="shared" ref="B73:C74" si="19">B54</f>
        <v>Lady Morpheus</v>
      </c>
      <c r="C73">
        <f t="shared" si="19"/>
        <v>151.26349999999999</v>
      </c>
      <c r="D73">
        <f>(1/C73)*(C73-C74)</f>
        <v>0.10370644603622146</v>
      </c>
      <c r="E73">
        <f t="shared" ref="E73:E74" si="20">H54</f>
        <v>25</v>
      </c>
      <c r="F73">
        <f>(E73*10)-10</f>
        <v>240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7</v>
      </c>
      <c r="Z73">
        <f t="shared" si="10"/>
        <v>10</v>
      </c>
      <c r="AA73">
        <f t="shared" si="10"/>
        <v>11</v>
      </c>
      <c r="AB73">
        <f t="shared" si="11"/>
        <v>7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10</v>
      </c>
    </row>
    <row r="74" spans="1:32" hidden="1" outlineLevel="1">
      <c r="A74" t="s">
        <v>100</v>
      </c>
      <c r="B74" t="str">
        <f t="shared" si="19"/>
        <v>Warsash (IRE)</v>
      </c>
      <c r="C74">
        <f t="shared" si="19"/>
        <v>135.57650000000001</v>
      </c>
      <c r="E74">
        <f t="shared" si="20"/>
        <v>25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7</v>
      </c>
      <c r="Z74">
        <f t="shared" si="10"/>
        <v>10</v>
      </c>
      <c r="AA74">
        <f t="shared" si="10"/>
        <v>11</v>
      </c>
      <c r="AB74">
        <f t="shared" si="11"/>
        <v>7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10</v>
      </c>
    </row>
    <row r="75" spans="1:32" hidden="1" outlineLevel="1">
      <c r="A75" t="s">
        <v>101</v>
      </c>
      <c r="B75" t="str">
        <f>IF(AND(G68="Non Handicap",H63&gt;=7,H63&lt;=12,D73&gt;0.1,F72&gt;5,F73&gt;5),B72,"")</f>
        <v>Muchly</v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7</v>
      </c>
      <c r="Z75">
        <f t="shared" si="10"/>
        <v>10</v>
      </c>
      <c r="AA75">
        <f t="shared" si="10"/>
        <v>11</v>
      </c>
      <c r="AB75">
        <f t="shared" si="11"/>
        <v>7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10</v>
      </c>
    </row>
    <row r="76" spans="1:32" hidden="1" outlineLevel="1">
      <c r="A76" t="s">
        <v>102</v>
      </c>
      <c r="B76" t="str">
        <f>IF(AND(G68="Non Handicap",H63&gt;=7,H63&lt;=12,D73&gt;0.1,F72&gt;5,F73&gt;5),B73,"")</f>
        <v>Lady Morpheus</v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7</v>
      </c>
      <c r="Z76">
        <f t="shared" si="10"/>
        <v>10</v>
      </c>
      <c r="AA76">
        <f t="shared" si="10"/>
        <v>11</v>
      </c>
      <c r="AB76">
        <f t="shared" si="11"/>
        <v>7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10</v>
      </c>
    </row>
    <row r="77" spans="1:32" hidden="1" outlineLevel="1">
      <c r="A77" t="s">
        <v>105</v>
      </c>
      <c r="B77">
        <f>SMALL(AF2:AF50, 1)</f>
        <v>2.25</v>
      </c>
      <c r="C77">
        <f>SMALL(AF2:AF50, 1)</f>
        <v>2.25</v>
      </c>
      <c r="D77" t="str">
        <f>IF(G77&lt;=3, "YES", "NO")</f>
        <v>YES</v>
      </c>
      <c r="E77">
        <f>IF(C77=0,SMALL(AF2:AF49,2), C77)</f>
        <v>2.25</v>
      </c>
      <c r="F77">
        <f>IF(E77=0, SMALL(AF2:AF49, 3), E77)</f>
        <v>2.25</v>
      </c>
      <c r="G77">
        <f>IF(F77=0, SMALL(AF2:AF49, 4), F77)</f>
        <v>2.25</v>
      </c>
      <c r="H77" t="str">
        <f>INDEX(A2:A50, MATCH(G77, AF2:AF50, 0))</f>
        <v>Muchly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7</v>
      </c>
      <c r="Z77">
        <f t="shared" si="10"/>
        <v>10</v>
      </c>
      <c r="AA77">
        <f t="shared" si="10"/>
        <v>11</v>
      </c>
      <c r="AB77">
        <f t="shared" si="11"/>
        <v>7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10</v>
      </c>
    </row>
    <row r="78" spans="1:32" hidden="1" outlineLevel="1">
      <c r="A78" t="s">
        <v>106</v>
      </c>
      <c r="B78">
        <f>INDEX(AE2:AE50, MATCH(H77, A2:A50, 0))</f>
        <v>238.52600000000001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7</v>
      </c>
      <c r="Z78">
        <f t="shared" si="10"/>
        <v>10</v>
      </c>
      <c r="AA78">
        <f t="shared" si="10"/>
        <v>11</v>
      </c>
      <c r="AB78">
        <f t="shared" si="11"/>
        <v>7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10</v>
      </c>
    </row>
    <row r="79" spans="1:32" hidden="1" outlineLevel="1">
      <c r="A79" t="s">
        <v>107</v>
      </c>
      <c r="B79">
        <f>LARGE(AE2:AE50, 1)</f>
        <v>238.52600000000001</v>
      </c>
      <c r="C79">
        <f>C78/B79</f>
        <v>4.1924150826325015E-5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Muchly is highly rated.</v>
      </c>
      <c r="H79" t="str">
        <f>INDEX(A2:A50, MATCH(B79, AE2:AE50, 0))</f>
        <v>Muchly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7</v>
      </c>
      <c r="Z79">
        <f t="shared" si="10"/>
        <v>10</v>
      </c>
      <c r="AA79">
        <f t="shared" si="10"/>
        <v>11</v>
      </c>
      <c r="AB79">
        <f t="shared" si="11"/>
        <v>7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10</v>
      </c>
    </row>
    <row r="80" spans="1:32" hidden="1" outlineLevel="1">
      <c r="A80" t="s">
        <v>108</v>
      </c>
      <c r="B80">
        <f>INDEX(W2:W50,MATCH(H77,A2:A50,0))</f>
        <v>7.1429</v>
      </c>
      <c r="C80">
        <f>(B81-B80)+0.01</f>
        <v>9.26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7</v>
      </c>
      <c r="Z80">
        <f t="shared" si="10"/>
        <v>10</v>
      </c>
      <c r="AA80">
        <f t="shared" si="10"/>
        <v>11</v>
      </c>
      <c r="AB80">
        <f t="shared" si="11"/>
        <v>7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10</v>
      </c>
    </row>
    <row r="81" spans="1:19" hidden="1" outlineLevel="1">
      <c r="A81" t="s">
        <v>109</v>
      </c>
      <c r="B81">
        <f>LARGE(W2:W49, 1)</f>
        <v>16.392900000000001</v>
      </c>
      <c r="C81">
        <f>C80/B81</f>
        <v>0.56487869748488673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56.49% ahead of the lay selection Muchly. </v>
      </c>
      <c r="H81" t="str">
        <f>INDEX(A2:A50,MATCH(B81,INDEX(W2:W50,0)))</f>
        <v>Monogamy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80.719399999999993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80.719399999999993</v>
      </c>
      <c r="C83">
        <f>C82/B83</f>
        <v>1.2388595554476371E-4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Muchlyis the form horse.</v>
      </c>
      <c r="H83" t="str">
        <f>INDEX(A2:A50,MATCH(B83,INDEX(M2:M50,0)))</f>
        <v>Monogamy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1.7806</v>
      </c>
      <c r="C84">
        <f>(B85-B84)+0.01</f>
        <v>0.22660000000000013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1.9972000000000001</v>
      </c>
      <c r="C85">
        <f>C84/B85</f>
        <v>0.11345884237933113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Say Nothing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20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20</v>
      </c>
      <c r="C87">
        <f>C86/B87</f>
        <v>5.0000000000000001E-4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Muchly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2.7221000000000002</v>
      </c>
      <c r="C88">
        <f>B89-B88</f>
        <v>3.8000000000000256E-3</v>
      </c>
      <c r="H88" t="str">
        <f>INDEX(X2:X50, MATCH(B88, Y2:Y50, 0))</f>
        <v>Buick, William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2.7259000000000002</v>
      </c>
      <c r="C89">
        <f>C88/B89</f>
        <v>1.3940349976154756E-3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Crowley, Jim. </v>
      </c>
      <c r="H89" t="str">
        <f>INDEX(X2:X50, MATCH(B89, Y2:Y50, 0))</f>
        <v>Crowley, Jim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42.410799999999995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42.400799999999997</v>
      </c>
      <c r="C91">
        <f>(C90+0.01)/(B91+0.01)</f>
        <v>1.0002357889971423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Lady Morpheus outperformed Muchly significantly.</v>
      </c>
      <c r="H91" t="str">
        <f>INDEX(A2:A50, MATCH(B91, N2:N50, 0))</f>
        <v>Lady Morpheus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Maktabba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Maktabba</v>
      </c>
      <c r="D101">
        <f t="shared" si="22"/>
        <v>6</v>
      </c>
      <c r="E101">
        <f t="shared" si="23"/>
        <v>1</v>
      </c>
      <c r="F101" t="str">
        <f t="shared" si="24"/>
        <v>Maktabba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140625" bestFit="1" customWidth="1"/>
    <col min="2" max="3" width="19" bestFit="1" customWidth="1"/>
    <col min="4" max="5" width="12" bestFit="1" customWidth="1"/>
    <col min="6" max="6" width="13.28515625" bestFit="1" customWidth="1"/>
    <col min="7" max="7" width="89" bestFit="1" customWidth="1"/>
    <col min="8" max="8" width="19" bestFit="1" customWidth="1"/>
    <col min="9" max="9" width="10.140625" bestFit="1" customWidth="1"/>
    <col min="10" max="10" width="16.28515625" bestFit="1" customWidth="1"/>
    <col min="11" max="11" width="23.7109375" bestFit="1" customWidth="1"/>
    <col min="12" max="19" width="22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4.2851562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927</v>
      </c>
      <c r="B2" s="1">
        <v>0.64236111111111105</v>
      </c>
      <c r="C2" t="s">
        <v>163</v>
      </c>
      <c r="D2" t="s">
        <v>925</v>
      </c>
      <c r="E2" t="s">
        <v>562</v>
      </c>
      <c r="F2">
        <v>28012</v>
      </c>
      <c r="G2" t="s">
        <v>231</v>
      </c>
      <c r="H2" t="s">
        <v>232</v>
      </c>
      <c r="I2" t="s">
        <v>5</v>
      </c>
      <c r="J2" t="s">
        <v>662</v>
      </c>
      <c r="K2" t="s">
        <v>926</v>
      </c>
      <c r="L2">
        <v>5</v>
      </c>
      <c r="M2">
        <v>101.59059999999999</v>
      </c>
      <c r="N2">
        <v>101.29600000000001</v>
      </c>
      <c r="O2">
        <v>45.962800000000001</v>
      </c>
      <c r="P2">
        <v>16.445399999999999</v>
      </c>
      <c r="Q2">
        <v>10.9011</v>
      </c>
      <c r="R2">
        <v>5.7401999999999997</v>
      </c>
      <c r="S2">
        <v>4.6322000000000001</v>
      </c>
      <c r="T2">
        <v>2.8113999999999999</v>
      </c>
      <c r="U2">
        <v>1.5873999999999999</v>
      </c>
      <c r="V2">
        <v>2.3313999999999999</v>
      </c>
      <c r="W2">
        <v>22.542899999999999</v>
      </c>
      <c r="X2" t="s">
        <v>928</v>
      </c>
      <c r="Y2">
        <v>2.1528</v>
      </c>
      <c r="Z2" t="s">
        <v>929</v>
      </c>
      <c r="AA2">
        <v>2.6162000000000001</v>
      </c>
      <c r="AB2" t="s">
        <v>930</v>
      </c>
      <c r="AC2">
        <v>1.3788</v>
      </c>
      <c r="AD2">
        <v>31.246700000000001</v>
      </c>
      <c r="AE2" s="23">
        <v>353.23610000000002</v>
      </c>
      <c r="AF2">
        <v>8</v>
      </c>
      <c r="AG2">
        <v>104</v>
      </c>
    </row>
    <row r="3" spans="1:33">
      <c r="A3" t="s">
        <v>931</v>
      </c>
      <c r="B3" s="1">
        <v>0.64236111111111105</v>
      </c>
      <c r="C3" t="s">
        <v>163</v>
      </c>
      <c r="D3" t="s">
        <v>925</v>
      </c>
      <c r="E3" t="s">
        <v>562</v>
      </c>
      <c r="F3">
        <v>28012</v>
      </c>
      <c r="G3" t="s">
        <v>231</v>
      </c>
      <c r="H3" t="s">
        <v>232</v>
      </c>
      <c r="I3" t="s">
        <v>5</v>
      </c>
      <c r="J3" t="s">
        <v>662</v>
      </c>
      <c r="K3" t="s">
        <v>926</v>
      </c>
      <c r="L3">
        <v>7</v>
      </c>
      <c r="M3">
        <v>134.1</v>
      </c>
      <c r="N3">
        <v>51.232900000000001</v>
      </c>
      <c r="O3">
        <v>37.3431</v>
      </c>
      <c r="P3">
        <v>12.9269</v>
      </c>
      <c r="Q3">
        <v>6.1359000000000004</v>
      </c>
      <c r="R3">
        <v>6.9494999999999996</v>
      </c>
      <c r="S3">
        <v>5.4499000000000004</v>
      </c>
      <c r="T3">
        <v>4.1734999999999998</v>
      </c>
      <c r="U3">
        <v>3.4257</v>
      </c>
      <c r="V3">
        <v>2.6124000000000001</v>
      </c>
      <c r="W3">
        <v>24.0307</v>
      </c>
      <c r="X3" t="s">
        <v>932</v>
      </c>
      <c r="Y3">
        <v>3.4817999999999998</v>
      </c>
      <c r="Z3" t="s">
        <v>933</v>
      </c>
      <c r="AA3">
        <v>2.9990999999999999</v>
      </c>
      <c r="AB3" t="s">
        <v>343</v>
      </c>
      <c r="AC3">
        <v>2.0078999999999998</v>
      </c>
      <c r="AD3">
        <v>49.923999999999999</v>
      </c>
      <c r="AE3">
        <v>346.79329999999999</v>
      </c>
      <c r="AF3">
        <v>8</v>
      </c>
      <c r="AG3">
        <v>96</v>
      </c>
    </row>
    <row r="4" spans="1:33">
      <c r="A4" t="s">
        <v>934</v>
      </c>
      <c r="B4" s="1">
        <v>0.64236111111111105</v>
      </c>
      <c r="C4" t="s">
        <v>163</v>
      </c>
      <c r="D4" t="s">
        <v>925</v>
      </c>
      <c r="E4" t="s">
        <v>562</v>
      </c>
      <c r="F4">
        <v>28012</v>
      </c>
      <c r="G4" t="s">
        <v>231</v>
      </c>
      <c r="H4" t="s">
        <v>232</v>
      </c>
      <c r="I4" t="s">
        <v>5</v>
      </c>
      <c r="J4" t="s">
        <v>662</v>
      </c>
      <c r="K4" t="s">
        <v>926</v>
      </c>
      <c r="L4">
        <v>3</v>
      </c>
      <c r="M4">
        <v>105.9</v>
      </c>
      <c r="N4">
        <v>96.96</v>
      </c>
      <c r="O4">
        <v>42.686399999999999</v>
      </c>
      <c r="P4">
        <v>9.9415999999999993</v>
      </c>
      <c r="Q4">
        <v>5.6048</v>
      </c>
      <c r="R4">
        <v>5.0822000000000003</v>
      </c>
      <c r="S4">
        <v>4.5773999999999999</v>
      </c>
      <c r="T4">
        <v>2.3715000000000002</v>
      </c>
      <c r="U4">
        <v>2.1922000000000001</v>
      </c>
      <c r="V4">
        <v>2.0366</v>
      </c>
      <c r="W4">
        <v>21.4621</v>
      </c>
      <c r="X4" t="s">
        <v>935</v>
      </c>
      <c r="Y4">
        <v>2.9664999999999999</v>
      </c>
      <c r="Z4" t="s">
        <v>825</v>
      </c>
      <c r="AA4">
        <v>1.9841</v>
      </c>
      <c r="AB4" t="s">
        <v>936</v>
      </c>
      <c r="AC4">
        <v>0.91190000000000004</v>
      </c>
      <c r="AD4">
        <v>30.0015</v>
      </c>
      <c r="AE4">
        <v>334.67899999999997</v>
      </c>
      <c r="AF4">
        <v>7.5</v>
      </c>
      <c r="AG4">
        <v>95</v>
      </c>
    </row>
    <row r="5" spans="1:33">
      <c r="A5" t="s">
        <v>937</v>
      </c>
      <c r="B5" s="1">
        <v>0.64236111111111105</v>
      </c>
      <c r="C5" t="s">
        <v>163</v>
      </c>
      <c r="D5" t="s">
        <v>925</v>
      </c>
      <c r="E5" t="s">
        <v>562</v>
      </c>
      <c r="F5">
        <v>28012</v>
      </c>
      <c r="G5" t="s">
        <v>231</v>
      </c>
      <c r="H5" t="s">
        <v>232</v>
      </c>
      <c r="I5" t="s">
        <v>5</v>
      </c>
      <c r="J5" t="s">
        <v>662</v>
      </c>
      <c r="K5" t="s">
        <v>926</v>
      </c>
      <c r="L5">
        <v>4</v>
      </c>
      <c r="M5">
        <v>115.92</v>
      </c>
      <c r="N5">
        <v>97.92</v>
      </c>
      <c r="O5">
        <v>25.76</v>
      </c>
      <c r="P5">
        <v>9.8346999999999998</v>
      </c>
      <c r="Q5">
        <v>6.9558</v>
      </c>
      <c r="R5">
        <v>6.9508000000000001</v>
      </c>
      <c r="S5">
        <v>5.5609999999999999</v>
      </c>
      <c r="T5">
        <v>3.5823</v>
      </c>
      <c r="U5">
        <v>3.6442999999999999</v>
      </c>
      <c r="V5">
        <v>2.5876000000000001</v>
      </c>
      <c r="W5">
        <v>23.400700000000001</v>
      </c>
      <c r="X5" t="s">
        <v>464</v>
      </c>
      <c r="Y5">
        <v>1.2124999999999999</v>
      </c>
      <c r="Z5" t="s">
        <v>711</v>
      </c>
      <c r="AA5">
        <v>1.9693000000000001</v>
      </c>
      <c r="AB5" t="s">
        <v>421</v>
      </c>
      <c r="AC5">
        <v>2.9775999999999998</v>
      </c>
      <c r="AD5">
        <v>19.827999999999999</v>
      </c>
      <c r="AE5">
        <v>328.10449999999997</v>
      </c>
      <c r="AF5">
        <v>14</v>
      </c>
      <c r="AG5">
        <v>98</v>
      </c>
    </row>
    <row r="6" spans="1:33">
      <c r="A6" t="s">
        <v>938</v>
      </c>
      <c r="B6" s="1">
        <v>0.64236111111111105</v>
      </c>
      <c r="C6" t="s">
        <v>163</v>
      </c>
      <c r="D6" t="s">
        <v>925</v>
      </c>
      <c r="E6" t="s">
        <v>562</v>
      </c>
      <c r="F6">
        <v>28012</v>
      </c>
      <c r="G6" t="s">
        <v>231</v>
      </c>
      <c r="H6" t="s">
        <v>232</v>
      </c>
      <c r="I6" t="s">
        <v>5</v>
      </c>
      <c r="J6" t="s">
        <v>662</v>
      </c>
      <c r="K6" t="s">
        <v>926</v>
      </c>
      <c r="L6">
        <v>4</v>
      </c>
      <c r="M6">
        <v>72.12</v>
      </c>
      <c r="N6">
        <v>107.92</v>
      </c>
      <c r="O6">
        <v>43.711799999999997</v>
      </c>
      <c r="P6">
        <v>16.953099999999999</v>
      </c>
      <c r="Q6">
        <v>10.4872</v>
      </c>
      <c r="R6">
        <v>9.1408000000000005</v>
      </c>
      <c r="S6">
        <v>3.3767</v>
      </c>
      <c r="T6">
        <v>2.6343999999999999</v>
      </c>
      <c r="U6">
        <v>1.8738999999999999</v>
      </c>
      <c r="V6">
        <v>2.3879999999999999</v>
      </c>
      <c r="W6">
        <v>22.517900000000001</v>
      </c>
      <c r="X6" t="s">
        <v>939</v>
      </c>
      <c r="Y6">
        <v>0.73470000000000002</v>
      </c>
      <c r="Z6" t="s">
        <v>825</v>
      </c>
      <c r="AA6">
        <v>1.6032999999999999</v>
      </c>
      <c r="AB6" t="s">
        <v>940</v>
      </c>
      <c r="AC6">
        <v>1.5683</v>
      </c>
      <c r="AD6">
        <v>25.6021</v>
      </c>
      <c r="AE6">
        <v>322.63220000000001</v>
      </c>
      <c r="AF6">
        <v>10</v>
      </c>
      <c r="AG6">
        <v>98</v>
      </c>
    </row>
    <row r="7" spans="1:33">
      <c r="A7" t="s">
        <v>941</v>
      </c>
      <c r="B7" s="1">
        <v>0.64236111111111105</v>
      </c>
      <c r="C7" t="s">
        <v>163</v>
      </c>
      <c r="D7" t="s">
        <v>925</v>
      </c>
      <c r="E7" t="s">
        <v>562</v>
      </c>
      <c r="F7">
        <v>28012</v>
      </c>
      <c r="G7" t="s">
        <v>231</v>
      </c>
      <c r="H7" t="s">
        <v>232</v>
      </c>
      <c r="I7" t="s">
        <v>5</v>
      </c>
      <c r="J7" t="s">
        <v>662</v>
      </c>
      <c r="K7" t="s">
        <v>926</v>
      </c>
      <c r="L7">
        <v>8</v>
      </c>
      <c r="M7">
        <v>86.991799999999998</v>
      </c>
      <c r="N7">
        <v>92.367999999999995</v>
      </c>
      <c r="O7">
        <v>38.8812</v>
      </c>
      <c r="P7">
        <v>8.6382999999999992</v>
      </c>
      <c r="Q7">
        <v>10.8353</v>
      </c>
      <c r="R7">
        <v>5.7259000000000002</v>
      </c>
      <c r="S7">
        <v>5.8324999999999996</v>
      </c>
      <c r="T7">
        <v>3.0348000000000002</v>
      </c>
      <c r="U7">
        <v>3.4169</v>
      </c>
      <c r="V7">
        <v>3.3254999999999999</v>
      </c>
      <c r="W7">
        <v>23.254999999999999</v>
      </c>
      <c r="X7" t="s">
        <v>473</v>
      </c>
      <c r="Y7">
        <v>1.3452999999999999</v>
      </c>
      <c r="Z7" t="s">
        <v>929</v>
      </c>
      <c r="AA7">
        <v>1.7305999999999999</v>
      </c>
      <c r="AB7" t="s">
        <v>942</v>
      </c>
      <c r="AC7">
        <v>0.80210000000000004</v>
      </c>
      <c r="AD7">
        <v>14.4224</v>
      </c>
      <c r="AE7">
        <v>300.60559999999998</v>
      </c>
      <c r="AF7">
        <v>20</v>
      </c>
      <c r="AG7">
        <v>98</v>
      </c>
    </row>
    <row r="8" spans="1:33">
      <c r="A8" t="s">
        <v>943</v>
      </c>
      <c r="B8" s="1">
        <v>0.64236111111111105</v>
      </c>
      <c r="C8" t="s">
        <v>163</v>
      </c>
      <c r="D8" t="s">
        <v>925</v>
      </c>
      <c r="E8" t="s">
        <v>562</v>
      </c>
      <c r="F8">
        <v>28012</v>
      </c>
      <c r="G8" t="s">
        <v>231</v>
      </c>
      <c r="H8" t="s">
        <v>232</v>
      </c>
      <c r="I8" t="s">
        <v>5</v>
      </c>
      <c r="J8" t="s">
        <v>662</v>
      </c>
      <c r="K8" t="s">
        <v>926</v>
      </c>
      <c r="L8">
        <v>4</v>
      </c>
      <c r="M8">
        <v>83.6</v>
      </c>
      <c r="N8">
        <v>87.036000000000001</v>
      </c>
      <c r="O8">
        <v>27.067499999999999</v>
      </c>
      <c r="P8">
        <v>15.559100000000001</v>
      </c>
      <c r="Q8">
        <v>8.1212999999999997</v>
      </c>
      <c r="R8">
        <v>8.6671999999999993</v>
      </c>
      <c r="S8">
        <v>4.5990000000000002</v>
      </c>
      <c r="T8">
        <v>2.0476000000000001</v>
      </c>
      <c r="U8">
        <v>2.3831000000000002</v>
      </c>
      <c r="V8">
        <v>1.8522000000000001</v>
      </c>
      <c r="W8">
        <v>22.44</v>
      </c>
      <c r="X8" t="s">
        <v>457</v>
      </c>
      <c r="Y8">
        <v>2.1587999999999998</v>
      </c>
      <c r="Z8" t="s">
        <v>944</v>
      </c>
      <c r="AA8">
        <v>1.5367999999999999</v>
      </c>
      <c r="AB8" t="s">
        <v>343</v>
      </c>
      <c r="AC8">
        <v>1.8531</v>
      </c>
      <c r="AD8">
        <v>23.1632</v>
      </c>
      <c r="AE8">
        <v>292.0849</v>
      </c>
      <c r="AF8">
        <v>20</v>
      </c>
      <c r="AG8">
        <v>90</v>
      </c>
    </row>
    <row r="9" spans="1:33">
      <c r="A9" t="s">
        <v>945</v>
      </c>
      <c r="B9" s="1">
        <v>0.64236111111111105</v>
      </c>
      <c r="C9" t="s">
        <v>163</v>
      </c>
      <c r="D9" t="s">
        <v>925</v>
      </c>
      <c r="E9" t="s">
        <v>562</v>
      </c>
      <c r="F9">
        <v>28012</v>
      </c>
      <c r="G9" t="s">
        <v>231</v>
      </c>
      <c r="H9" t="s">
        <v>232</v>
      </c>
      <c r="I9" t="s">
        <v>5</v>
      </c>
      <c r="J9" t="s">
        <v>662</v>
      </c>
      <c r="K9" t="s">
        <v>926</v>
      </c>
      <c r="L9">
        <v>3</v>
      </c>
      <c r="M9">
        <v>66.58</v>
      </c>
      <c r="N9">
        <v>85.772499999999994</v>
      </c>
      <c r="O9">
        <v>42.872399999999999</v>
      </c>
      <c r="P9">
        <v>10.379899999999999</v>
      </c>
      <c r="Q9">
        <v>9.2669999999999995</v>
      </c>
      <c r="R9">
        <v>5.6256000000000004</v>
      </c>
      <c r="S9">
        <v>5.9610000000000003</v>
      </c>
      <c r="T9">
        <v>3.32</v>
      </c>
      <c r="U9">
        <v>1.9463999999999999</v>
      </c>
      <c r="V9">
        <v>1.8664000000000001</v>
      </c>
      <c r="W9">
        <v>22.676400000000001</v>
      </c>
      <c r="X9" t="s">
        <v>830</v>
      </c>
      <c r="Y9">
        <v>2.2382</v>
      </c>
      <c r="Z9" t="s">
        <v>946</v>
      </c>
      <c r="AA9">
        <v>2.3243</v>
      </c>
      <c r="AB9" t="s">
        <v>947</v>
      </c>
      <c r="AC9">
        <v>1.913</v>
      </c>
      <c r="AD9">
        <v>28.5565</v>
      </c>
      <c r="AE9">
        <v>291.2996</v>
      </c>
      <c r="AF9">
        <v>14</v>
      </c>
      <c r="AG9">
        <v>92</v>
      </c>
    </row>
    <row r="10" spans="1:33">
      <c r="A10" t="s">
        <v>948</v>
      </c>
      <c r="B10" s="1">
        <v>0.64236111111111105</v>
      </c>
      <c r="C10" t="s">
        <v>163</v>
      </c>
      <c r="D10" t="s">
        <v>925</v>
      </c>
      <c r="E10" t="s">
        <v>562</v>
      </c>
      <c r="F10">
        <v>28012</v>
      </c>
      <c r="G10" t="s">
        <v>231</v>
      </c>
      <c r="H10" t="s">
        <v>232</v>
      </c>
      <c r="I10" t="s">
        <v>5</v>
      </c>
      <c r="J10" t="s">
        <v>662</v>
      </c>
      <c r="K10" t="s">
        <v>926</v>
      </c>
      <c r="L10">
        <v>4</v>
      </c>
      <c r="M10">
        <v>63.16</v>
      </c>
      <c r="N10">
        <v>90.903999999999996</v>
      </c>
      <c r="O10">
        <v>43.712000000000003</v>
      </c>
      <c r="P10">
        <v>14.6774</v>
      </c>
      <c r="Q10">
        <v>11.186500000000001</v>
      </c>
      <c r="R10">
        <v>7.1310000000000002</v>
      </c>
      <c r="S10">
        <v>4.7727000000000004</v>
      </c>
      <c r="T10">
        <v>2.6419999999999999</v>
      </c>
      <c r="U10">
        <v>2.3010000000000002</v>
      </c>
      <c r="V10">
        <v>2.3123</v>
      </c>
      <c r="W10">
        <v>19.156400000000001</v>
      </c>
      <c r="X10" t="s">
        <v>949</v>
      </c>
      <c r="Y10">
        <v>2.1991999999999998</v>
      </c>
      <c r="Z10" t="s">
        <v>825</v>
      </c>
      <c r="AA10">
        <v>1.6032999999999999</v>
      </c>
      <c r="AB10" t="s">
        <v>412</v>
      </c>
      <c r="AC10">
        <v>2.4176000000000002</v>
      </c>
      <c r="AD10">
        <v>23.0365</v>
      </c>
      <c r="AE10">
        <v>291.21190000000001</v>
      </c>
      <c r="AF10">
        <v>14</v>
      </c>
      <c r="AG10">
        <v>91</v>
      </c>
    </row>
    <row r="11" spans="1:33">
      <c r="A11" t="s">
        <v>950</v>
      </c>
      <c r="B11" s="1">
        <v>0.64236111111111105</v>
      </c>
      <c r="C11" t="s">
        <v>163</v>
      </c>
      <c r="D11" t="s">
        <v>925</v>
      </c>
      <c r="E11" t="s">
        <v>562</v>
      </c>
      <c r="F11">
        <v>28012</v>
      </c>
      <c r="G11" t="s">
        <v>231</v>
      </c>
      <c r="H11" t="s">
        <v>232</v>
      </c>
      <c r="I11" t="s">
        <v>5</v>
      </c>
      <c r="J11" t="s">
        <v>662</v>
      </c>
      <c r="K11" t="s">
        <v>926</v>
      </c>
      <c r="L11">
        <v>4</v>
      </c>
      <c r="M11">
        <v>120.5</v>
      </c>
      <c r="N11">
        <v>53.805900000000001</v>
      </c>
      <c r="O11">
        <v>23.811299999999999</v>
      </c>
      <c r="P11">
        <v>7.9001999999999999</v>
      </c>
      <c r="Q11">
        <v>8.3214000000000006</v>
      </c>
      <c r="R11">
        <v>6.6315</v>
      </c>
      <c r="S11">
        <v>3.4201000000000001</v>
      </c>
      <c r="T11">
        <v>2.4058000000000002</v>
      </c>
      <c r="U11">
        <v>1.649</v>
      </c>
      <c r="V11">
        <v>2.3418999999999999</v>
      </c>
      <c r="W11">
        <v>21.954999999999998</v>
      </c>
      <c r="X11" t="s">
        <v>951</v>
      </c>
      <c r="Y11">
        <v>2.1183000000000001</v>
      </c>
      <c r="Z11" t="s">
        <v>952</v>
      </c>
      <c r="AA11">
        <v>1.6395999999999999</v>
      </c>
      <c r="AB11" t="s">
        <v>732</v>
      </c>
      <c r="AC11">
        <v>2.0430999999999999</v>
      </c>
      <c r="AD11">
        <v>30.264900000000001</v>
      </c>
      <c r="AE11">
        <v>288.80799999999999</v>
      </c>
      <c r="AF11">
        <v>10</v>
      </c>
      <c r="AG11">
        <v>86</v>
      </c>
    </row>
    <row r="12" spans="1:33">
      <c r="A12" t="s">
        <v>953</v>
      </c>
      <c r="B12" s="1">
        <v>0.64236111111111105</v>
      </c>
      <c r="C12" t="s">
        <v>163</v>
      </c>
      <c r="D12" t="s">
        <v>925</v>
      </c>
      <c r="E12" t="s">
        <v>562</v>
      </c>
      <c r="F12">
        <v>28012</v>
      </c>
      <c r="G12" t="s">
        <v>231</v>
      </c>
      <c r="H12" t="s">
        <v>232</v>
      </c>
      <c r="I12" t="s">
        <v>5</v>
      </c>
      <c r="J12" t="s">
        <v>662</v>
      </c>
      <c r="K12" t="s">
        <v>926</v>
      </c>
      <c r="L12">
        <v>9</v>
      </c>
      <c r="M12">
        <v>103.02</v>
      </c>
      <c r="N12">
        <v>73.087999999999994</v>
      </c>
      <c r="O12">
        <v>29.808</v>
      </c>
      <c r="P12">
        <v>9.2205999999999992</v>
      </c>
      <c r="Q12">
        <v>8.7139000000000006</v>
      </c>
      <c r="R12">
        <v>4.8966000000000003</v>
      </c>
      <c r="S12">
        <v>5.5495000000000001</v>
      </c>
      <c r="T12">
        <v>2.726</v>
      </c>
      <c r="U12">
        <v>2.0990000000000002</v>
      </c>
      <c r="V12">
        <v>2.9822000000000002</v>
      </c>
      <c r="W12">
        <v>23.482099999999999</v>
      </c>
      <c r="X12" t="s">
        <v>655</v>
      </c>
      <c r="Y12">
        <v>1.3917999999999999</v>
      </c>
      <c r="Z12" t="s">
        <v>954</v>
      </c>
      <c r="AA12">
        <v>0.87829999999999997</v>
      </c>
      <c r="AB12" t="s">
        <v>955</v>
      </c>
      <c r="AC12">
        <v>1.0907</v>
      </c>
      <c r="AD12">
        <v>14.926600000000001</v>
      </c>
      <c r="AE12">
        <v>283.87329999999997</v>
      </c>
      <c r="AF12">
        <v>16</v>
      </c>
      <c r="AG12">
        <v>86</v>
      </c>
    </row>
    <row r="13" spans="1:33">
      <c r="A13" t="s">
        <v>956</v>
      </c>
      <c r="B13" s="1">
        <v>0.64236111111111105</v>
      </c>
      <c r="C13" t="s">
        <v>163</v>
      </c>
      <c r="D13" t="s">
        <v>925</v>
      </c>
      <c r="E13" t="s">
        <v>562</v>
      </c>
      <c r="F13">
        <v>28012</v>
      </c>
      <c r="G13" t="s">
        <v>231</v>
      </c>
      <c r="H13" t="s">
        <v>232</v>
      </c>
      <c r="I13" t="s">
        <v>5</v>
      </c>
      <c r="J13" t="s">
        <v>662</v>
      </c>
      <c r="K13" t="s">
        <v>926</v>
      </c>
      <c r="L13">
        <v>5</v>
      </c>
      <c r="M13">
        <v>93.8</v>
      </c>
      <c r="N13">
        <v>77.944000000000003</v>
      </c>
      <c r="O13">
        <v>29.724</v>
      </c>
      <c r="P13">
        <v>9.6674000000000007</v>
      </c>
      <c r="Q13">
        <v>10.7948</v>
      </c>
      <c r="R13">
        <v>6.6631999999999998</v>
      </c>
      <c r="S13">
        <v>3.4397000000000002</v>
      </c>
      <c r="T13">
        <v>3.8157000000000001</v>
      </c>
      <c r="U13">
        <v>1.7946</v>
      </c>
      <c r="V13">
        <v>1.7915000000000001</v>
      </c>
      <c r="W13">
        <v>23.0243</v>
      </c>
      <c r="X13" t="s">
        <v>806</v>
      </c>
      <c r="Y13">
        <v>0.94069999999999998</v>
      </c>
      <c r="Z13" t="s">
        <v>711</v>
      </c>
      <c r="AA13">
        <v>1.8773</v>
      </c>
      <c r="AB13" t="s">
        <v>957</v>
      </c>
      <c r="AC13">
        <v>0.76719999999999999</v>
      </c>
      <c r="AD13">
        <v>17.474799999999998</v>
      </c>
      <c r="AE13">
        <v>283.51929999999999</v>
      </c>
      <c r="AF13">
        <v>16</v>
      </c>
      <c r="AG13">
        <v>83</v>
      </c>
    </row>
    <row r="14" spans="1:33">
      <c r="A14" t="s">
        <v>958</v>
      </c>
      <c r="B14" s="1">
        <v>0.64236111111111105</v>
      </c>
      <c r="C14" t="s">
        <v>163</v>
      </c>
      <c r="D14" t="s">
        <v>925</v>
      </c>
      <c r="E14" t="s">
        <v>562</v>
      </c>
      <c r="F14">
        <v>28012</v>
      </c>
      <c r="G14" t="s">
        <v>231</v>
      </c>
      <c r="H14" t="s">
        <v>232</v>
      </c>
      <c r="I14" t="s">
        <v>5</v>
      </c>
      <c r="J14" t="s">
        <v>662</v>
      </c>
      <c r="K14" t="s">
        <v>926</v>
      </c>
      <c r="L14">
        <v>4</v>
      </c>
      <c r="M14">
        <v>69.895499999999998</v>
      </c>
      <c r="N14">
        <v>99.689300000000003</v>
      </c>
      <c r="O14">
        <v>40.605600000000003</v>
      </c>
      <c r="P14">
        <v>7.8036000000000003</v>
      </c>
      <c r="Q14">
        <v>8.9794999999999998</v>
      </c>
      <c r="R14">
        <v>5.4802999999999997</v>
      </c>
      <c r="S14">
        <v>4.1429</v>
      </c>
      <c r="T14">
        <v>1.8892</v>
      </c>
      <c r="U14">
        <v>1.9953000000000001</v>
      </c>
      <c r="V14">
        <v>2.5630000000000002</v>
      </c>
      <c r="W14">
        <v>19.512899999999998</v>
      </c>
      <c r="X14" t="s">
        <v>959</v>
      </c>
      <c r="Y14">
        <v>1.9691000000000001</v>
      </c>
      <c r="Z14" t="s">
        <v>804</v>
      </c>
      <c r="AA14">
        <v>1.1595</v>
      </c>
      <c r="AB14" t="s">
        <v>412</v>
      </c>
      <c r="AC14">
        <v>2.4176000000000002</v>
      </c>
      <c r="AD14">
        <v>14.2302</v>
      </c>
      <c r="AE14">
        <v>282.33350000000002</v>
      </c>
      <c r="AF14">
        <v>20</v>
      </c>
      <c r="AG14">
        <v>95</v>
      </c>
    </row>
    <row r="15" spans="1:33">
      <c r="A15" t="s">
        <v>960</v>
      </c>
      <c r="B15" s="1">
        <v>0.64236111111111105</v>
      </c>
      <c r="C15" t="s">
        <v>163</v>
      </c>
      <c r="D15" t="s">
        <v>925</v>
      </c>
      <c r="E15" t="s">
        <v>562</v>
      </c>
      <c r="F15">
        <v>28012</v>
      </c>
      <c r="G15" t="s">
        <v>231</v>
      </c>
      <c r="H15" t="s">
        <v>232</v>
      </c>
      <c r="I15" t="s">
        <v>5</v>
      </c>
      <c r="J15" t="s">
        <v>662</v>
      </c>
      <c r="K15" t="s">
        <v>926</v>
      </c>
      <c r="L15">
        <v>5</v>
      </c>
      <c r="M15">
        <v>59.975000000000001</v>
      </c>
      <c r="N15">
        <v>89.928600000000003</v>
      </c>
      <c r="O15">
        <v>50.989600000000003</v>
      </c>
      <c r="P15">
        <v>15.8628</v>
      </c>
      <c r="Q15">
        <v>4.3413000000000004</v>
      </c>
      <c r="R15">
        <v>5.2336</v>
      </c>
      <c r="S15">
        <v>4.0570000000000004</v>
      </c>
      <c r="T15">
        <v>3.0968</v>
      </c>
      <c r="U15">
        <v>2.4670999999999998</v>
      </c>
      <c r="V15">
        <v>2.0032000000000001</v>
      </c>
      <c r="W15">
        <v>20.456399999999999</v>
      </c>
      <c r="X15" t="s">
        <v>961</v>
      </c>
      <c r="Y15">
        <v>0.46279999999999999</v>
      </c>
      <c r="Z15" t="s">
        <v>962</v>
      </c>
      <c r="AA15">
        <v>2.0131999999999999</v>
      </c>
      <c r="AB15" t="s">
        <v>942</v>
      </c>
      <c r="AC15">
        <v>1.0199</v>
      </c>
      <c r="AD15">
        <v>19.899000000000001</v>
      </c>
      <c r="AE15">
        <v>281.80630000000002</v>
      </c>
      <c r="AF15">
        <v>20</v>
      </c>
      <c r="AG15">
        <v>88</v>
      </c>
    </row>
    <row r="16" spans="1:33">
      <c r="A16" t="s">
        <v>963</v>
      </c>
      <c r="B16" s="1">
        <v>0.64236111111111105</v>
      </c>
      <c r="C16" t="s">
        <v>163</v>
      </c>
      <c r="D16" t="s">
        <v>925</v>
      </c>
      <c r="E16" t="s">
        <v>562</v>
      </c>
      <c r="F16">
        <v>28012</v>
      </c>
      <c r="G16" t="s">
        <v>231</v>
      </c>
      <c r="H16" t="s">
        <v>232</v>
      </c>
      <c r="I16" t="s">
        <v>5</v>
      </c>
      <c r="J16" t="s">
        <v>662</v>
      </c>
      <c r="K16" t="s">
        <v>926</v>
      </c>
      <c r="L16">
        <v>6</v>
      </c>
      <c r="M16">
        <v>94.1</v>
      </c>
      <c r="N16">
        <v>70.406700000000001</v>
      </c>
      <c r="O16">
        <v>36.4437</v>
      </c>
      <c r="P16">
        <v>13.765599999999999</v>
      </c>
      <c r="Q16">
        <v>9.5114999999999998</v>
      </c>
      <c r="R16">
        <v>6.9324000000000003</v>
      </c>
      <c r="S16">
        <v>2.3803000000000001</v>
      </c>
      <c r="T16">
        <v>2.1092</v>
      </c>
      <c r="U16">
        <v>1.1431</v>
      </c>
      <c r="V16">
        <v>1.1023000000000001</v>
      </c>
      <c r="W16">
        <v>16.2193</v>
      </c>
      <c r="X16" t="s">
        <v>964</v>
      </c>
      <c r="Y16">
        <v>2.2713999999999999</v>
      </c>
      <c r="Z16" t="s">
        <v>962</v>
      </c>
      <c r="AA16">
        <v>2.3559999999999999</v>
      </c>
      <c r="AB16" t="s">
        <v>965</v>
      </c>
      <c r="AC16">
        <v>1.216</v>
      </c>
      <c r="AD16">
        <v>20.886199999999999</v>
      </c>
      <c r="AE16">
        <v>280.84370000000001</v>
      </c>
      <c r="AF16">
        <v>16</v>
      </c>
      <c r="AG16">
        <v>90</v>
      </c>
    </row>
    <row r="17" spans="1:33">
      <c r="A17" t="s">
        <v>966</v>
      </c>
      <c r="B17" s="1">
        <v>0.64236111111111105</v>
      </c>
      <c r="C17" t="s">
        <v>163</v>
      </c>
      <c r="D17" t="s">
        <v>925</v>
      </c>
      <c r="E17" t="s">
        <v>562</v>
      </c>
      <c r="F17">
        <v>28012</v>
      </c>
      <c r="G17" t="s">
        <v>231</v>
      </c>
      <c r="H17" t="s">
        <v>232</v>
      </c>
      <c r="I17" t="s">
        <v>5</v>
      </c>
      <c r="J17" t="s">
        <v>662</v>
      </c>
      <c r="K17" t="s">
        <v>926</v>
      </c>
      <c r="L17">
        <v>5</v>
      </c>
      <c r="M17">
        <v>64.72</v>
      </c>
      <c r="N17">
        <v>78.424000000000007</v>
      </c>
      <c r="O17">
        <v>41.124000000000002</v>
      </c>
      <c r="P17">
        <v>11.818099999999999</v>
      </c>
      <c r="Q17">
        <v>9.6456</v>
      </c>
      <c r="R17">
        <v>7.7389000000000001</v>
      </c>
      <c r="S17">
        <v>4.2427999999999999</v>
      </c>
      <c r="T17">
        <v>3.6278000000000001</v>
      </c>
      <c r="U17">
        <v>1.7505999999999999</v>
      </c>
      <c r="V17">
        <v>2.0945999999999998</v>
      </c>
      <c r="W17">
        <v>22.368600000000001</v>
      </c>
      <c r="X17" t="s">
        <v>800</v>
      </c>
      <c r="Y17">
        <v>0.54359999999999997</v>
      </c>
      <c r="Z17" t="s">
        <v>711</v>
      </c>
      <c r="AA17">
        <v>1.6273</v>
      </c>
      <c r="AB17" t="s">
        <v>967</v>
      </c>
      <c r="AC17">
        <v>1.8895</v>
      </c>
      <c r="AD17">
        <v>26.755600000000001</v>
      </c>
      <c r="AE17">
        <v>278.37099999999998</v>
      </c>
      <c r="AF17">
        <v>20</v>
      </c>
      <c r="AG17">
        <v>83</v>
      </c>
    </row>
    <row r="18" spans="1:33">
      <c r="A18" t="s">
        <v>968</v>
      </c>
      <c r="B18" s="1">
        <v>0.64236111111111105</v>
      </c>
      <c r="C18" t="s">
        <v>163</v>
      </c>
      <c r="D18" t="s">
        <v>925</v>
      </c>
      <c r="E18" t="s">
        <v>562</v>
      </c>
      <c r="F18">
        <v>28012</v>
      </c>
      <c r="G18" t="s">
        <v>231</v>
      </c>
      <c r="H18" t="s">
        <v>232</v>
      </c>
      <c r="I18" t="s">
        <v>5</v>
      </c>
      <c r="J18" t="s">
        <v>662</v>
      </c>
      <c r="K18" t="s">
        <v>926</v>
      </c>
      <c r="L18">
        <v>3</v>
      </c>
      <c r="M18">
        <v>80.11</v>
      </c>
      <c r="N18">
        <v>71.891999999999996</v>
      </c>
      <c r="O18">
        <v>27.9986</v>
      </c>
      <c r="P18">
        <v>17.28</v>
      </c>
      <c r="Q18">
        <v>11.243600000000001</v>
      </c>
      <c r="R18">
        <v>7.4307999999999996</v>
      </c>
      <c r="S18">
        <v>2.855</v>
      </c>
      <c r="T18">
        <v>2.0472999999999999</v>
      </c>
      <c r="U18">
        <v>1.744</v>
      </c>
      <c r="V18">
        <v>1.5229999999999999</v>
      </c>
      <c r="W18">
        <v>21.1357</v>
      </c>
      <c r="X18" t="s">
        <v>817</v>
      </c>
      <c r="Y18">
        <v>3.0112000000000001</v>
      </c>
      <c r="Z18" t="s">
        <v>969</v>
      </c>
      <c r="AA18">
        <v>2.8329</v>
      </c>
      <c r="AB18" t="s">
        <v>427</v>
      </c>
      <c r="AC18">
        <v>1.5512999999999999</v>
      </c>
      <c r="AD18">
        <v>25.173400000000001</v>
      </c>
      <c r="AE18">
        <v>277.8288</v>
      </c>
      <c r="AF18">
        <v>20</v>
      </c>
      <c r="AG18">
        <v>92</v>
      </c>
    </row>
    <row r="19" spans="1:33">
      <c r="A19" t="s">
        <v>970</v>
      </c>
      <c r="B19" s="1">
        <v>0.64236111111111105</v>
      </c>
      <c r="C19" t="s">
        <v>163</v>
      </c>
      <c r="D19" t="s">
        <v>925</v>
      </c>
      <c r="E19" t="s">
        <v>562</v>
      </c>
      <c r="F19">
        <v>28012</v>
      </c>
      <c r="G19" t="s">
        <v>231</v>
      </c>
      <c r="H19" t="s">
        <v>232</v>
      </c>
      <c r="I19" t="s">
        <v>5</v>
      </c>
      <c r="J19" t="s">
        <v>662</v>
      </c>
      <c r="K19" t="s">
        <v>926</v>
      </c>
      <c r="L19">
        <v>4</v>
      </c>
      <c r="M19">
        <v>76.034999999999997</v>
      </c>
      <c r="N19">
        <v>86.8</v>
      </c>
      <c r="O19">
        <v>32.671999999999997</v>
      </c>
      <c r="P19">
        <v>9.1316000000000006</v>
      </c>
      <c r="Q19">
        <v>6.9074999999999998</v>
      </c>
      <c r="R19">
        <v>4.8524000000000003</v>
      </c>
      <c r="S19">
        <v>3.5567000000000002</v>
      </c>
      <c r="T19">
        <v>2.4626999999999999</v>
      </c>
      <c r="U19">
        <v>1.9144000000000001</v>
      </c>
      <c r="V19">
        <v>2.5649999999999999</v>
      </c>
      <c r="W19">
        <v>22.140699999999999</v>
      </c>
      <c r="X19" t="s">
        <v>971</v>
      </c>
      <c r="Y19">
        <v>0.65910000000000002</v>
      </c>
      <c r="Z19" t="s">
        <v>972</v>
      </c>
      <c r="AA19">
        <v>1.9483999999999999</v>
      </c>
      <c r="AB19" t="s">
        <v>940</v>
      </c>
      <c r="AC19">
        <v>1.5683</v>
      </c>
      <c r="AD19">
        <v>22.555800000000001</v>
      </c>
      <c r="AE19">
        <v>275.76960000000003</v>
      </c>
      <c r="AF19">
        <v>16</v>
      </c>
      <c r="AG19">
        <v>89</v>
      </c>
    </row>
    <row r="20" spans="1:33">
      <c r="A20" t="s">
        <v>973</v>
      </c>
      <c r="B20" s="1">
        <v>0.64236111111111105</v>
      </c>
      <c r="C20" t="s">
        <v>163</v>
      </c>
      <c r="D20" t="s">
        <v>925</v>
      </c>
      <c r="E20" t="s">
        <v>562</v>
      </c>
      <c r="F20">
        <v>28012</v>
      </c>
      <c r="G20" t="s">
        <v>231</v>
      </c>
      <c r="H20" t="s">
        <v>232</v>
      </c>
      <c r="I20" t="s">
        <v>5</v>
      </c>
      <c r="J20" t="s">
        <v>662</v>
      </c>
      <c r="K20" t="s">
        <v>926</v>
      </c>
      <c r="L20">
        <v>3</v>
      </c>
      <c r="M20">
        <v>88.77</v>
      </c>
      <c r="N20">
        <v>72.992000000000004</v>
      </c>
      <c r="O20">
        <v>28.6036</v>
      </c>
      <c r="P20">
        <v>13.622999999999999</v>
      </c>
      <c r="Q20">
        <v>9.5570000000000004</v>
      </c>
      <c r="R20">
        <v>3.7909000000000002</v>
      </c>
      <c r="S20">
        <v>3.649</v>
      </c>
      <c r="T20">
        <v>3.2248000000000001</v>
      </c>
      <c r="U20">
        <v>1.3986000000000001</v>
      </c>
      <c r="V20">
        <v>1.6395999999999999</v>
      </c>
      <c r="W20">
        <v>20.492899999999999</v>
      </c>
      <c r="X20" t="s">
        <v>455</v>
      </c>
      <c r="Y20">
        <v>0.88549999999999995</v>
      </c>
      <c r="Z20" t="s">
        <v>443</v>
      </c>
      <c r="AA20">
        <v>2.4146000000000001</v>
      </c>
      <c r="AB20" t="s">
        <v>427</v>
      </c>
      <c r="AC20">
        <v>1.5512999999999999</v>
      </c>
      <c r="AD20">
        <v>22.498100000000001</v>
      </c>
      <c r="AE20">
        <v>275.09100000000001</v>
      </c>
      <c r="AF20">
        <v>20</v>
      </c>
      <c r="AG20">
        <v>84</v>
      </c>
    </row>
    <row r="21" spans="1:33">
      <c r="A21" t="s">
        <v>974</v>
      </c>
      <c r="B21" s="1">
        <v>0.64236111111111105</v>
      </c>
      <c r="C21" t="s">
        <v>163</v>
      </c>
      <c r="D21" t="s">
        <v>925</v>
      </c>
      <c r="E21" t="s">
        <v>562</v>
      </c>
      <c r="F21">
        <v>28012</v>
      </c>
      <c r="G21" t="s">
        <v>231</v>
      </c>
      <c r="H21" t="s">
        <v>232</v>
      </c>
      <c r="I21" t="s">
        <v>5</v>
      </c>
      <c r="J21" t="s">
        <v>662</v>
      </c>
      <c r="K21" t="s">
        <v>926</v>
      </c>
      <c r="L21">
        <v>5</v>
      </c>
      <c r="M21">
        <v>80.819999999999993</v>
      </c>
      <c r="N21">
        <v>68.539500000000004</v>
      </c>
      <c r="O21">
        <v>27.6</v>
      </c>
      <c r="P21">
        <v>9.6113999999999997</v>
      </c>
      <c r="Q21">
        <v>6.3597999999999999</v>
      </c>
      <c r="R21">
        <v>5.9889000000000001</v>
      </c>
      <c r="S21">
        <v>4.3517000000000001</v>
      </c>
      <c r="T21">
        <v>3.1032000000000002</v>
      </c>
      <c r="U21">
        <v>2.3331</v>
      </c>
      <c r="V21">
        <v>2.7709999999999999</v>
      </c>
      <c r="W21">
        <v>20.232900000000001</v>
      </c>
      <c r="X21" t="s">
        <v>479</v>
      </c>
      <c r="Y21">
        <v>2.6739999999999999</v>
      </c>
      <c r="Z21" t="s">
        <v>975</v>
      </c>
      <c r="AA21">
        <v>1.6924999999999999</v>
      </c>
      <c r="AB21" t="s">
        <v>947</v>
      </c>
      <c r="AC21">
        <v>1.9846999999999999</v>
      </c>
      <c r="AD21">
        <v>19.7317</v>
      </c>
      <c r="AE21">
        <v>257.7944</v>
      </c>
      <c r="AF21">
        <v>33</v>
      </c>
      <c r="AG21">
        <v>90</v>
      </c>
    </row>
    <row r="22" spans="1:33">
      <c r="A22" t="s">
        <v>976</v>
      </c>
      <c r="B22" s="1">
        <v>0.64236111111111105</v>
      </c>
      <c r="C22" t="s">
        <v>163</v>
      </c>
      <c r="D22" t="s">
        <v>925</v>
      </c>
      <c r="E22" t="s">
        <v>562</v>
      </c>
      <c r="F22">
        <v>28012</v>
      </c>
      <c r="G22" t="s">
        <v>231</v>
      </c>
      <c r="H22" t="s">
        <v>232</v>
      </c>
      <c r="I22" t="s">
        <v>5</v>
      </c>
      <c r="J22" t="s">
        <v>662</v>
      </c>
      <c r="K22" t="s">
        <v>926</v>
      </c>
      <c r="L22">
        <v>5</v>
      </c>
      <c r="M22">
        <v>80.872299999999996</v>
      </c>
      <c r="N22">
        <v>72.8322</v>
      </c>
      <c r="O22">
        <v>21.630700000000001</v>
      </c>
      <c r="P22">
        <v>12.0985</v>
      </c>
      <c r="Q22">
        <v>6.9240000000000004</v>
      </c>
      <c r="R22">
        <v>4.6569000000000003</v>
      </c>
      <c r="S22">
        <v>3.0274000000000001</v>
      </c>
      <c r="T22">
        <v>1.6666000000000001</v>
      </c>
      <c r="U22">
        <v>2.1859000000000002</v>
      </c>
      <c r="V22">
        <v>2.2942999999999998</v>
      </c>
      <c r="W22">
        <v>23.390699999999999</v>
      </c>
      <c r="X22" t="s">
        <v>467</v>
      </c>
      <c r="Y22">
        <v>3.5707</v>
      </c>
      <c r="Z22" t="s">
        <v>954</v>
      </c>
      <c r="AA22">
        <v>0.63590000000000002</v>
      </c>
      <c r="AB22" t="s">
        <v>930</v>
      </c>
      <c r="AC22">
        <v>1.3788</v>
      </c>
      <c r="AD22">
        <v>18.6873</v>
      </c>
      <c r="AE22">
        <v>255.85230000000001</v>
      </c>
      <c r="AF22">
        <v>14</v>
      </c>
      <c r="AG22">
        <v>94</v>
      </c>
    </row>
    <row r="23" spans="1:33">
      <c r="A23" t="s">
        <v>977</v>
      </c>
      <c r="B23" s="1">
        <v>0.64236111111111105</v>
      </c>
      <c r="C23" t="s">
        <v>163</v>
      </c>
      <c r="D23" t="s">
        <v>925</v>
      </c>
      <c r="E23" t="s">
        <v>562</v>
      </c>
      <c r="F23">
        <v>28012</v>
      </c>
      <c r="G23" t="s">
        <v>231</v>
      </c>
      <c r="H23" t="s">
        <v>232</v>
      </c>
      <c r="I23" t="s">
        <v>5</v>
      </c>
      <c r="J23" t="s">
        <v>662</v>
      </c>
      <c r="K23" t="s">
        <v>926</v>
      </c>
      <c r="L23">
        <v>7</v>
      </c>
      <c r="M23">
        <v>82.846999999999994</v>
      </c>
      <c r="N23">
        <v>51.704799999999999</v>
      </c>
      <c r="O23">
        <v>26.109400000000001</v>
      </c>
      <c r="P23">
        <v>11.718500000000001</v>
      </c>
      <c r="Q23">
        <v>7.4737999999999998</v>
      </c>
      <c r="R23">
        <v>4.6604999999999999</v>
      </c>
      <c r="S23">
        <v>5.1093000000000002</v>
      </c>
      <c r="T23">
        <v>1.9742</v>
      </c>
      <c r="U23">
        <v>1.7023999999999999</v>
      </c>
      <c r="V23">
        <v>2.2953000000000001</v>
      </c>
      <c r="W23">
        <v>23.815000000000001</v>
      </c>
      <c r="X23" t="s">
        <v>978</v>
      </c>
      <c r="Y23">
        <v>0.61339999999999995</v>
      </c>
      <c r="Z23" t="s">
        <v>944</v>
      </c>
      <c r="AA23">
        <v>1.6339999999999999</v>
      </c>
      <c r="AB23" t="s">
        <v>979</v>
      </c>
      <c r="AC23">
        <v>0</v>
      </c>
      <c r="AD23">
        <v>17.3964</v>
      </c>
      <c r="AE23">
        <v>239.054</v>
      </c>
      <c r="AF23">
        <v>16</v>
      </c>
      <c r="AG23">
        <v>96</v>
      </c>
    </row>
    <row r="51" spans="1:33" hidden="1" outlineLevel="1">
      <c r="A51" t="str">
        <f>C2</f>
        <v>Doncaster</v>
      </c>
      <c r="B51">
        <f>B2</f>
        <v>0.64236111111111105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Foolaad</v>
      </c>
      <c r="L52" t="str">
        <f t="shared" si="0"/>
        <v>Dakota Gold</v>
      </c>
      <c r="M52" t="str">
        <f t="shared" si="0"/>
        <v>Quick Look</v>
      </c>
      <c r="N52" t="str">
        <f t="shared" ref="N52:N91" si="1">INDEX($A$2:$A$20,(MATCH(LARGE(W$2:W$20,$J52),W$2:W$20,0)))</f>
        <v>Foolaad</v>
      </c>
      <c r="O52" t="str">
        <f t="shared" ref="O52:O91" si="2">INDEX($A$2:$A$20,(MATCH(LARGE(AA$2:AA$20,$J52),AA$2:AA$20,0)))</f>
        <v>Foolaad</v>
      </c>
      <c r="P52" t="str">
        <f t="shared" ref="P52:P91" si="3">INDEX($A$2:$A$20,(MATCH(LARGE(Y$2:Y$20,$J52),Y$2:Y$20,0)))</f>
        <v>Foolaad</v>
      </c>
      <c r="Q52" t="str">
        <f t="shared" ref="Q52:Q91" si="4">INDEX($A$2:$A$20,(MATCH(LARGE(Y$2:Y$20,$J52),Y$2:Y$20,0)))</f>
        <v>Foolaad</v>
      </c>
      <c r="R52" t="str">
        <f t="shared" ref="R52:R91" si="5">INDEX($A$2:$A$20,(MATCH(LARGE(AD$2:AD$20,$J52),AD$2:AD$20,0)))</f>
        <v>Foolaad</v>
      </c>
      <c r="S52" t="str">
        <f t="shared" ref="S52:S80" si="6">A2</f>
        <v>Tarboosh</v>
      </c>
      <c r="V52">
        <f t="shared" ref="V52:V80" si="7">SUM(Y52:AF52)</f>
        <v>136</v>
      </c>
      <c r="W52">
        <f t="shared" ref="W52:W80" si="8">V52-AG2</f>
        <v>32</v>
      </c>
      <c r="X52">
        <f t="shared" ref="X52:X60" si="9">IF(ISNA(W52),"",W52)</f>
        <v>32</v>
      </c>
      <c r="Y52">
        <f t="shared" ref="Y52:AA80" si="10">(($H$63+1)-(RANK(M2,M$2:M$30)))</f>
        <v>17</v>
      </c>
      <c r="Z52">
        <f t="shared" si="10"/>
        <v>21</v>
      </c>
      <c r="AA52">
        <f t="shared" si="10"/>
        <v>21</v>
      </c>
      <c r="AB52">
        <f t="shared" ref="AB52:AB80" si="11">(($H$63+1)-(RANK(W2,W$2:W$30)))</f>
        <v>14</v>
      </c>
      <c r="AC52">
        <f t="shared" ref="AC52:AC80" si="12">(($H$63+1)-(RANK(Y2,Y$2:Y$30)))</f>
        <v>13</v>
      </c>
      <c r="AD52">
        <f t="shared" ref="AD52:AD80" si="13">(($H$63+1)-(RANK(AA2,AA$2:AA$30)))</f>
        <v>20</v>
      </c>
      <c r="AE52">
        <f t="shared" ref="AE52:AF80" si="14">(($H$63+1)-(RANK(AC2,AC$2:AC$30)))</f>
        <v>9</v>
      </c>
      <c r="AF52">
        <f t="shared" si="14"/>
        <v>21</v>
      </c>
      <c r="AG52" t="str">
        <f>INDEX(S52:S92, MATCH(LARGE(X52:X92, 1),X52:X92, 0))</f>
        <v>Foolaad</v>
      </c>
    </row>
    <row r="53" spans="1:33" hidden="1" outlineLevel="1">
      <c r="A53" t="s">
        <v>43</v>
      </c>
      <c r="B53" t="str">
        <f>A2</f>
        <v>Tarboosh</v>
      </c>
      <c r="C53">
        <f>AE2</f>
        <v>353.23610000000002</v>
      </c>
      <c r="D53">
        <f>AG2</f>
        <v>104</v>
      </c>
      <c r="E53">
        <f>C53-D53</f>
        <v>249.23610000000002</v>
      </c>
      <c r="F53">
        <f>SUMIF(B53:B61, B53, G53:G61)</f>
        <v>1.8239358887724197E-2</v>
      </c>
      <c r="G53">
        <f>(1/C53)*(C53-C54)</f>
        <v>1.8239358887724197E-2</v>
      </c>
      <c r="H53">
        <f>AF2</f>
        <v>8</v>
      </c>
      <c r="J53">
        <v>2</v>
      </c>
      <c r="K53" t="str">
        <f t="shared" si="0"/>
        <v>Erissimus Maximus (FR)</v>
      </c>
      <c r="L53" t="str">
        <f t="shared" si="0"/>
        <v>Tarboosh</v>
      </c>
      <c r="M53" t="str">
        <f t="shared" si="0"/>
        <v>Tarboosh</v>
      </c>
      <c r="N53" t="str">
        <f t="shared" si="1"/>
        <v>Duke Of Firenze</v>
      </c>
      <c r="O53" t="str">
        <f t="shared" si="2"/>
        <v>Lord Riddiford (IRE)</v>
      </c>
      <c r="P53" t="str">
        <f t="shared" si="3"/>
        <v>Lord Riddiford (IRE)</v>
      </c>
      <c r="Q53" t="str">
        <f t="shared" si="4"/>
        <v>Lord Riddiford (IRE)</v>
      </c>
      <c r="R53" t="str">
        <f t="shared" si="5"/>
        <v>Tarboosh</v>
      </c>
      <c r="S53" t="str">
        <f t="shared" si="6"/>
        <v>Foolaad</v>
      </c>
      <c r="V53">
        <f t="shared" si="7"/>
        <v>141</v>
      </c>
      <c r="W53">
        <f t="shared" si="8"/>
        <v>45</v>
      </c>
      <c r="X53">
        <f t="shared" si="9"/>
        <v>45</v>
      </c>
      <c r="Y53">
        <f t="shared" si="10"/>
        <v>22</v>
      </c>
      <c r="Z53">
        <f t="shared" si="10"/>
        <v>1</v>
      </c>
      <c r="AA53">
        <f t="shared" si="10"/>
        <v>13</v>
      </c>
      <c r="AB53">
        <f t="shared" si="11"/>
        <v>22</v>
      </c>
      <c r="AC53">
        <f t="shared" si="12"/>
        <v>21</v>
      </c>
      <c r="AD53">
        <f t="shared" si="13"/>
        <v>22</v>
      </c>
      <c r="AE53">
        <f t="shared" si="14"/>
        <v>18</v>
      </c>
      <c r="AF53">
        <f t="shared" si="14"/>
        <v>22</v>
      </c>
    </row>
    <row r="54" spans="1:33" hidden="1" outlineLevel="1">
      <c r="A54" t="s">
        <v>44</v>
      </c>
      <c r="B54" t="str">
        <f>A3</f>
        <v>Foolaad</v>
      </c>
      <c r="C54">
        <f>AE3</f>
        <v>346.79329999999999</v>
      </c>
      <c r="D54">
        <f>AG3</f>
        <v>96</v>
      </c>
      <c r="E54">
        <f t="shared" ref="E54:E55" si="15">C54-D54</f>
        <v>250.79329999999999</v>
      </c>
      <c r="F54">
        <f ca="1">SUMIF(B53:B64, B54, G53:G61)</f>
        <v>0.68893723815225516</v>
      </c>
      <c r="H54">
        <f>AF3</f>
        <v>8</v>
      </c>
      <c r="J54">
        <v>3</v>
      </c>
      <c r="K54" t="str">
        <f t="shared" si="0"/>
        <v>Copper Knight (IRE)</v>
      </c>
      <c r="L54" t="str">
        <f t="shared" si="0"/>
        <v>Mayleaf Shine (IRE)</v>
      </c>
      <c r="M54" t="str">
        <f t="shared" si="0"/>
        <v>Holmeswood</v>
      </c>
      <c r="N54" t="str">
        <f t="shared" si="1"/>
        <v>Copper Knight (IRE)</v>
      </c>
      <c r="O54" t="str">
        <f t="shared" si="2"/>
        <v>Tarboosh</v>
      </c>
      <c r="P54" t="str">
        <f t="shared" si="3"/>
        <v>Camacho Chief (IRE)</v>
      </c>
      <c r="Q54" t="str">
        <f t="shared" si="4"/>
        <v>Camacho Chief (IRE)</v>
      </c>
      <c r="R54" t="str">
        <f t="shared" si="5"/>
        <v>Erissimus Maximus (FR)</v>
      </c>
      <c r="S54" t="str">
        <f t="shared" si="6"/>
        <v>Camacho Chief (IRE)</v>
      </c>
      <c r="V54">
        <f t="shared" si="7"/>
        <v>119</v>
      </c>
      <c r="W54">
        <f t="shared" si="8"/>
        <v>24</v>
      </c>
      <c r="X54">
        <f t="shared" si="9"/>
        <v>24</v>
      </c>
      <c r="Y54">
        <f t="shared" si="10"/>
        <v>19</v>
      </c>
      <c r="Z54">
        <f t="shared" si="10"/>
        <v>18</v>
      </c>
      <c r="AA54">
        <f t="shared" si="10"/>
        <v>17</v>
      </c>
      <c r="AB54">
        <f t="shared" si="11"/>
        <v>8</v>
      </c>
      <c r="AC54">
        <f t="shared" si="12"/>
        <v>19</v>
      </c>
      <c r="AD54">
        <f t="shared" si="13"/>
        <v>15</v>
      </c>
      <c r="AE54">
        <f t="shared" si="14"/>
        <v>4</v>
      </c>
      <c r="AF54">
        <f t="shared" si="14"/>
        <v>19</v>
      </c>
    </row>
    <row r="55" spans="1:33" hidden="1" outlineLevel="1">
      <c r="A55" t="s">
        <v>45</v>
      </c>
      <c r="B55" t="str">
        <f>A4</f>
        <v>Camacho Chief (IRE)</v>
      </c>
      <c r="C55">
        <f>AE4</f>
        <v>334.67899999999997</v>
      </c>
      <c r="D55">
        <f>AG4</f>
        <v>95</v>
      </c>
      <c r="E55">
        <f t="shared" si="15"/>
        <v>239.67899999999997</v>
      </c>
      <c r="F55">
        <f ca="1">SUMIF(B53:B64, B55, G53:G61)</f>
        <v>0</v>
      </c>
      <c r="H55">
        <f>AF4</f>
        <v>7.5</v>
      </c>
      <c r="J55">
        <v>4</v>
      </c>
      <c r="K55" t="str">
        <f t="shared" si="0"/>
        <v>Camacho Chief (IRE)</v>
      </c>
      <c r="L55" t="str">
        <f t="shared" si="0"/>
        <v>Copper Knight (IRE)</v>
      </c>
      <c r="M55" t="str">
        <f t="shared" si="0"/>
        <v>Dakota Gold</v>
      </c>
      <c r="N55" t="str">
        <f t="shared" si="1"/>
        <v>Line Of Reason (IRE)</v>
      </c>
      <c r="O55" t="str">
        <f t="shared" si="2"/>
        <v>Diamond Dougal (IRE)</v>
      </c>
      <c r="P55" t="str">
        <f t="shared" si="3"/>
        <v>Rapid Applause</v>
      </c>
      <c r="Q55" t="str">
        <f t="shared" si="4"/>
        <v>Rapid Applause</v>
      </c>
      <c r="R55" t="str">
        <f t="shared" si="5"/>
        <v>Camacho Chief (IRE)</v>
      </c>
      <c r="S55" t="str">
        <f t="shared" si="6"/>
        <v>Copper Knight (IRE)</v>
      </c>
      <c r="V55">
        <f t="shared" si="7"/>
        <v>113</v>
      </c>
      <c r="W55">
        <f t="shared" si="8"/>
        <v>15</v>
      </c>
      <c r="X55">
        <f t="shared" si="9"/>
        <v>15</v>
      </c>
      <c r="Y55">
        <f t="shared" si="10"/>
        <v>20</v>
      </c>
      <c r="Z55">
        <f t="shared" si="10"/>
        <v>19</v>
      </c>
      <c r="AA55">
        <f t="shared" si="10"/>
        <v>3</v>
      </c>
      <c r="AB55">
        <f t="shared" si="11"/>
        <v>19</v>
      </c>
      <c r="AC55">
        <f t="shared" si="12"/>
        <v>8</v>
      </c>
      <c r="AD55">
        <f t="shared" si="13"/>
        <v>14</v>
      </c>
      <c r="AE55">
        <f t="shared" si="14"/>
        <v>22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Foolaad</v>
      </c>
      <c r="C56">
        <f>LARGE(M$2:M$20, D56)</f>
        <v>134.1</v>
      </c>
      <c r="D56">
        <v>1</v>
      </c>
      <c r="E56">
        <f>LARGE(M$2:M$20, F56)</f>
        <v>120.5</v>
      </c>
      <c r="F56">
        <v>2</v>
      </c>
      <c r="G56">
        <f t="shared" ref="G56:G61" si="16">IF(C56&gt;0, (1/C56)*(C56-E56), 0.1)</f>
        <v>0.1014168530947054</v>
      </c>
      <c r="H56">
        <f t="shared" ref="H56:H61" si="17">INDEX(AF$2:AF$20,MATCH(B56,A$2:A$20,0))</f>
        <v>8</v>
      </c>
      <c r="J56">
        <v>5</v>
      </c>
      <c r="K56" t="str">
        <f t="shared" si="0"/>
        <v>Duke Of Firenze</v>
      </c>
      <c r="L56" t="str">
        <f t="shared" si="0"/>
        <v>Camacho Chief (IRE)</v>
      </c>
      <c r="M56" t="str">
        <f t="shared" si="0"/>
        <v>Abel Handy (IRE)</v>
      </c>
      <c r="N56" t="str">
        <f t="shared" si="1"/>
        <v>Excessable</v>
      </c>
      <c r="O56" t="str">
        <f t="shared" si="2"/>
        <v>Rapid Applause</v>
      </c>
      <c r="P56" t="str">
        <f t="shared" si="3"/>
        <v>Abel Handy (IRE)</v>
      </c>
      <c r="Q56" t="str">
        <f t="shared" si="4"/>
        <v>Abel Handy (IRE)</v>
      </c>
      <c r="R56" t="str">
        <f t="shared" si="5"/>
        <v>Abel Handy (IRE)</v>
      </c>
      <c r="S56" t="str">
        <f t="shared" si="6"/>
        <v>Dakota Gold</v>
      </c>
      <c r="V56">
        <f t="shared" si="7"/>
        <v>100</v>
      </c>
      <c r="W56">
        <f t="shared" si="8"/>
        <v>2</v>
      </c>
      <c r="X56">
        <f t="shared" si="9"/>
        <v>2</v>
      </c>
      <c r="Y56">
        <f t="shared" si="10"/>
        <v>6</v>
      </c>
      <c r="Z56">
        <f t="shared" si="10"/>
        <v>22</v>
      </c>
      <c r="AA56">
        <f t="shared" si="10"/>
        <v>19</v>
      </c>
      <c r="AB56">
        <f t="shared" si="11"/>
        <v>13</v>
      </c>
      <c r="AC56">
        <f t="shared" si="12"/>
        <v>5</v>
      </c>
      <c r="AD56">
        <f t="shared" si="13"/>
        <v>6</v>
      </c>
      <c r="AE56">
        <f t="shared" si="14"/>
        <v>13</v>
      </c>
      <c r="AF56">
        <f t="shared" si="14"/>
        <v>16</v>
      </c>
    </row>
    <row r="57" spans="1:33" hidden="1" outlineLevel="1">
      <c r="A57" t="s">
        <v>25</v>
      </c>
      <c r="B57" t="str">
        <f>INDEX(A$2:A$20,MATCH(C57,W$2:W$20,0))</f>
        <v>Foolaad</v>
      </c>
      <c r="C57">
        <f>LARGE(W$2:W$20, D57)</f>
        <v>24.0307</v>
      </c>
      <c r="D57">
        <v>1</v>
      </c>
      <c r="E57">
        <f>LARGE(W$2:W$20, F57)</f>
        <v>23.482099999999999</v>
      </c>
      <c r="F57">
        <v>2</v>
      </c>
      <c r="G57">
        <f t="shared" si="16"/>
        <v>2.2829131069839848E-2</v>
      </c>
      <c r="H57">
        <f t="shared" si="17"/>
        <v>8</v>
      </c>
      <c r="J57">
        <v>6</v>
      </c>
      <c r="K57" t="str">
        <f t="shared" si="0"/>
        <v>Tarboosh</v>
      </c>
      <c r="L57" t="str">
        <f t="shared" si="0"/>
        <v>Line Of Reason (IRE)</v>
      </c>
      <c r="M57" t="str">
        <f t="shared" si="0"/>
        <v>Camacho Chief (IRE)</v>
      </c>
      <c r="N57" t="str">
        <f t="shared" si="1"/>
        <v>Abel Handy (IRE)</v>
      </c>
      <c r="O57" t="str">
        <f t="shared" si="2"/>
        <v>Abel Handy (IRE)</v>
      </c>
      <c r="P57" t="str">
        <f t="shared" si="3"/>
        <v>Holmeswood</v>
      </c>
      <c r="Q57" t="str">
        <f t="shared" si="4"/>
        <v>Holmeswood</v>
      </c>
      <c r="R57" t="str">
        <f t="shared" si="5"/>
        <v>East Street Revue</v>
      </c>
      <c r="S57" t="str">
        <f t="shared" si="6"/>
        <v>Line Of Reason (IRE)</v>
      </c>
      <c r="V57">
        <f t="shared" si="7"/>
        <v>86</v>
      </c>
      <c r="W57">
        <f t="shared" si="8"/>
        <v>-12</v>
      </c>
      <c r="X57">
        <f t="shared" si="9"/>
        <v>-12</v>
      </c>
      <c r="Y57">
        <f t="shared" si="10"/>
        <v>13</v>
      </c>
      <c r="Z57">
        <f t="shared" si="10"/>
        <v>17</v>
      </c>
      <c r="AA57">
        <f t="shared" si="10"/>
        <v>14</v>
      </c>
      <c r="AB57">
        <f t="shared" si="11"/>
        <v>17</v>
      </c>
      <c r="AC57">
        <f t="shared" si="12"/>
        <v>9</v>
      </c>
      <c r="AD57">
        <f t="shared" si="13"/>
        <v>11</v>
      </c>
      <c r="AE57">
        <f t="shared" si="14"/>
        <v>3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Foolaad</v>
      </c>
      <c r="C58">
        <f>LARGE(AA$2:AA$20, D58)</f>
        <v>2.9990999999999999</v>
      </c>
      <c r="D58">
        <v>1</v>
      </c>
      <c r="E58">
        <f>LARGE(AA$2:AA$20, F58)</f>
        <v>2.8329</v>
      </c>
      <c r="F58">
        <v>2</v>
      </c>
      <c r="G58">
        <f t="shared" si="16"/>
        <v>5.5416624987496214E-2</v>
      </c>
      <c r="H58">
        <f t="shared" si="17"/>
        <v>8</v>
      </c>
      <c r="J58">
        <v>7</v>
      </c>
      <c r="K58" t="str">
        <f t="shared" si="0"/>
        <v>Rapid Applause</v>
      </c>
      <c r="L58" t="str">
        <f t="shared" si="0"/>
        <v>Holmeswood</v>
      </c>
      <c r="M58" t="str">
        <f t="shared" si="0"/>
        <v>East Street Revue</v>
      </c>
      <c r="N58" t="str">
        <f t="shared" si="1"/>
        <v>Tarboosh</v>
      </c>
      <c r="O58" t="str">
        <f t="shared" si="2"/>
        <v>Quick Look</v>
      </c>
      <c r="P58" t="str">
        <f t="shared" si="3"/>
        <v>Evergate</v>
      </c>
      <c r="Q58" t="str">
        <f t="shared" si="4"/>
        <v>Evergate</v>
      </c>
      <c r="R58" t="str">
        <f t="shared" si="5"/>
        <v>Dakota Gold</v>
      </c>
      <c r="S58" t="str">
        <f t="shared" si="6"/>
        <v>Evergate</v>
      </c>
      <c r="V58">
        <f t="shared" si="7"/>
        <v>89</v>
      </c>
      <c r="W58">
        <f t="shared" si="8"/>
        <v>-1</v>
      </c>
      <c r="X58">
        <f t="shared" si="9"/>
        <v>-1</v>
      </c>
      <c r="Y58">
        <f t="shared" si="10"/>
        <v>12</v>
      </c>
      <c r="Z58">
        <f t="shared" si="10"/>
        <v>14</v>
      </c>
      <c r="AA58">
        <f t="shared" si="10"/>
        <v>5</v>
      </c>
      <c r="AB58">
        <f t="shared" si="11"/>
        <v>12</v>
      </c>
      <c r="AC58">
        <f t="shared" si="12"/>
        <v>14</v>
      </c>
      <c r="AD58">
        <f t="shared" si="13"/>
        <v>4</v>
      </c>
      <c r="AE58">
        <f t="shared" si="14"/>
        <v>14</v>
      </c>
      <c r="AF58">
        <f t="shared" si="14"/>
        <v>14</v>
      </c>
    </row>
    <row r="59" spans="1:33" hidden="1" outlineLevel="1">
      <c r="A59" t="s">
        <v>30</v>
      </c>
      <c r="B59" t="str">
        <f>INDEX(A$2:A$20,MATCH(C59,AC$2:AC$20,0))</f>
        <v>Copper Knight (IRE)</v>
      </c>
      <c r="C59">
        <f>LARGE(AC$2:AC$20, D59)</f>
        <v>2.9775999999999998</v>
      </c>
      <c r="D59">
        <v>1</v>
      </c>
      <c r="E59">
        <f>LARGE(AC$2:AC$20, F59)</f>
        <v>2.4176000000000002</v>
      </c>
      <c r="F59">
        <v>2</v>
      </c>
      <c r="G59">
        <f t="shared" si="16"/>
        <v>0.18807092960773766</v>
      </c>
      <c r="H59">
        <f t="shared" si="17"/>
        <v>14</v>
      </c>
      <c r="J59">
        <v>8</v>
      </c>
      <c r="K59" t="str">
        <f t="shared" si="0"/>
        <v>Excessable</v>
      </c>
      <c r="L59" t="str">
        <f t="shared" si="0"/>
        <v>Quick Look</v>
      </c>
      <c r="M59" t="str">
        <f t="shared" si="0"/>
        <v>Mayleaf Shine (IRE)</v>
      </c>
      <c r="N59" t="str">
        <f t="shared" si="1"/>
        <v>Dakota Gold</v>
      </c>
      <c r="O59" t="str">
        <f t="shared" si="2"/>
        <v>Camacho Chief (IRE)</v>
      </c>
      <c r="P59" t="str">
        <f t="shared" si="3"/>
        <v>Tarboosh</v>
      </c>
      <c r="Q59" t="str">
        <f t="shared" si="4"/>
        <v>Tarboosh</v>
      </c>
      <c r="R59" t="str">
        <f t="shared" si="5"/>
        <v>Lord Riddiford (IRE)</v>
      </c>
      <c r="S59" t="str">
        <f t="shared" si="6"/>
        <v>Abel Handy (IRE)</v>
      </c>
      <c r="V59">
        <f t="shared" si="7"/>
        <v>116</v>
      </c>
      <c r="W59">
        <f t="shared" si="8"/>
        <v>24</v>
      </c>
      <c r="X59">
        <f t="shared" si="9"/>
        <v>24</v>
      </c>
      <c r="Y59">
        <f t="shared" si="10"/>
        <v>4</v>
      </c>
      <c r="Z59">
        <f t="shared" si="10"/>
        <v>12</v>
      </c>
      <c r="AA59">
        <f t="shared" si="10"/>
        <v>18</v>
      </c>
      <c r="AB59">
        <f t="shared" si="11"/>
        <v>15</v>
      </c>
      <c r="AC59">
        <f t="shared" si="12"/>
        <v>16</v>
      </c>
      <c r="AD59">
        <f t="shared" si="13"/>
        <v>17</v>
      </c>
      <c r="AE59">
        <f t="shared" si="14"/>
        <v>16</v>
      </c>
      <c r="AF59">
        <f t="shared" si="14"/>
        <v>18</v>
      </c>
    </row>
    <row r="60" spans="1:33" hidden="1" outlineLevel="1">
      <c r="A60" t="s">
        <v>26</v>
      </c>
      <c r="B60" t="str">
        <f>INDEX(A$2:A$20,MATCH(C60,Y$2:Y$20,0))</f>
        <v>Foolaad</v>
      </c>
      <c r="C60">
        <f>LARGE(Y$2:Y$20, D60)</f>
        <v>3.4817999999999998</v>
      </c>
      <c r="D60">
        <v>1</v>
      </c>
      <c r="E60">
        <f>LARGE(Y$2:Y$20, F60)</f>
        <v>3.0112000000000001</v>
      </c>
      <c r="F60">
        <v>2</v>
      </c>
      <c r="G60">
        <f t="shared" si="16"/>
        <v>0.1351599747257165</v>
      </c>
      <c r="H60">
        <f t="shared" si="17"/>
        <v>8</v>
      </c>
      <c r="J60">
        <v>9</v>
      </c>
      <c r="K60" t="str">
        <f t="shared" si="0"/>
        <v>Diamond Dougal (IRE)</v>
      </c>
      <c r="L60" t="str">
        <f t="shared" si="0"/>
        <v>Evergate</v>
      </c>
      <c r="M60" t="str">
        <f t="shared" si="0"/>
        <v>Line Of Reason (IRE)</v>
      </c>
      <c r="N60" t="str">
        <f t="shared" si="1"/>
        <v>Evergate</v>
      </c>
      <c r="O60" t="str">
        <f t="shared" si="2"/>
        <v>Copper Knight (IRE)</v>
      </c>
      <c r="P60" t="str">
        <f t="shared" si="3"/>
        <v>Erissimus Maximus (FR)</v>
      </c>
      <c r="Q60" t="str">
        <f t="shared" si="4"/>
        <v>Erissimus Maximus (FR)</v>
      </c>
      <c r="R60" t="str">
        <f t="shared" si="5"/>
        <v>Evergate</v>
      </c>
      <c r="S60" t="str">
        <f t="shared" si="6"/>
        <v>Holmeswood</v>
      </c>
      <c r="V60">
        <f t="shared" si="7"/>
        <v>95</v>
      </c>
      <c r="W60">
        <f t="shared" si="8"/>
        <v>4</v>
      </c>
      <c r="X60">
        <f t="shared" si="9"/>
        <v>4</v>
      </c>
      <c r="Y60">
        <f t="shared" si="10"/>
        <v>2</v>
      </c>
      <c r="Z60">
        <f t="shared" si="10"/>
        <v>16</v>
      </c>
      <c r="AA60">
        <f t="shared" si="10"/>
        <v>20</v>
      </c>
      <c r="AB60">
        <f t="shared" si="11"/>
        <v>2</v>
      </c>
      <c r="AC60">
        <f t="shared" si="12"/>
        <v>15</v>
      </c>
      <c r="AD60">
        <f t="shared" si="13"/>
        <v>6</v>
      </c>
      <c r="AE60">
        <f t="shared" si="14"/>
        <v>21</v>
      </c>
      <c r="AF60">
        <f t="shared" si="14"/>
        <v>13</v>
      </c>
    </row>
    <row r="61" spans="1:33" hidden="1" outlineLevel="1">
      <c r="A61" t="s">
        <v>47</v>
      </c>
      <c r="B61" t="str">
        <f>INDEX(A$2:A$20,MATCH(C61,AD$2:AD$20,0))</f>
        <v>Foolaad</v>
      </c>
      <c r="C61">
        <f>LARGE(AD$2:AD$20, D61)</f>
        <v>49.923999999999999</v>
      </c>
      <c r="D61">
        <v>1</v>
      </c>
      <c r="E61">
        <f>LARGE(AD$2:AD$20, F61)</f>
        <v>31.246700000000001</v>
      </c>
      <c r="F61">
        <v>2</v>
      </c>
      <c r="G61">
        <f t="shared" si="16"/>
        <v>0.37411465427449719</v>
      </c>
      <c r="H61">
        <f t="shared" si="17"/>
        <v>8</v>
      </c>
      <c r="J61">
        <v>10</v>
      </c>
      <c r="K61" t="str">
        <f t="shared" si="0"/>
        <v>Line Of Reason (IRE)</v>
      </c>
      <c r="L61" t="str">
        <f t="shared" si="0"/>
        <v>Equimou</v>
      </c>
      <c r="M61" t="str">
        <f t="shared" si="0"/>
        <v>Foolaad</v>
      </c>
      <c r="N61" t="str">
        <f t="shared" si="1"/>
        <v>East Street Revue</v>
      </c>
      <c r="O61" t="str">
        <f t="shared" si="2"/>
        <v>Equimou</v>
      </c>
      <c r="P61" t="str">
        <f t="shared" si="3"/>
        <v>Mayleaf Shine (IRE)</v>
      </c>
      <c r="Q61" t="str">
        <f t="shared" si="4"/>
        <v>Mayleaf Shine (IRE)</v>
      </c>
      <c r="R61" t="str">
        <f t="shared" si="5"/>
        <v>Holmeswood</v>
      </c>
      <c r="S61" t="str">
        <f t="shared" si="6"/>
        <v>Erissimus Maximus (FR)</v>
      </c>
      <c r="V61">
        <f t="shared" si="7"/>
        <v>95</v>
      </c>
      <c r="W61">
        <f t="shared" si="8"/>
        <v>9</v>
      </c>
      <c r="X61">
        <f>IF(ISNA(W61),"",W61)</f>
        <v>9</v>
      </c>
      <c r="Y61">
        <f t="shared" si="10"/>
        <v>21</v>
      </c>
      <c r="Z61">
        <f t="shared" si="10"/>
        <v>3</v>
      </c>
      <c r="AA61">
        <f t="shared" si="10"/>
        <v>2</v>
      </c>
      <c r="AB61">
        <f t="shared" si="11"/>
        <v>9</v>
      </c>
      <c r="AC61">
        <f t="shared" si="12"/>
        <v>12</v>
      </c>
      <c r="AD61">
        <f t="shared" si="13"/>
        <v>9</v>
      </c>
      <c r="AE61">
        <f t="shared" si="14"/>
        <v>19</v>
      </c>
      <c r="AF61">
        <f t="shared" si="14"/>
        <v>20</v>
      </c>
    </row>
    <row r="62" spans="1:33" hidden="1" outlineLevel="1">
      <c r="A62" t="s">
        <v>116</v>
      </c>
      <c r="B62" t="str">
        <f>IF(OR(D2="5f ", D2="6f ", D2="7f ", D2="1m "), B57, IF(J2="2yo", B59, B53))</f>
        <v>Foolaad</v>
      </c>
      <c r="J62">
        <v>11</v>
      </c>
      <c r="K62" t="str">
        <f t="shared" si="0"/>
        <v>Evergate</v>
      </c>
      <c r="L62" t="str">
        <f t="shared" si="0"/>
        <v>Abel Handy (IRE)</v>
      </c>
      <c r="M62" t="str">
        <f t="shared" si="0"/>
        <v>Rapid Applause</v>
      </c>
      <c r="N62" t="str">
        <f t="shared" si="1"/>
        <v>Equimou</v>
      </c>
      <c r="O62" t="str">
        <f t="shared" si="2"/>
        <v>Excessable</v>
      </c>
      <c r="P62" t="str">
        <f t="shared" si="3"/>
        <v>Duke Of Firenze</v>
      </c>
      <c r="Q62" t="str">
        <f t="shared" si="4"/>
        <v>Duke Of Firenze</v>
      </c>
      <c r="R62" t="str">
        <f t="shared" si="5"/>
        <v>Equimou</v>
      </c>
      <c r="S62" t="str">
        <f t="shared" si="6"/>
        <v>Duke Of Firenze</v>
      </c>
      <c r="V62">
        <f t="shared" si="7"/>
        <v>78</v>
      </c>
      <c r="W62">
        <f t="shared" si="8"/>
        <v>-8</v>
      </c>
      <c r="X62">
        <f t="shared" ref="X62:X80" si="18">IF(ISNA(W62),"",W62)</f>
        <v>-8</v>
      </c>
      <c r="Y62">
        <f t="shared" si="10"/>
        <v>18</v>
      </c>
      <c r="Z62">
        <f t="shared" si="10"/>
        <v>9</v>
      </c>
      <c r="AA62">
        <f t="shared" si="10"/>
        <v>10</v>
      </c>
      <c r="AB62">
        <f t="shared" si="11"/>
        <v>20</v>
      </c>
      <c r="AC62">
        <f t="shared" si="12"/>
        <v>10</v>
      </c>
      <c r="AD62">
        <f t="shared" si="13"/>
        <v>2</v>
      </c>
      <c r="AE62">
        <f t="shared" si="14"/>
        <v>6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Foolaad</v>
      </c>
      <c r="C63" t="str">
        <f>IF(G68="Handicap", INDEX(B53:B55,(MATCH(LARGE(D53:D55,3),D53:D55,0))))</f>
        <v>Camacho Chief (IRE)</v>
      </c>
      <c r="D63" t="str">
        <f>IF(G68="Handicap", INDEX(B53:B55,(MATCH(LARGE(E53:E55,1),E53:E55,0))))</f>
        <v>Foolaad</v>
      </c>
      <c r="G63" t="s">
        <v>68</v>
      </c>
      <c r="H63">
        <f>COUNTIF(A2:A30, "*")</f>
        <v>22</v>
      </c>
      <c r="J63">
        <v>12</v>
      </c>
      <c r="K63" t="str">
        <f t="shared" si="0"/>
        <v>Lord Riddiford (IRE)</v>
      </c>
      <c r="L63" t="str">
        <f t="shared" si="0"/>
        <v>East Street Revue</v>
      </c>
      <c r="M63" t="str">
        <f t="shared" si="0"/>
        <v>Equimou</v>
      </c>
      <c r="N63" t="str">
        <f t="shared" si="1"/>
        <v>Erissimus Maximus (FR)</v>
      </c>
      <c r="O63" t="str">
        <f t="shared" si="2"/>
        <v>Line Of Reason (IRE)</v>
      </c>
      <c r="P63" t="str">
        <f t="shared" si="3"/>
        <v>Line Of Reason (IRE)</v>
      </c>
      <c r="Q63" t="str">
        <f t="shared" si="4"/>
        <v>Line Of Reason (IRE)</v>
      </c>
      <c r="R63" t="str">
        <f t="shared" si="5"/>
        <v>Diamond Dougal (IRE)</v>
      </c>
      <c r="S63" t="str">
        <f t="shared" si="6"/>
        <v>Excessable</v>
      </c>
      <c r="V63">
        <f t="shared" si="7"/>
        <v>76</v>
      </c>
      <c r="W63">
        <f t="shared" si="8"/>
        <v>-7</v>
      </c>
      <c r="X63">
        <f t="shared" si="18"/>
        <v>-7</v>
      </c>
      <c r="Y63">
        <f t="shared" si="10"/>
        <v>15</v>
      </c>
      <c r="Z63">
        <f t="shared" si="10"/>
        <v>10</v>
      </c>
      <c r="AA63">
        <f t="shared" si="10"/>
        <v>9</v>
      </c>
      <c r="AB63">
        <f t="shared" si="11"/>
        <v>16</v>
      </c>
      <c r="AC63">
        <f t="shared" si="12"/>
        <v>7</v>
      </c>
      <c r="AD63">
        <f t="shared" si="13"/>
        <v>12</v>
      </c>
      <c r="AE63">
        <f t="shared" si="14"/>
        <v>2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Foolaad</v>
      </c>
      <c r="C64">
        <f>INDEX(AF$2:AF$20,MATCH(B64,A$2:A$20,0))</f>
        <v>8</v>
      </c>
      <c r="D64">
        <v>1</v>
      </c>
      <c r="E64">
        <f>SUMIF(B53:B61, B64, G53:G61)</f>
        <v>0.68893723815225516</v>
      </c>
      <c r="F64">
        <v>0</v>
      </c>
      <c r="G64" t="str">
        <f>K2</f>
        <v>sunracing.co.uk Handicap</v>
      </c>
      <c r="J64">
        <v>13</v>
      </c>
      <c r="K64" t="str">
        <f t="shared" si="0"/>
        <v>Equimou</v>
      </c>
      <c r="L64" t="str">
        <f t="shared" si="0"/>
        <v>Excessable</v>
      </c>
      <c r="M64" t="str">
        <f t="shared" si="0"/>
        <v>Duke Of Firenze</v>
      </c>
      <c r="N64" t="str">
        <f t="shared" si="1"/>
        <v>Camacho Chief (IRE)</v>
      </c>
      <c r="O64" t="str">
        <f t="shared" si="2"/>
        <v>Erissimus Maximus (FR)</v>
      </c>
      <c r="P64" t="str">
        <f t="shared" si="3"/>
        <v>Copper Knight (IRE)</v>
      </c>
      <c r="Q64" t="str">
        <f t="shared" si="4"/>
        <v>Copper Knight (IRE)</v>
      </c>
      <c r="R64" t="str">
        <f t="shared" si="5"/>
        <v>Rapid Applause</v>
      </c>
      <c r="S64" t="str">
        <f t="shared" si="6"/>
        <v>Mayleaf Shine (IRE)</v>
      </c>
      <c r="V64">
        <f t="shared" si="7"/>
        <v>79</v>
      </c>
      <c r="W64">
        <f t="shared" si="8"/>
        <v>-16</v>
      </c>
      <c r="X64">
        <f t="shared" si="18"/>
        <v>-16</v>
      </c>
      <c r="Y64">
        <f t="shared" si="10"/>
        <v>5</v>
      </c>
      <c r="Z64">
        <f t="shared" si="10"/>
        <v>20</v>
      </c>
      <c r="AA64">
        <f t="shared" si="10"/>
        <v>15</v>
      </c>
      <c r="AB64">
        <f t="shared" si="11"/>
        <v>3</v>
      </c>
      <c r="AC64">
        <f t="shared" si="12"/>
        <v>11</v>
      </c>
      <c r="AD64">
        <f t="shared" si="13"/>
        <v>3</v>
      </c>
      <c r="AE64">
        <f t="shared" si="14"/>
        <v>21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Foolaad</v>
      </c>
      <c r="C65">
        <f>INDEX(AF$2:AF$20,MATCH(B65,A$2:A$20,0))</f>
        <v>8</v>
      </c>
      <c r="D65">
        <v>1</v>
      </c>
      <c r="F65">
        <f>IF(G68="Non Handicap", F64+1, F64)</f>
        <v>0</v>
      </c>
      <c r="G65" t="str">
        <f>D2</f>
        <v xml:space="preserve">5f </v>
      </c>
      <c r="H65">
        <f>LARGE(G58:G60, 1)</f>
        <v>0.18807092960773766</v>
      </c>
      <c r="J65">
        <v>14</v>
      </c>
      <c r="K65" t="str">
        <f t="shared" si="0"/>
        <v>Dakota Gold</v>
      </c>
      <c r="L65" t="str">
        <f t="shared" si="0"/>
        <v>Duke Of Firenze</v>
      </c>
      <c r="M65" t="str">
        <f t="shared" si="0"/>
        <v>Excessable</v>
      </c>
      <c r="N65" t="str">
        <f t="shared" si="1"/>
        <v>Lord Riddiford (IRE)</v>
      </c>
      <c r="O65" t="str">
        <f t="shared" si="2"/>
        <v>East Street Revue</v>
      </c>
      <c r="P65" t="str">
        <f t="shared" si="3"/>
        <v>Excessable</v>
      </c>
      <c r="Q65" t="str">
        <f t="shared" si="4"/>
        <v>Excessable</v>
      </c>
      <c r="R65" t="str">
        <f t="shared" si="5"/>
        <v>Quick Look</v>
      </c>
      <c r="S65" t="str">
        <f t="shared" si="6"/>
        <v>Quick Look</v>
      </c>
      <c r="V65">
        <f t="shared" si="7"/>
        <v>74</v>
      </c>
      <c r="W65">
        <f t="shared" si="8"/>
        <v>-14</v>
      </c>
      <c r="X65">
        <f t="shared" si="18"/>
        <v>-14</v>
      </c>
      <c r="Y65">
        <f t="shared" si="10"/>
        <v>1</v>
      </c>
      <c r="Z65">
        <f t="shared" si="10"/>
        <v>15</v>
      </c>
      <c r="AA65">
        <f t="shared" si="10"/>
        <v>22</v>
      </c>
      <c r="AB65">
        <f t="shared" si="11"/>
        <v>5</v>
      </c>
      <c r="AC65">
        <f t="shared" si="12"/>
        <v>1</v>
      </c>
      <c r="AD65">
        <f t="shared" si="13"/>
        <v>16</v>
      </c>
      <c r="AE65">
        <f t="shared" si="14"/>
        <v>5</v>
      </c>
      <c r="AF65">
        <f t="shared" si="14"/>
        <v>9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28012</v>
      </c>
      <c r="H66">
        <f ca="1">LARGE(F53:F55, 1)</f>
        <v>0.68893723815225516</v>
      </c>
      <c r="J66">
        <v>15</v>
      </c>
      <c r="K66" t="str">
        <f t="shared" si="0"/>
        <v>Mayleaf Shine (IRE)</v>
      </c>
      <c r="L66" t="str">
        <f t="shared" si="0"/>
        <v>Diamond Dougal (IRE)</v>
      </c>
      <c r="M66" t="str">
        <f t="shared" si="0"/>
        <v>Diamond Dougal (IRE)</v>
      </c>
      <c r="N66" t="str">
        <f t="shared" si="1"/>
        <v>Diamond Dougal (IRE)</v>
      </c>
      <c r="O66" t="str">
        <f t="shared" si="2"/>
        <v>Dakota Gold</v>
      </c>
      <c r="P66" t="str">
        <f t="shared" si="3"/>
        <v>Diamond Dougal (IRE)</v>
      </c>
      <c r="Q66" t="str">
        <f t="shared" si="4"/>
        <v>Diamond Dougal (IRE)</v>
      </c>
      <c r="R66" t="str">
        <f t="shared" si="5"/>
        <v>Copper Knight (IRE)</v>
      </c>
      <c r="S66" t="str">
        <f t="shared" si="6"/>
        <v>Rapid Applause</v>
      </c>
      <c r="V66">
        <f t="shared" si="7"/>
        <v>86</v>
      </c>
      <c r="W66">
        <f t="shared" si="8"/>
        <v>-4</v>
      </c>
      <c r="X66">
        <f t="shared" si="18"/>
        <v>-4</v>
      </c>
      <c r="Y66">
        <f t="shared" si="10"/>
        <v>16</v>
      </c>
      <c r="Z66">
        <f t="shared" si="10"/>
        <v>5</v>
      </c>
      <c r="AA66">
        <f t="shared" si="10"/>
        <v>12</v>
      </c>
      <c r="AB66">
        <f t="shared" si="11"/>
        <v>1</v>
      </c>
      <c r="AC66">
        <f t="shared" si="12"/>
        <v>17</v>
      </c>
      <c r="AD66">
        <f t="shared" si="13"/>
        <v>18</v>
      </c>
      <c r="AE66">
        <f t="shared" si="14"/>
        <v>7</v>
      </c>
      <c r="AF66">
        <f t="shared" si="14"/>
        <v>10</v>
      </c>
    </row>
    <row r="67" spans="1:32" hidden="1" outlineLevel="1">
      <c r="A67" t="s">
        <v>67</v>
      </c>
      <c r="B67" t="str">
        <f ca="1">H67</f>
        <v>Foolaad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Foolaad</v>
      </c>
      <c r="J67">
        <v>16</v>
      </c>
      <c r="K67" t="str">
        <f t="shared" si="0"/>
        <v>Abel Handy (IRE)</v>
      </c>
      <c r="L67" t="str">
        <f t="shared" si="0"/>
        <v>Lord Riddiford (IRE)</v>
      </c>
      <c r="M67" t="str">
        <f t="shared" si="0"/>
        <v>Lord Riddiford (IRE)</v>
      </c>
      <c r="N67" t="str">
        <f t="shared" si="1"/>
        <v>Quick Look</v>
      </c>
      <c r="O67" t="str">
        <f t="shared" si="2"/>
        <v>Dakota Gold</v>
      </c>
      <c r="P67" t="str">
        <f t="shared" si="3"/>
        <v>Dakota Gold</v>
      </c>
      <c r="Q67" t="str">
        <f t="shared" si="4"/>
        <v>Dakota Gold</v>
      </c>
      <c r="R67" t="str">
        <f t="shared" si="5"/>
        <v>Excessable</v>
      </c>
      <c r="S67" t="str">
        <f t="shared" si="6"/>
        <v>East Street Revue</v>
      </c>
      <c r="V67">
        <f t="shared" si="7"/>
        <v>82</v>
      </c>
      <c r="W67">
        <f t="shared" si="8"/>
        <v>-1</v>
      </c>
      <c r="X67">
        <f t="shared" si="18"/>
        <v>-1</v>
      </c>
      <c r="Y67">
        <f t="shared" si="10"/>
        <v>3</v>
      </c>
      <c r="Z67">
        <f t="shared" si="10"/>
        <v>11</v>
      </c>
      <c r="AA67">
        <f t="shared" si="10"/>
        <v>16</v>
      </c>
      <c r="AB67">
        <f t="shared" si="11"/>
        <v>11</v>
      </c>
      <c r="AC67">
        <f t="shared" si="12"/>
        <v>2</v>
      </c>
      <c r="AD67">
        <f t="shared" si="13"/>
        <v>7</v>
      </c>
      <c r="AE67">
        <f t="shared" si="14"/>
        <v>15</v>
      </c>
      <c r="AF67">
        <f t="shared" si="14"/>
        <v>17</v>
      </c>
    </row>
    <row r="68" spans="1:32" hidden="1" outlineLevel="1">
      <c r="A68" t="str">
        <f ca="1">INDEX(B62:B67,MODE(MATCH(B62:B67,B62:B67,0)))</f>
        <v>Foolaad</v>
      </c>
      <c r="B68" t="str">
        <f ca="1">IF(ISNA(A68), B56, A68)</f>
        <v>Foolaad</v>
      </c>
      <c r="C68">
        <f ca="1">INDEX(AF$2:AF$20,MATCH(B68,A$2:A$20,0))</f>
        <v>8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str">
        <f t="shared" si="0"/>
        <v>East Street Revue</v>
      </c>
      <c r="L68" t="str">
        <f t="shared" si="0"/>
        <v>Rapid Applause</v>
      </c>
      <c r="M68" t="str">
        <f t="shared" si="0"/>
        <v>Evergate</v>
      </c>
      <c r="N68" t="str">
        <f t="shared" si="1"/>
        <v>Mayleaf Shine (IRE)</v>
      </c>
      <c r="O68" t="str">
        <f t="shared" si="2"/>
        <v>Evergate</v>
      </c>
      <c r="P68" t="str">
        <f t="shared" si="3"/>
        <v>Equimou</v>
      </c>
      <c r="Q68" t="str">
        <f t="shared" si="4"/>
        <v>Equimou</v>
      </c>
      <c r="R68" t="str">
        <f t="shared" si="5"/>
        <v>Duke Of Firenze</v>
      </c>
      <c r="S68" t="str">
        <f t="shared" si="6"/>
        <v>Lord Riddiford (IRE)</v>
      </c>
      <c r="V68">
        <f t="shared" si="7"/>
        <v>95</v>
      </c>
      <c r="W68">
        <f t="shared" si="8"/>
        <v>3</v>
      </c>
      <c r="X68">
        <f t="shared" si="18"/>
        <v>3</v>
      </c>
      <c r="Y68">
        <f t="shared" si="10"/>
        <v>8</v>
      </c>
      <c r="Z68">
        <f t="shared" si="10"/>
        <v>6</v>
      </c>
      <c r="AA68">
        <f t="shared" si="10"/>
        <v>7</v>
      </c>
      <c r="AB68">
        <f t="shared" si="11"/>
        <v>7</v>
      </c>
      <c r="AC68">
        <f t="shared" si="12"/>
        <v>20</v>
      </c>
      <c r="AD68">
        <f t="shared" si="13"/>
        <v>21</v>
      </c>
      <c r="AE68">
        <f t="shared" si="14"/>
        <v>11</v>
      </c>
      <c r="AF68">
        <f t="shared" si="14"/>
        <v>15</v>
      </c>
    </row>
    <row r="69" spans="1:32" hidden="1" outlineLevel="1">
      <c r="A69" t="s">
        <v>51</v>
      </c>
      <c r="B69" t="str">
        <f ca="1">IF(OR(ISNA(B68), B68="no selection"), B64, B68)</f>
        <v>Foolaad</v>
      </c>
      <c r="C69">
        <f ca="1">INDEX(AF$2:AF$20,MATCH(B69,A$2:A$20,0))</f>
        <v>8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str">
        <f t="shared" si="0"/>
        <v>Holmeswood</v>
      </c>
      <c r="L69" t="str">
        <f t="shared" si="0"/>
        <v>Erissimus Maximus (FR)</v>
      </c>
      <c r="M69" t="str">
        <f t="shared" si="0"/>
        <v>Copper Knight (IRE)</v>
      </c>
      <c r="N69" t="str">
        <f t="shared" si="1"/>
        <v>Holmeswood</v>
      </c>
      <c r="O69" t="str">
        <f t="shared" si="2"/>
        <v>Mayleaf Shine (IRE)</v>
      </c>
      <c r="P69" t="str">
        <f t="shared" si="3"/>
        <v>East Street Revue</v>
      </c>
      <c r="Q69" t="str">
        <f t="shared" si="4"/>
        <v>East Street Revue</v>
      </c>
      <c r="R69" t="str">
        <f t="shared" si="5"/>
        <v>Line Of Reason (IRE)</v>
      </c>
      <c r="S69" t="str">
        <f t="shared" si="6"/>
        <v>Equimou</v>
      </c>
      <c r="V69">
        <f t="shared" si="7"/>
        <v>83</v>
      </c>
      <c r="W69">
        <f t="shared" si="8"/>
        <v>-6</v>
      </c>
      <c r="X69">
        <f t="shared" si="18"/>
        <v>-6</v>
      </c>
      <c r="Y69">
        <f t="shared" si="10"/>
        <v>7</v>
      </c>
      <c r="Z69">
        <f t="shared" si="10"/>
        <v>13</v>
      </c>
      <c r="AA69">
        <f t="shared" si="10"/>
        <v>11</v>
      </c>
      <c r="AB69">
        <f t="shared" si="11"/>
        <v>10</v>
      </c>
      <c r="AC69">
        <f t="shared" si="12"/>
        <v>4</v>
      </c>
      <c r="AD69">
        <f t="shared" si="13"/>
        <v>13</v>
      </c>
      <c r="AE69">
        <f t="shared" si="14"/>
        <v>13</v>
      </c>
      <c r="AF69">
        <f t="shared" si="14"/>
        <v>12</v>
      </c>
    </row>
    <row r="70" spans="1:32" hidden="1" outlineLevel="1">
      <c r="A70" t="s">
        <v>62</v>
      </c>
      <c r="B70" t="str">
        <f ca="1">IF(B69=FALSE, B53, B69)</f>
        <v>Foolaad</v>
      </c>
      <c r="C70">
        <f ca="1">INDEX(AF$2:AF$20,MATCH(B70,A$2:A$20,0))</f>
        <v>8</v>
      </c>
      <c r="D70">
        <v>1</v>
      </c>
      <c r="E70">
        <f ca="1">SUMIF(B53:B61, B70, G53:G61)</f>
        <v>0.68893723815225516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Quick Look</v>
      </c>
      <c r="L70" t="str">
        <f t="shared" si="0"/>
        <v>Foolaad</v>
      </c>
      <c r="M70" t="str">
        <f t="shared" si="0"/>
        <v>Erissimus Maximus (FR)</v>
      </c>
      <c r="N70" t="str">
        <f t="shared" si="1"/>
        <v>Rapid Applause</v>
      </c>
      <c r="O70" t="str">
        <f t="shared" si="2"/>
        <v>Duke Of Firenze</v>
      </c>
      <c r="P70" t="str">
        <f t="shared" si="3"/>
        <v>Quick Look</v>
      </c>
      <c r="Q70" t="str">
        <f t="shared" si="4"/>
        <v>Quick Look</v>
      </c>
      <c r="R70" t="str">
        <f t="shared" si="5"/>
        <v>Mayleaf Shine (IRE)</v>
      </c>
      <c r="S70" t="str">
        <f t="shared" si="6"/>
        <v>Diamond Dougal (IRE)</v>
      </c>
      <c r="V70">
        <f t="shared" si="7"/>
        <v>83</v>
      </c>
      <c r="W70">
        <f t="shared" si="8"/>
        <v>-1</v>
      </c>
      <c r="X70">
        <f t="shared" si="18"/>
        <v>-1</v>
      </c>
      <c r="Y70">
        <f t="shared" si="10"/>
        <v>14</v>
      </c>
      <c r="Z70">
        <f t="shared" si="10"/>
        <v>8</v>
      </c>
      <c r="AA70">
        <f t="shared" si="10"/>
        <v>8</v>
      </c>
      <c r="AB70">
        <f t="shared" si="11"/>
        <v>6</v>
      </c>
      <c r="AC70">
        <f t="shared" si="12"/>
        <v>6</v>
      </c>
      <c r="AD70">
        <f t="shared" si="13"/>
        <v>19</v>
      </c>
      <c r="AE70">
        <f t="shared" si="14"/>
        <v>11</v>
      </c>
      <c r="AF70">
        <f t="shared" si="14"/>
        <v>11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Just Glamorous (IRE)</v>
      </c>
      <c r="V71">
        <f t="shared" si="7"/>
        <v>75</v>
      </c>
      <c r="W71">
        <f t="shared" si="8"/>
        <v>-15</v>
      </c>
      <c r="X71">
        <f t="shared" si="18"/>
        <v>-15</v>
      </c>
      <c r="Y71">
        <f t="shared" si="10"/>
        <v>9</v>
      </c>
      <c r="Z71">
        <f t="shared" si="10"/>
        <v>4</v>
      </c>
      <c r="AA71">
        <f t="shared" si="10"/>
        <v>6</v>
      </c>
      <c r="AB71">
        <f t="shared" si="11"/>
        <v>4</v>
      </c>
      <c r="AC71">
        <f t="shared" si="12"/>
        <v>18</v>
      </c>
      <c r="AD71">
        <f t="shared" si="13"/>
        <v>10</v>
      </c>
      <c r="AE71">
        <f t="shared" si="14"/>
        <v>17</v>
      </c>
      <c r="AF71">
        <f t="shared" si="14"/>
        <v>7</v>
      </c>
    </row>
    <row r="72" spans="1:32" hidden="1" outlineLevel="1">
      <c r="A72" t="s">
        <v>98</v>
      </c>
      <c r="B72" t="str">
        <f>B53</f>
        <v>Tarboosh</v>
      </c>
      <c r="C72">
        <f>C53</f>
        <v>353.23610000000002</v>
      </c>
      <c r="D72">
        <f>(1/C72)*(C72-C73)</f>
        <v>1.8239358887724197E-2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 t="str">
        <f t="shared" si="6"/>
        <v>Ornate</v>
      </c>
      <c r="V72">
        <f t="shared" si="7"/>
        <v>74</v>
      </c>
      <c r="W72">
        <f t="shared" si="8"/>
        <v>-20</v>
      </c>
      <c r="X72">
        <f t="shared" si="18"/>
        <v>-20</v>
      </c>
      <c r="Y72">
        <f t="shared" si="10"/>
        <v>10</v>
      </c>
      <c r="Z72">
        <f t="shared" si="10"/>
        <v>7</v>
      </c>
      <c r="AA72">
        <f t="shared" si="10"/>
        <v>1</v>
      </c>
      <c r="AB72">
        <f t="shared" si="11"/>
        <v>18</v>
      </c>
      <c r="AC72">
        <f t="shared" si="12"/>
        <v>22</v>
      </c>
      <c r="AD72">
        <f t="shared" si="13"/>
        <v>1</v>
      </c>
      <c r="AE72">
        <f t="shared" si="14"/>
        <v>9</v>
      </c>
      <c r="AF72">
        <f t="shared" si="14"/>
        <v>6</v>
      </c>
    </row>
    <row r="73" spans="1:32" hidden="1" outlineLevel="1">
      <c r="A73" t="s">
        <v>99</v>
      </c>
      <c r="B73" t="str">
        <f t="shared" ref="B73:C74" si="19">B54</f>
        <v>Foolaad</v>
      </c>
      <c r="C73">
        <f t="shared" si="19"/>
        <v>346.79329999999999</v>
      </c>
      <c r="D73">
        <f>(1/C73)*(C73-C74)</f>
        <v>3.4932335774653128E-2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 t="str">
        <f t="shared" si="6"/>
        <v>Sir Robert Cheval</v>
      </c>
      <c r="V73">
        <f t="shared" si="7"/>
        <v>54</v>
      </c>
      <c r="W73">
        <f t="shared" si="8"/>
        <v>-42</v>
      </c>
      <c r="X73">
        <f t="shared" si="18"/>
        <v>-42</v>
      </c>
      <c r="Y73">
        <f t="shared" si="10"/>
        <v>11</v>
      </c>
      <c r="Z73">
        <f t="shared" si="10"/>
        <v>2</v>
      </c>
      <c r="AA73">
        <f t="shared" si="10"/>
        <v>4</v>
      </c>
      <c r="AB73">
        <f t="shared" si="11"/>
        <v>21</v>
      </c>
      <c r="AC73">
        <f t="shared" si="12"/>
        <v>3</v>
      </c>
      <c r="AD73">
        <f t="shared" si="13"/>
        <v>8</v>
      </c>
      <c r="AE73">
        <f t="shared" si="14"/>
        <v>1</v>
      </c>
      <c r="AF73">
        <f t="shared" si="14"/>
        <v>4</v>
      </c>
    </row>
    <row r="74" spans="1:32" hidden="1" outlineLevel="1">
      <c r="A74" t="s">
        <v>100</v>
      </c>
      <c r="B74" t="str">
        <f t="shared" si="19"/>
        <v>Camacho Chief (IRE)</v>
      </c>
      <c r="C74">
        <f t="shared" si="19"/>
        <v>334.67899999999997</v>
      </c>
      <c r="E74">
        <f t="shared" si="20"/>
        <v>7.5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7.5</v>
      </c>
      <c r="C77">
        <f>SMALL(AF2:AF50, 1)</f>
        <v>7.5</v>
      </c>
      <c r="D77" t="str">
        <f>IF(G77&lt;=3, "YES", "NO")</f>
        <v>NO</v>
      </c>
      <c r="E77">
        <f>IF(C77=0,SMALL(AF2:AF49,2), C77)</f>
        <v>7.5</v>
      </c>
      <c r="F77">
        <f>IF(E77=0, SMALL(AF2:AF49, 3), E77)</f>
        <v>7.5</v>
      </c>
      <c r="G77">
        <f>IF(F77=0, SMALL(AF2:AF49, 4), F77)</f>
        <v>7.5</v>
      </c>
      <c r="H77" t="str">
        <f>INDEX(A2:A50, MATCH(G77, AF2:AF50, 0))</f>
        <v>Camacho Chief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334.67899999999997</v>
      </c>
      <c r="C78">
        <f>(B79-B78)+0.01</f>
        <v>18.56710000000005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353.23610000000002</v>
      </c>
      <c r="C79">
        <f>C78/B79</f>
        <v>5.2562860930692103E-2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Camacho Chief (IRE) is highly rated.</v>
      </c>
      <c r="H79" t="str">
        <f>INDEX(A2:A50, MATCH(B79, AE2:AE50, 0))</f>
        <v>Tarboosh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21.4621</v>
      </c>
      <c r="C80">
        <f>(B81-B80)+0.01</f>
        <v>2.5785999999999998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24.0307</v>
      </c>
      <c r="C81">
        <f>C80/B81</f>
        <v>0.10730440644675351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Sir Robert Cheval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Doncaster</v>
      </c>
    </row>
    <row r="82" spans="1:19" hidden="1" outlineLevel="1">
      <c r="A82" t="s">
        <v>110</v>
      </c>
      <c r="B82">
        <f>INDEX(M2:M49, MATCH(H77, A2:A49, 0))</f>
        <v>105.9</v>
      </c>
      <c r="C82">
        <f>(B83-B82)+0.01</f>
        <v>28.20999999999999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134.1</v>
      </c>
      <c r="C83">
        <f>C82/B83</f>
        <v>0.21036539895600292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Sir Robert Cheval is 21.04% ahead of the lay selection Camacho Chief (IRE). </v>
      </c>
      <c r="H83" t="str">
        <f>INDEX(A2:A50,MATCH(B83,INDEX(M2:M50,0)))</f>
        <v>Sir Robert Cheval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0.91190000000000004</v>
      </c>
      <c r="C84">
        <f>(B85-B84)+0.01</f>
        <v>2.0756999999999994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2.9775999999999998</v>
      </c>
      <c r="C85">
        <f>C84/B85</f>
        <v>0.69710505104782361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Copper Knight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30.0015</v>
      </c>
      <c r="C86">
        <f>(B87-B86)+0.01</f>
        <v>19.932500000000001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49.923999999999999</v>
      </c>
      <c r="C87">
        <f>C86/B87</f>
        <v>0.39925687044307351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Foolaad is 39.93% ahead of Camacho Chief (IRE). </v>
      </c>
      <c r="H87" t="str">
        <f>INDEX(A2:A50, MATCH(B87, AD2:AD50, 0))</f>
        <v>Foolaad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2.9664999999999999</v>
      </c>
      <c r="C88">
        <f>B89-B88</f>
        <v>0.60420000000000007</v>
      </c>
      <c r="H88" t="str">
        <f>INDEX(X2:X50, MATCH(B88, Y2:Y50, 0))</f>
        <v>Muir, Paula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3.5707</v>
      </c>
      <c r="C89">
        <f>C88/B89</f>
        <v>0.16921051894586497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Atzeni, Andrea. </v>
      </c>
      <c r="H89" t="str">
        <f>INDEX(X2:X50, MATCH(B89, Y2:Y50, 0))</f>
        <v>Atzeni, Andrea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96.96</v>
      </c>
      <c r="C90">
        <f>(B91-B90)+0.01</f>
        <v>10.970000000000008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107.92</v>
      </c>
      <c r="C91">
        <f>(C90+0.01)/(B91+0.01)</f>
        <v>0.10173260446585757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Dakota Gold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41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0.26829999999999998</v>
      </c>
    </row>
    <row r="96" spans="1:19" hidden="1" outlineLevel="1">
      <c r="A96" t="s">
        <v>70</v>
      </c>
      <c r="B96">
        <f>INDEX(Sheet1!H:H, MATCH($A$51, Sheet1!$A:$A,0))</f>
        <v>0.1951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>Foolaad</v>
      </c>
    </row>
    <row r="97" spans="1:6" hidden="1" outlineLevel="1">
      <c r="A97" t="s">
        <v>25</v>
      </c>
      <c r="B97">
        <f>INDEX(Sheet1!J:J, MATCH($A$51, Sheet1!$A:$A,0))</f>
        <v>0.122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0.2195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0.24390000000000001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0.26829999999999998</v>
      </c>
      <c r="C100" t="str">
        <f>IF(AND($B$94&gt;15,B100&gt;0.25),B58)</f>
        <v>Foolaad</v>
      </c>
      <c r="D100">
        <f t="shared" si="22"/>
        <v>6</v>
      </c>
      <c r="E100">
        <f t="shared" si="23"/>
        <v>1</v>
      </c>
      <c r="F100" t="str">
        <f t="shared" si="24"/>
        <v>Foolaad</v>
      </c>
    </row>
    <row r="101" spans="1:6" hidden="1" outlineLevel="1">
      <c r="A101" t="s">
        <v>32</v>
      </c>
      <c r="B101">
        <f>INDEX(Sheet1!R:R, MATCH($A$51, Sheet1!$A:$A,0))</f>
        <v>0.17069999999999999</v>
      </c>
      <c r="C101" t="b">
        <f>IF(AND($B$94&gt;15,B101&gt;0.25),B60)</f>
        <v>0</v>
      </c>
      <c r="D101">
        <f t="shared" si="22"/>
        <v>2</v>
      </c>
      <c r="E101">
        <f t="shared" si="23"/>
        <v>5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85546875" bestFit="1" customWidth="1"/>
    <col min="2" max="3" width="17.5703125" bestFit="1" customWidth="1"/>
    <col min="4" max="5" width="12" bestFit="1" customWidth="1"/>
    <col min="6" max="6" width="14.140625" bestFit="1" customWidth="1"/>
    <col min="7" max="7" width="97" bestFit="1" customWidth="1"/>
    <col min="8" max="8" width="22.7109375" bestFit="1" customWidth="1"/>
    <col min="9" max="9" width="10.140625" bestFit="1" customWidth="1"/>
    <col min="10" max="10" width="16.28515625" bestFit="1" customWidth="1"/>
    <col min="11" max="11" width="46.42578125" bestFit="1" customWidth="1"/>
    <col min="12" max="19" width="22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" bestFit="1" customWidth="1"/>
    <col min="25" max="25" width="14.42578125" bestFit="1" customWidth="1"/>
    <col min="26" max="26" width="17" bestFit="1" customWidth="1"/>
    <col min="27" max="27" width="15" bestFit="1" customWidth="1"/>
    <col min="28" max="28" width="22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981</v>
      </c>
      <c r="B2" s="1">
        <v>0.64930555555555558</v>
      </c>
      <c r="C2" t="s">
        <v>171</v>
      </c>
      <c r="D2" t="s">
        <v>344</v>
      </c>
      <c r="E2" t="s">
        <v>230</v>
      </c>
      <c r="F2">
        <v>4289</v>
      </c>
      <c r="G2" t="s">
        <v>282</v>
      </c>
      <c r="H2" t="s">
        <v>346</v>
      </c>
      <c r="I2" t="s">
        <v>5</v>
      </c>
      <c r="J2" t="s">
        <v>662</v>
      </c>
      <c r="K2" t="s">
        <v>980</v>
      </c>
      <c r="L2">
        <v>6</v>
      </c>
      <c r="M2">
        <v>117.15300000000001</v>
      </c>
      <c r="N2">
        <v>79.581599999999995</v>
      </c>
      <c r="O2">
        <v>17.9254</v>
      </c>
      <c r="P2">
        <v>11.012499999999999</v>
      </c>
      <c r="Q2">
        <v>4.3472</v>
      </c>
      <c r="R2">
        <v>4.0970000000000004</v>
      </c>
      <c r="S2">
        <v>3.4739</v>
      </c>
      <c r="T2">
        <v>1.6472</v>
      </c>
      <c r="U2">
        <v>1.2905</v>
      </c>
      <c r="V2">
        <v>1.7334000000000001</v>
      </c>
      <c r="W2">
        <v>20.844999999999999</v>
      </c>
      <c r="X2" t="s">
        <v>699</v>
      </c>
      <c r="Y2">
        <v>2.4138000000000002</v>
      </c>
      <c r="Z2" t="s">
        <v>982</v>
      </c>
      <c r="AA2">
        <v>3.3803999999999998</v>
      </c>
      <c r="AB2" t="s">
        <v>571</v>
      </c>
      <c r="AC2">
        <v>2.3147000000000002</v>
      </c>
      <c r="AD2">
        <v>18.1312</v>
      </c>
      <c r="AE2" s="23">
        <v>289.3467</v>
      </c>
      <c r="AF2">
        <v>5</v>
      </c>
      <c r="AG2">
        <v>111</v>
      </c>
    </row>
    <row r="3" spans="1:33">
      <c r="A3" t="s">
        <v>984</v>
      </c>
      <c r="B3" s="1">
        <v>0.64930555555555558</v>
      </c>
      <c r="C3" t="s">
        <v>171</v>
      </c>
      <c r="D3" t="s">
        <v>344</v>
      </c>
      <c r="E3" t="s">
        <v>230</v>
      </c>
      <c r="F3">
        <v>4289</v>
      </c>
      <c r="G3" t="s">
        <v>282</v>
      </c>
      <c r="H3" t="s">
        <v>346</v>
      </c>
      <c r="I3" t="s">
        <v>5</v>
      </c>
      <c r="J3" t="s">
        <v>662</v>
      </c>
      <c r="K3" t="s">
        <v>980</v>
      </c>
      <c r="L3">
        <v>7</v>
      </c>
      <c r="M3">
        <v>107.358</v>
      </c>
      <c r="N3">
        <v>47.427599999999998</v>
      </c>
      <c r="O3">
        <v>31.4617</v>
      </c>
      <c r="P3">
        <v>6.9593999999999996</v>
      </c>
      <c r="Q3">
        <v>4.4939999999999998</v>
      </c>
      <c r="R3">
        <v>7.0815999999999999</v>
      </c>
      <c r="S3">
        <v>3.3984000000000001</v>
      </c>
      <c r="T3">
        <v>2.8161</v>
      </c>
      <c r="U3">
        <v>1.7621</v>
      </c>
      <c r="V3">
        <v>1.3677999999999999</v>
      </c>
      <c r="W3">
        <v>21.592099999999999</v>
      </c>
      <c r="X3" t="s">
        <v>702</v>
      </c>
      <c r="Y3">
        <v>1.8255999999999999</v>
      </c>
      <c r="Z3" t="s">
        <v>985</v>
      </c>
      <c r="AA3">
        <v>1.1234999999999999</v>
      </c>
      <c r="AB3" t="s">
        <v>297</v>
      </c>
      <c r="AC3">
        <v>2.0512000000000001</v>
      </c>
      <c r="AD3">
        <v>27.701499999999999</v>
      </c>
      <c r="AE3">
        <v>268.42070000000001</v>
      </c>
      <c r="AF3">
        <v>8</v>
      </c>
      <c r="AG3">
        <v>108</v>
      </c>
    </row>
    <row r="4" spans="1:33">
      <c r="A4" t="s">
        <v>986</v>
      </c>
      <c r="B4" s="1">
        <v>0.64930555555555558</v>
      </c>
      <c r="C4" t="s">
        <v>171</v>
      </c>
      <c r="D4" t="s">
        <v>344</v>
      </c>
      <c r="E4" t="s">
        <v>230</v>
      </c>
      <c r="F4">
        <v>4289</v>
      </c>
      <c r="G4" t="s">
        <v>282</v>
      </c>
      <c r="H4" t="s">
        <v>346</v>
      </c>
      <c r="I4" t="s">
        <v>5</v>
      </c>
      <c r="J4" t="s">
        <v>662</v>
      </c>
      <c r="K4" t="s">
        <v>980</v>
      </c>
      <c r="L4">
        <v>5</v>
      </c>
      <c r="M4">
        <v>109.1861</v>
      </c>
      <c r="N4">
        <v>55.339500000000001</v>
      </c>
      <c r="O4">
        <v>31.9969</v>
      </c>
      <c r="P4">
        <v>12.1996</v>
      </c>
      <c r="Q4">
        <v>2.3746999999999998</v>
      </c>
      <c r="R4">
        <v>0</v>
      </c>
      <c r="S4">
        <v>0</v>
      </c>
      <c r="T4">
        <v>0</v>
      </c>
      <c r="U4">
        <v>0</v>
      </c>
      <c r="V4">
        <v>0</v>
      </c>
      <c r="W4">
        <v>3.4375</v>
      </c>
      <c r="X4" t="s">
        <v>483</v>
      </c>
      <c r="Y4">
        <v>3.2347999999999999</v>
      </c>
      <c r="Z4" t="s">
        <v>836</v>
      </c>
      <c r="AA4">
        <v>1.6463000000000001</v>
      </c>
      <c r="AB4" t="s">
        <v>987</v>
      </c>
      <c r="AC4">
        <v>2.4266999999999999</v>
      </c>
      <c r="AD4">
        <v>25.516500000000001</v>
      </c>
      <c r="AE4">
        <v>263.05880000000002</v>
      </c>
      <c r="AF4">
        <v>4</v>
      </c>
      <c r="AG4">
        <v>115</v>
      </c>
    </row>
    <row r="5" spans="1:33">
      <c r="A5" t="s">
        <v>988</v>
      </c>
      <c r="B5" s="1">
        <v>0.64930555555555558</v>
      </c>
      <c r="C5" t="s">
        <v>171</v>
      </c>
      <c r="D5" t="s">
        <v>344</v>
      </c>
      <c r="E5" t="s">
        <v>230</v>
      </c>
      <c r="F5">
        <v>4289</v>
      </c>
      <c r="G5" t="s">
        <v>282</v>
      </c>
      <c r="H5" t="s">
        <v>346</v>
      </c>
      <c r="I5" t="s">
        <v>5</v>
      </c>
      <c r="J5" t="s">
        <v>662</v>
      </c>
      <c r="K5" t="s">
        <v>980</v>
      </c>
      <c r="L5">
        <v>10</v>
      </c>
      <c r="M5">
        <v>56.561900000000001</v>
      </c>
      <c r="N5">
        <v>78.744600000000005</v>
      </c>
      <c r="O5">
        <v>29.863399999999999</v>
      </c>
      <c r="P5">
        <v>7.2529000000000003</v>
      </c>
      <c r="Q5">
        <v>3.4502999999999999</v>
      </c>
      <c r="R5">
        <v>4.5896999999999997</v>
      </c>
      <c r="S5">
        <v>5.0730000000000004</v>
      </c>
      <c r="T5">
        <v>1.5815999999999999</v>
      </c>
      <c r="U5">
        <v>1.1412</v>
      </c>
      <c r="V5">
        <v>2.1690999999999998</v>
      </c>
      <c r="W5">
        <v>19.855</v>
      </c>
      <c r="X5" t="s">
        <v>518</v>
      </c>
      <c r="Y5">
        <v>2.3096999999999999</v>
      </c>
      <c r="Z5" t="s">
        <v>484</v>
      </c>
      <c r="AA5">
        <v>2.8708999999999998</v>
      </c>
      <c r="AB5" t="s">
        <v>989</v>
      </c>
      <c r="AC5">
        <v>1.7007000000000001</v>
      </c>
      <c r="AD5">
        <v>24.127800000000001</v>
      </c>
      <c r="AE5">
        <v>241.2919</v>
      </c>
      <c r="AF5">
        <v>10</v>
      </c>
      <c r="AG5">
        <v>107</v>
      </c>
    </row>
    <row r="6" spans="1:33">
      <c r="A6" t="s">
        <v>990</v>
      </c>
      <c r="B6" s="1">
        <v>0.64930555555555558</v>
      </c>
      <c r="C6" t="s">
        <v>171</v>
      </c>
      <c r="D6" t="s">
        <v>344</v>
      </c>
      <c r="E6" t="s">
        <v>230</v>
      </c>
      <c r="F6">
        <v>4289</v>
      </c>
      <c r="G6" t="s">
        <v>282</v>
      </c>
      <c r="H6" t="s">
        <v>346</v>
      </c>
      <c r="I6" t="s">
        <v>5</v>
      </c>
      <c r="J6" t="s">
        <v>662</v>
      </c>
      <c r="K6" t="s">
        <v>980</v>
      </c>
      <c r="L6">
        <v>5</v>
      </c>
      <c r="M6">
        <v>71.626099999999994</v>
      </c>
      <c r="N6">
        <v>61.2879</v>
      </c>
      <c r="O6">
        <v>33.640099999999997</v>
      </c>
      <c r="P6">
        <v>10.862</v>
      </c>
      <c r="Q6">
        <v>8.7538999999999998</v>
      </c>
      <c r="R6">
        <v>4.3109999999999999</v>
      </c>
      <c r="S6">
        <v>2.3294000000000001</v>
      </c>
      <c r="T6">
        <v>1.6963999999999999</v>
      </c>
      <c r="U6">
        <v>1.4315</v>
      </c>
      <c r="V6">
        <v>1.2842</v>
      </c>
      <c r="W6">
        <v>20.4864</v>
      </c>
      <c r="X6" t="s">
        <v>991</v>
      </c>
      <c r="Y6">
        <v>1.0749</v>
      </c>
      <c r="Z6" t="s">
        <v>711</v>
      </c>
      <c r="AA6">
        <v>1.6168</v>
      </c>
      <c r="AB6" t="s">
        <v>992</v>
      </c>
      <c r="AC6">
        <v>0.86170000000000002</v>
      </c>
      <c r="AD6">
        <v>14.8032</v>
      </c>
      <c r="AE6">
        <v>236.06549999999999</v>
      </c>
      <c r="AF6">
        <v>10</v>
      </c>
      <c r="AG6">
        <v>112</v>
      </c>
    </row>
    <row r="7" spans="1:33">
      <c r="A7" t="s">
        <v>993</v>
      </c>
      <c r="B7" s="1">
        <v>0.64930555555555558</v>
      </c>
      <c r="C7" t="s">
        <v>171</v>
      </c>
      <c r="D7" t="s">
        <v>344</v>
      </c>
      <c r="E7" t="s">
        <v>230</v>
      </c>
      <c r="F7">
        <v>4289</v>
      </c>
      <c r="G7" t="s">
        <v>282</v>
      </c>
      <c r="H7" t="s">
        <v>346</v>
      </c>
      <c r="I7" t="s">
        <v>5</v>
      </c>
      <c r="J7" t="s">
        <v>662</v>
      </c>
      <c r="K7" t="s">
        <v>980</v>
      </c>
      <c r="L7">
        <v>6</v>
      </c>
      <c r="M7">
        <v>63.324399999999997</v>
      </c>
      <c r="N7">
        <v>49.612499999999997</v>
      </c>
      <c r="O7">
        <v>23.991499999999998</v>
      </c>
      <c r="P7">
        <v>12.6953</v>
      </c>
      <c r="Q7">
        <v>5.7302999999999997</v>
      </c>
      <c r="R7">
        <v>3.7831999999999999</v>
      </c>
      <c r="S7">
        <v>3.3693</v>
      </c>
      <c r="T7">
        <v>0</v>
      </c>
      <c r="U7">
        <v>0</v>
      </c>
      <c r="V7">
        <v>0</v>
      </c>
      <c r="W7">
        <v>17.947900000000001</v>
      </c>
      <c r="X7" t="s">
        <v>487</v>
      </c>
      <c r="Y7">
        <v>2.125</v>
      </c>
      <c r="Z7" t="s">
        <v>484</v>
      </c>
      <c r="AA7">
        <v>3.1248999999999998</v>
      </c>
      <c r="AB7" t="s">
        <v>994</v>
      </c>
      <c r="AC7">
        <v>1.6930000000000001</v>
      </c>
      <c r="AD7">
        <v>12.694699999999999</v>
      </c>
      <c r="AE7">
        <v>205.62950000000001</v>
      </c>
      <c r="AF7">
        <v>6</v>
      </c>
      <c r="AG7">
        <v>103</v>
      </c>
    </row>
    <row r="8" spans="1:33">
      <c r="A8" t="s">
        <v>995</v>
      </c>
      <c r="B8" s="1">
        <v>0.64930555555555558</v>
      </c>
      <c r="C8" t="s">
        <v>171</v>
      </c>
      <c r="D8" t="s">
        <v>344</v>
      </c>
      <c r="E8" t="s">
        <v>230</v>
      </c>
      <c r="F8">
        <v>4289</v>
      </c>
      <c r="G8" t="s">
        <v>282</v>
      </c>
      <c r="H8" t="s">
        <v>346</v>
      </c>
      <c r="I8" t="s">
        <v>5</v>
      </c>
      <c r="J8" t="s">
        <v>662</v>
      </c>
      <c r="K8" t="s">
        <v>980</v>
      </c>
      <c r="L8">
        <v>6</v>
      </c>
      <c r="M8">
        <v>66.2239</v>
      </c>
      <c r="N8">
        <v>44.438600000000001</v>
      </c>
      <c r="O8">
        <v>22.470600000000001</v>
      </c>
      <c r="P8">
        <v>7.1877000000000004</v>
      </c>
      <c r="Q8">
        <v>9.0267999999999997</v>
      </c>
      <c r="R8">
        <v>4.62</v>
      </c>
      <c r="S8">
        <v>2.1147</v>
      </c>
      <c r="T8">
        <v>0.75580000000000003</v>
      </c>
      <c r="U8">
        <v>1.4662999999999999</v>
      </c>
      <c r="V8">
        <v>0.71120000000000005</v>
      </c>
      <c r="W8">
        <v>17.597899999999999</v>
      </c>
      <c r="X8" t="s">
        <v>503</v>
      </c>
      <c r="Y8">
        <v>0.66910000000000003</v>
      </c>
      <c r="Z8" t="s">
        <v>996</v>
      </c>
      <c r="AA8">
        <v>0.47960000000000003</v>
      </c>
      <c r="AB8" t="s">
        <v>997</v>
      </c>
      <c r="AC8">
        <v>1.6229</v>
      </c>
      <c r="AD8">
        <v>23.333600000000001</v>
      </c>
      <c r="AE8">
        <v>202.71870000000001</v>
      </c>
      <c r="AF8">
        <v>20</v>
      </c>
      <c r="AG8">
        <v>94</v>
      </c>
    </row>
    <row r="9" spans="1:33">
      <c r="A9" t="s">
        <v>998</v>
      </c>
      <c r="B9" s="1">
        <v>0.64930555555555558</v>
      </c>
      <c r="C9" t="s">
        <v>171</v>
      </c>
      <c r="D9" t="s">
        <v>344</v>
      </c>
      <c r="E9" t="s">
        <v>230</v>
      </c>
      <c r="F9">
        <v>4289</v>
      </c>
      <c r="G9" t="s">
        <v>282</v>
      </c>
      <c r="H9" t="s">
        <v>346</v>
      </c>
      <c r="I9" t="s">
        <v>5</v>
      </c>
      <c r="J9" t="s">
        <v>662</v>
      </c>
      <c r="K9" t="s">
        <v>980</v>
      </c>
      <c r="L9">
        <v>7</v>
      </c>
      <c r="M9">
        <v>46.302599999999998</v>
      </c>
      <c r="N9">
        <v>62.150199999999998</v>
      </c>
      <c r="O9">
        <v>18.4434</v>
      </c>
      <c r="P9">
        <v>13.894600000000001</v>
      </c>
      <c r="Q9">
        <v>5.7363999999999997</v>
      </c>
      <c r="R9">
        <v>3.5653000000000001</v>
      </c>
      <c r="S9">
        <v>2.8727999999999998</v>
      </c>
      <c r="T9">
        <v>2.3058000000000001</v>
      </c>
      <c r="U9">
        <v>1.0172000000000001</v>
      </c>
      <c r="V9">
        <v>1.4509000000000001</v>
      </c>
      <c r="W9">
        <v>17.535699999999999</v>
      </c>
      <c r="X9" t="s">
        <v>495</v>
      </c>
      <c r="Y9">
        <v>2.0851000000000002</v>
      </c>
      <c r="Z9" t="s">
        <v>496</v>
      </c>
      <c r="AA9">
        <v>1.1849000000000001</v>
      </c>
      <c r="AB9" t="s">
        <v>999</v>
      </c>
      <c r="AC9">
        <v>1.897</v>
      </c>
      <c r="AD9">
        <v>18.916799999999999</v>
      </c>
      <c r="AE9">
        <v>199.3587</v>
      </c>
      <c r="AF9">
        <v>25</v>
      </c>
      <c r="AG9">
        <v>112</v>
      </c>
    </row>
    <row r="10" spans="1:33">
      <c r="A10" t="s">
        <v>1000</v>
      </c>
      <c r="B10" s="1">
        <v>0.64930555555555558</v>
      </c>
      <c r="C10" t="s">
        <v>171</v>
      </c>
      <c r="D10" t="s">
        <v>344</v>
      </c>
      <c r="E10" t="s">
        <v>230</v>
      </c>
      <c r="F10">
        <v>4289</v>
      </c>
      <c r="G10" t="s">
        <v>282</v>
      </c>
      <c r="H10" t="s">
        <v>346</v>
      </c>
      <c r="I10" t="s">
        <v>5</v>
      </c>
      <c r="J10" t="s">
        <v>662</v>
      </c>
      <c r="K10" t="s">
        <v>980</v>
      </c>
      <c r="L10">
        <v>5</v>
      </c>
      <c r="M10">
        <v>55.1004</v>
      </c>
      <c r="N10">
        <v>63.805799999999998</v>
      </c>
      <c r="O10">
        <v>28.4817</v>
      </c>
      <c r="P10">
        <v>8.7088000000000001</v>
      </c>
      <c r="Q10">
        <v>4.6916000000000002</v>
      </c>
      <c r="R10">
        <v>3.1101000000000001</v>
      </c>
      <c r="S10">
        <v>2.4523999999999999</v>
      </c>
      <c r="T10">
        <v>1.3549</v>
      </c>
      <c r="U10">
        <v>0</v>
      </c>
      <c r="V10">
        <v>0</v>
      </c>
      <c r="W10">
        <v>11.777100000000001</v>
      </c>
      <c r="X10" t="s">
        <v>1001</v>
      </c>
      <c r="Y10">
        <v>0.50639999999999996</v>
      </c>
      <c r="Z10" t="s">
        <v>1002</v>
      </c>
      <c r="AA10">
        <v>0.1827</v>
      </c>
      <c r="AB10" t="s">
        <v>401</v>
      </c>
      <c r="AC10">
        <v>1.9685999999999999</v>
      </c>
      <c r="AD10">
        <v>12.85</v>
      </c>
      <c r="AE10">
        <v>197.857</v>
      </c>
      <c r="AF10">
        <v>16</v>
      </c>
      <c r="AG10">
        <v>103</v>
      </c>
    </row>
    <row r="11" spans="1:33">
      <c r="A11" t="s">
        <v>1003</v>
      </c>
      <c r="B11" s="1">
        <v>0.64930555555555558</v>
      </c>
      <c r="C11" t="s">
        <v>171</v>
      </c>
      <c r="D11" t="s">
        <v>344</v>
      </c>
      <c r="E11" t="s">
        <v>230</v>
      </c>
      <c r="F11">
        <v>4289</v>
      </c>
      <c r="G11" t="s">
        <v>282</v>
      </c>
      <c r="H11" t="s">
        <v>346</v>
      </c>
      <c r="I11" t="s">
        <v>5</v>
      </c>
      <c r="J11" t="s">
        <v>662</v>
      </c>
      <c r="K11" t="s">
        <v>980</v>
      </c>
      <c r="L11">
        <v>6</v>
      </c>
      <c r="M11">
        <v>70.423900000000003</v>
      </c>
      <c r="N11">
        <v>35.722099999999998</v>
      </c>
      <c r="O11">
        <v>18.842199999999998</v>
      </c>
      <c r="P11">
        <v>8.2112999999999996</v>
      </c>
      <c r="Q11">
        <v>5.3925999999999998</v>
      </c>
      <c r="R11">
        <v>2.5308000000000002</v>
      </c>
      <c r="S11">
        <v>3.2139000000000002</v>
      </c>
      <c r="T11">
        <v>2.4214000000000002</v>
      </c>
      <c r="U11">
        <v>1.609</v>
      </c>
      <c r="V11">
        <v>1.4225000000000001</v>
      </c>
      <c r="W11">
        <v>12.257099999999999</v>
      </c>
      <c r="X11" t="s">
        <v>491</v>
      </c>
      <c r="Y11">
        <v>0.39610000000000001</v>
      </c>
      <c r="Z11" t="s">
        <v>1004</v>
      </c>
      <c r="AA11">
        <v>0</v>
      </c>
      <c r="AB11" t="s">
        <v>1005</v>
      </c>
      <c r="AC11">
        <v>2.1528</v>
      </c>
      <c r="AD11">
        <v>21.674700000000001</v>
      </c>
      <c r="AE11">
        <v>186.2704</v>
      </c>
      <c r="AF11">
        <v>25</v>
      </c>
      <c r="AG11">
        <v>102</v>
      </c>
    </row>
    <row r="12" spans="1:33">
      <c r="A12" t="s">
        <v>1006</v>
      </c>
      <c r="B12" s="1">
        <v>0.64930555555555558</v>
      </c>
      <c r="C12" t="s">
        <v>171</v>
      </c>
      <c r="D12" t="s">
        <v>344</v>
      </c>
      <c r="E12" t="s">
        <v>230</v>
      </c>
      <c r="F12">
        <v>4289</v>
      </c>
      <c r="G12" t="s">
        <v>282</v>
      </c>
      <c r="H12" t="s">
        <v>346</v>
      </c>
      <c r="I12" t="s">
        <v>5</v>
      </c>
      <c r="J12" t="s">
        <v>662</v>
      </c>
      <c r="K12" t="s">
        <v>980</v>
      </c>
      <c r="L12">
        <v>6</v>
      </c>
      <c r="M12">
        <v>50.632300000000001</v>
      </c>
      <c r="N12">
        <v>54.3812</v>
      </c>
      <c r="O12">
        <v>21.4907</v>
      </c>
      <c r="P12">
        <v>6.1490999999999998</v>
      </c>
      <c r="Q12">
        <v>3.3643999999999998</v>
      </c>
      <c r="R12">
        <v>1.8318000000000001</v>
      </c>
      <c r="S12">
        <v>0</v>
      </c>
      <c r="T12">
        <v>0</v>
      </c>
      <c r="U12">
        <v>0</v>
      </c>
      <c r="V12">
        <v>0</v>
      </c>
      <c r="W12">
        <v>16.040700000000001</v>
      </c>
      <c r="X12" t="s">
        <v>511</v>
      </c>
      <c r="Y12">
        <v>2.4079000000000002</v>
      </c>
      <c r="Z12" t="s">
        <v>512</v>
      </c>
      <c r="AA12">
        <v>1.4171</v>
      </c>
      <c r="AB12" t="s">
        <v>1007</v>
      </c>
      <c r="AC12">
        <v>1.1081000000000001</v>
      </c>
      <c r="AD12">
        <v>10.4</v>
      </c>
      <c r="AE12">
        <v>175.7002</v>
      </c>
      <c r="AF12">
        <v>10</v>
      </c>
      <c r="AG12">
        <v>107</v>
      </c>
    </row>
    <row r="13" spans="1:33">
      <c r="A13" t="s">
        <v>1008</v>
      </c>
      <c r="B13" s="1">
        <v>0.64930555555555558</v>
      </c>
      <c r="C13" t="s">
        <v>171</v>
      </c>
      <c r="D13" t="s">
        <v>344</v>
      </c>
      <c r="E13" t="s">
        <v>230</v>
      </c>
      <c r="F13">
        <v>4289</v>
      </c>
      <c r="G13" t="s">
        <v>282</v>
      </c>
      <c r="H13" t="s">
        <v>346</v>
      </c>
      <c r="I13" t="s">
        <v>5</v>
      </c>
      <c r="J13" t="s">
        <v>662</v>
      </c>
      <c r="K13" t="s">
        <v>980</v>
      </c>
      <c r="L13">
        <v>6</v>
      </c>
      <c r="M13">
        <v>31.925999999999998</v>
      </c>
      <c r="N13">
        <v>49.683999999999997</v>
      </c>
      <c r="O13">
        <v>26.866499999999998</v>
      </c>
      <c r="P13">
        <v>5.4635999999999996</v>
      </c>
      <c r="Q13">
        <v>4.1455000000000002</v>
      </c>
      <c r="R13">
        <v>4.5061</v>
      </c>
      <c r="S13">
        <v>2.8742000000000001</v>
      </c>
      <c r="T13">
        <v>1.0669999999999999</v>
      </c>
      <c r="U13">
        <v>1.339</v>
      </c>
      <c r="V13">
        <v>1.0640000000000001</v>
      </c>
      <c r="W13">
        <v>16.835699999999999</v>
      </c>
      <c r="X13" t="s">
        <v>515</v>
      </c>
      <c r="Y13">
        <v>0.32750000000000001</v>
      </c>
      <c r="Z13" t="s">
        <v>985</v>
      </c>
      <c r="AA13">
        <v>1.1003000000000001</v>
      </c>
      <c r="AB13" t="s">
        <v>1009</v>
      </c>
      <c r="AC13">
        <v>0.32169999999999999</v>
      </c>
      <c r="AD13">
        <v>19.7163</v>
      </c>
      <c r="AE13">
        <v>167.23759999999999</v>
      </c>
      <c r="AF13">
        <v>10</v>
      </c>
      <c r="AG13">
        <v>89</v>
      </c>
    </row>
    <row r="14" spans="1:33">
      <c r="A14" t="s">
        <v>1010</v>
      </c>
      <c r="B14" s="1">
        <v>0.64930555555555558</v>
      </c>
      <c r="C14" t="s">
        <v>171</v>
      </c>
      <c r="D14" t="s">
        <v>344</v>
      </c>
      <c r="E14" t="s">
        <v>230</v>
      </c>
      <c r="F14">
        <v>4289</v>
      </c>
      <c r="G14" t="s">
        <v>282</v>
      </c>
      <c r="H14" t="s">
        <v>346</v>
      </c>
      <c r="I14" t="s">
        <v>5</v>
      </c>
      <c r="J14" t="s">
        <v>662</v>
      </c>
      <c r="K14" t="s">
        <v>980</v>
      </c>
      <c r="L14">
        <v>6</v>
      </c>
      <c r="M14">
        <v>51.931800000000003</v>
      </c>
      <c r="N14">
        <v>25.478400000000001</v>
      </c>
      <c r="O14">
        <v>19.464400000000001</v>
      </c>
      <c r="P14">
        <v>5.6154999999999999</v>
      </c>
      <c r="Q14">
        <v>4.7035999999999998</v>
      </c>
      <c r="R14">
        <v>4.5697999999999999</v>
      </c>
      <c r="S14">
        <v>2.3323999999999998</v>
      </c>
      <c r="T14">
        <v>0</v>
      </c>
      <c r="U14">
        <v>0</v>
      </c>
      <c r="V14">
        <v>0</v>
      </c>
      <c r="W14">
        <v>11.9171</v>
      </c>
      <c r="X14" t="s">
        <v>1011</v>
      </c>
      <c r="Y14">
        <v>2.9030999999999998</v>
      </c>
      <c r="Z14" t="s">
        <v>804</v>
      </c>
      <c r="AA14">
        <v>2.1802999999999999</v>
      </c>
      <c r="AB14" t="s">
        <v>1012</v>
      </c>
      <c r="AC14">
        <v>2.0929000000000002</v>
      </c>
      <c r="AD14">
        <v>26.742799999999999</v>
      </c>
      <c r="AE14">
        <v>163.95519999999999</v>
      </c>
      <c r="AF14">
        <v>14</v>
      </c>
      <c r="AG14">
        <v>114</v>
      </c>
    </row>
    <row r="15" spans="1:33">
      <c r="A15" t="s">
        <v>1013</v>
      </c>
      <c r="B15" s="1">
        <v>0.64930555555555558</v>
      </c>
      <c r="C15" t="s">
        <v>171</v>
      </c>
      <c r="D15" t="s">
        <v>344</v>
      </c>
      <c r="E15" t="s">
        <v>230</v>
      </c>
      <c r="F15">
        <v>4289</v>
      </c>
      <c r="G15" t="s">
        <v>282</v>
      </c>
      <c r="H15" t="s">
        <v>346</v>
      </c>
      <c r="I15" t="s">
        <v>5</v>
      </c>
      <c r="J15" t="s">
        <v>662</v>
      </c>
      <c r="K15" t="s">
        <v>980</v>
      </c>
      <c r="L15">
        <v>7</v>
      </c>
      <c r="M15">
        <v>38.796300000000002</v>
      </c>
      <c r="N15">
        <v>28.573399999999999</v>
      </c>
      <c r="O15">
        <v>17.9315</v>
      </c>
      <c r="P15">
        <v>7.0982000000000003</v>
      </c>
      <c r="Q15">
        <v>3.8155000000000001</v>
      </c>
      <c r="R15">
        <v>4.3402000000000003</v>
      </c>
      <c r="S15">
        <v>2.028</v>
      </c>
      <c r="T15">
        <v>2.8096000000000001</v>
      </c>
      <c r="U15">
        <v>0.81769999999999998</v>
      </c>
      <c r="V15">
        <v>1.3346</v>
      </c>
      <c r="W15">
        <v>16.245699999999999</v>
      </c>
      <c r="X15" t="s">
        <v>706</v>
      </c>
      <c r="Y15">
        <v>0.46739999999999998</v>
      </c>
      <c r="Z15" t="s">
        <v>707</v>
      </c>
      <c r="AA15">
        <v>0.2298</v>
      </c>
      <c r="AB15" t="s">
        <v>297</v>
      </c>
      <c r="AC15">
        <v>2.0512000000000001</v>
      </c>
      <c r="AD15">
        <v>11.027799999999999</v>
      </c>
      <c r="AE15">
        <v>137.5669</v>
      </c>
      <c r="AF15">
        <v>16</v>
      </c>
      <c r="AG15">
        <v>112</v>
      </c>
    </row>
    <row r="51" spans="1:33" hidden="1" outlineLevel="1">
      <c r="A51" t="str">
        <f>C2</f>
        <v>Kelso</v>
      </c>
      <c r="B51">
        <f>B2</f>
        <v>0.64930555555555558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Iolani (GER)</v>
      </c>
      <c r="L52" t="str">
        <f t="shared" si="0"/>
        <v>Iolani (GER)</v>
      </c>
      <c r="M52" t="str">
        <f t="shared" si="0"/>
        <v>Icefall (IRE)</v>
      </c>
      <c r="N52" t="str">
        <f t="shared" ref="N52:N91" si="1">INDEX($A$2:$A$20,(MATCH(LARGE(W$2:W$20,$J52),W$2:W$20,0)))</f>
        <v>An Fear Ciuin (IRE)</v>
      </c>
      <c r="O52" t="str">
        <f t="shared" ref="O52:O91" si="2">INDEX($A$2:$A$20,(MATCH(LARGE(AA$2:AA$20,$J52),AA$2:AA$20,0)))</f>
        <v>Iolani (GER)</v>
      </c>
      <c r="P52" t="str">
        <f t="shared" ref="P52:P91" si="3">INDEX($A$2:$A$20,(MATCH(LARGE(Y$2:Y$20,$J52),Y$2:Y$20,0)))</f>
        <v>Val Mome (FR)</v>
      </c>
      <c r="Q52" t="str">
        <f t="shared" ref="Q52:Q91" si="4">INDEX($A$2:$A$20,(MATCH(LARGE(Y$2:Y$20,$J52),Y$2:Y$20,0)))</f>
        <v>Val Mome (FR)</v>
      </c>
      <c r="R52" t="str">
        <f t="shared" ref="R52:R91" si="5">INDEX($A$2:$A$20,(MATCH(LARGE(AD$2:AD$20,$J52),AD$2:AD$20,0)))</f>
        <v>An Fear Ciuin (IRE)</v>
      </c>
      <c r="S52" t="str">
        <f t="shared" ref="S52:S80" si="6">A2</f>
        <v>Iolani (GER)</v>
      </c>
      <c r="V52">
        <f t="shared" ref="V52:V80" si="7">SUM(Y52:AF52)</f>
        <v>87</v>
      </c>
      <c r="W52">
        <f t="shared" ref="W52:W80" si="8">V52-AG2</f>
        <v>-24</v>
      </c>
      <c r="X52">
        <f t="shared" ref="X52:X60" si="9">IF(ISNA(W52),"",W52)</f>
        <v>-24</v>
      </c>
      <c r="Y52">
        <f t="shared" ref="Y52:AA80" si="10">(($H$63+1)-(RANK(M2,M$2:M$30)))</f>
        <v>14</v>
      </c>
      <c r="Z52">
        <f t="shared" si="10"/>
        <v>14</v>
      </c>
      <c r="AA52">
        <f t="shared" si="10"/>
        <v>1</v>
      </c>
      <c r="AB52">
        <f t="shared" ref="AB52:AB80" si="11">(($H$63+1)-(RANK(W2,W$2:W$30)))</f>
        <v>13</v>
      </c>
      <c r="AC52">
        <f t="shared" ref="AC52:AC80" si="12">(($H$63+1)-(RANK(Y2,Y$2:Y$30)))</f>
        <v>12</v>
      </c>
      <c r="AD52">
        <f t="shared" ref="AD52:AD80" si="13">(($H$63+1)-(RANK(AA2,AA$2:AA$30)))</f>
        <v>14</v>
      </c>
      <c r="AE52">
        <f t="shared" ref="AE52:AF80" si="14">(($H$63+1)-(RANK(AC2,AC$2:AC$30)))</f>
        <v>13</v>
      </c>
      <c r="AF52">
        <f t="shared" si="14"/>
        <v>6</v>
      </c>
      <c r="AG52" t="str">
        <f>INDEX(S52:S92, MATCH(LARGE(X52:X92, 1),X52:X92, 0))</f>
        <v>Iolani (GER)</v>
      </c>
    </row>
    <row r="53" spans="1:33" hidden="1" outlineLevel="1">
      <c r="A53" t="s">
        <v>43</v>
      </c>
      <c r="B53" t="str">
        <f>A2</f>
        <v>Iolani (GER)</v>
      </c>
      <c r="C53">
        <f>AE2</f>
        <v>289.3467</v>
      </c>
      <c r="D53">
        <f>AG2</f>
        <v>111</v>
      </c>
      <c r="E53">
        <f>C53-D53</f>
        <v>178.3467</v>
      </c>
      <c r="F53">
        <f>SUMIF(B53:B61, B53, G53:G61)</f>
        <v>0.21590854872005114</v>
      </c>
      <c r="G53">
        <f>(1/C53)*(C53-C54)</f>
        <v>7.23215436706207E-2</v>
      </c>
      <c r="H53">
        <f>AF2</f>
        <v>5</v>
      </c>
      <c r="J53">
        <v>2</v>
      </c>
      <c r="K53" t="str">
        <f t="shared" si="0"/>
        <v>Val Mome (FR)</v>
      </c>
      <c r="L53" t="str">
        <f t="shared" si="0"/>
        <v>Chookie Royale</v>
      </c>
      <c r="M53" t="str">
        <f t="shared" si="0"/>
        <v>Val Mome (FR)</v>
      </c>
      <c r="N53" t="str">
        <f t="shared" si="1"/>
        <v>Iolani (GER)</v>
      </c>
      <c r="O53" t="str">
        <f t="shared" si="2"/>
        <v>Chanceanotherfive (IRE)</v>
      </c>
      <c r="P53" t="str">
        <f t="shared" si="3"/>
        <v>Tokaramore</v>
      </c>
      <c r="Q53" t="str">
        <f t="shared" si="4"/>
        <v>Tokaramore</v>
      </c>
      <c r="R53" t="str">
        <f t="shared" si="5"/>
        <v>Tokaramore</v>
      </c>
      <c r="S53" t="str">
        <f t="shared" si="6"/>
        <v>An Fear Ciuin (IRE)</v>
      </c>
      <c r="V53">
        <f t="shared" si="7"/>
        <v>80</v>
      </c>
      <c r="W53">
        <f t="shared" si="8"/>
        <v>-28</v>
      </c>
      <c r="X53">
        <f t="shared" si="9"/>
        <v>-28</v>
      </c>
      <c r="Y53">
        <f t="shared" si="10"/>
        <v>12</v>
      </c>
      <c r="Z53">
        <f t="shared" si="10"/>
        <v>5</v>
      </c>
      <c r="AA53">
        <f t="shared" si="10"/>
        <v>12</v>
      </c>
      <c r="AB53">
        <f t="shared" si="11"/>
        <v>14</v>
      </c>
      <c r="AC53">
        <f t="shared" si="12"/>
        <v>7</v>
      </c>
      <c r="AD53">
        <f t="shared" si="13"/>
        <v>6</v>
      </c>
      <c r="AE53">
        <f t="shared" si="14"/>
        <v>10</v>
      </c>
      <c r="AF53">
        <f t="shared" si="14"/>
        <v>14</v>
      </c>
    </row>
    <row r="54" spans="1:33" hidden="1" outlineLevel="1">
      <c r="A54" t="s">
        <v>44</v>
      </c>
      <c r="B54" t="str">
        <f>A3</f>
        <v>An Fear Ciuin (IRE)</v>
      </c>
      <c r="C54">
        <f>AE3</f>
        <v>268.42070000000001</v>
      </c>
      <c r="D54">
        <f>AG3</f>
        <v>108</v>
      </c>
      <c r="E54">
        <f t="shared" ref="E54:E55" si="15">C54-D54</f>
        <v>160.42070000000001</v>
      </c>
      <c r="F54">
        <f ca="1">SUMIF(B53:B64, B54, G53:G61)</f>
        <v>6.9208852029697815E-2</v>
      </c>
      <c r="H54">
        <f>AF3</f>
        <v>8</v>
      </c>
      <c r="J54">
        <v>3</v>
      </c>
      <c r="K54" t="str">
        <f t="shared" si="0"/>
        <v>An Fear Ciuin (IRE)</v>
      </c>
      <c r="L54" t="str">
        <f t="shared" si="0"/>
        <v>St Georges Oval (IRE)</v>
      </c>
      <c r="M54" t="str">
        <f t="shared" si="0"/>
        <v>An Fear Ciuin (IRE)</v>
      </c>
      <c r="N54" t="str">
        <f t="shared" si="1"/>
        <v>Icefall (IRE)</v>
      </c>
      <c r="O54" t="str">
        <f t="shared" si="2"/>
        <v>Chookie Royale</v>
      </c>
      <c r="P54" t="str">
        <f t="shared" si="3"/>
        <v>Iolani (GER)</v>
      </c>
      <c r="Q54" t="str">
        <f t="shared" si="4"/>
        <v>Iolani (GER)</v>
      </c>
      <c r="R54" t="str">
        <f t="shared" si="5"/>
        <v>Val Mome (FR)</v>
      </c>
      <c r="S54" t="str">
        <f t="shared" si="6"/>
        <v>Val Mome (FR)</v>
      </c>
      <c r="V54">
        <f t="shared" si="7"/>
        <v>86</v>
      </c>
      <c r="W54">
        <f t="shared" si="8"/>
        <v>-29</v>
      </c>
      <c r="X54">
        <f t="shared" si="9"/>
        <v>-29</v>
      </c>
      <c r="Y54">
        <f t="shared" si="10"/>
        <v>13</v>
      </c>
      <c r="Z54">
        <f t="shared" si="10"/>
        <v>9</v>
      </c>
      <c r="AA54">
        <f t="shared" si="10"/>
        <v>13</v>
      </c>
      <c r="AB54">
        <f t="shared" si="11"/>
        <v>1</v>
      </c>
      <c r="AC54">
        <f t="shared" si="12"/>
        <v>14</v>
      </c>
      <c r="AD54">
        <f t="shared" si="13"/>
        <v>10</v>
      </c>
      <c r="AE54">
        <f t="shared" si="14"/>
        <v>14</v>
      </c>
      <c r="AF54">
        <f t="shared" si="14"/>
        <v>12</v>
      </c>
    </row>
    <row r="55" spans="1:33" hidden="1" outlineLevel="1">
      <c r="A55" t="s">
        <v>45</v>
      </c>
      <c r="B55" t="str">
        <f>A4</f>
        <v>Val Mome (FR)</v>
      </c>
      <c r="C55">
        <f>AE4</f>
        <v>263.05880000000002</v>
      </c>
      <c r="D55">
        <f>AG4</f>
        <v>115</v>
      </c>
      <c r="E55">
        <f t="shared" si="15"/>
        <v>148.05880000000002</v>
      </c>
      <c r="F55">
        <f ca="1">SUMIF(B53:B64, B55, G53:G61)</f>
        <v>0.14869432755149872</v>
      </c>
      <c r="H55">
        <f>AF4</f>
        <v>4</v>
      </c>
      <c r="J55">
        <v>4</v>
      </c>
      <c r="K55" t="str">
        <f t="shared" si="0"/>
        <v>Icefall (IRE)</v>
      </c>
      <c r="L55" t="str">
        <f t="shared" si="0"/>
        <v>Desert Island Dusk</v>
      </c>
      <c r="M55" t="str">
        <f t="shared" si="0"/>
        <v>Chookie Royale</v>
      </c>
      <c r="N55" t="str">
        <f t="shared" si="1"/>
        <v>Chookie Royale</v>
      </c>
      <c r="O55" t="str">
        <f t="shared" si="2"/>
        <v>Tokaramore</v>
      </c>
      <c r="P55" t="str">
        <f t="shared" si="3"/>
        <v>Trooblue</v>
      </c>
      <c r="Q55" t="str">
        <f t="shared" si="4"/>
        <v>Trooblue</v>
      </c>
      <c r="R55" t="str">
        <f t="shared" si="5"/>
        <v>Chookie Royale</v>
      </c>
      <c r="S55" t="str">
        <f t="shared" si="6"/>
        <v>Chookie Royale</v>
      </c>
      <c r="V55">
        <f t="shared" si="7"/>
        <v>81</v>
      </c>
      <c r="W55">
        <f t="shared" si="8"/>
        <v>-26</v>
      </c>
      <c r="X55">
        <f t="shared" si="9"/>
        <v>-26</v>
      </c>
      <c r="Y55">
        <f t="shared" si="10"/>
        <v>7</v>
      </c>
      <c r="Z55">
        <f t="shared" si="10"/>
        <v>13</v>
      </c>
      <c r="AA55">
        <f t="shared" si="10"/>
        <v>11</v>
      </c>
      <c r="AB55">
        <f t="shared" si="11"/>
        <v>11</v>
      </c>
      <c r="AC55">
        <f t="shared" si="12"/>
        <v>10</v>
      </c>
      <c r="AD55">
        <f t="shared" si="13"/>
        <v>12</v>
      </c>
      <c r="AE55">
        <f t="shared" si="14"/>
        <v>6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Iolani (GER)</v>
      </c>
      <c r="C56">
        <f>LARGE(M$2:M$20, D56)</f>
        <v>117.15300000000001</v>
      </c>
      <c r="D56">
        <v>1</v>
      </c>
      <c r="E56">
        <f>LARGE(M$2:M$20, F56)</f>
        <v>109.1861</v>
      </c>
      <c r="F56">
        <v>2</v>
      </c>
      <c r="G56">
        <f t="shared" ref="G56:G61" si="16">IF(C56&gt;0, (1/C56)*(C56-E56), 0.1)</f>
        <v>6.8004233779758172E-2</v>
      </c>
      <c r="H56">
        <f t="shared" ref="H56:H61" si="17">INDEX(AF$2:AF$20,MATCH(B56,A$2:A$20,0))</f>
        <v>5</v>
      </c>
      <c r="J56">
        <v>5</v>
      </c>
      <c r="K56" t="str">
        <f t="shared" si="0"/>
        <v>Little Stevie</v>
      </c>
      <c r="L56" t="str">
        <f t="shared" si="0"/>
        <v>Icefall (IRE)</v>
      </c>
      <c r="M56" t="str">
        <f t="shared" si="0"/>
        <v>St Georges Oval (IRE)</v>
      </c>
      <c r="N56" t="str">
        <f t="shared" si="1"/>
        <v>Chanceanotherfive (IRE)</v>
      </c>
      <c r="O56" t="str">
        <f t="shared" si="2"/>
        <v>Val Mome (FR)</v>
      </c>
      <c r="P56" t="str">
        <f t="shared" si="3"/>
        <v>Chookie Royale</v>
      </c>
      <c r="Q56" t="str">
        <f t="shared" si="4"/>
        <v>Chookie Royale</v>
      </c>
      <c r="R56" t="str">
        <f t="shared" si="5"/>
        <v>Sense Of Urgency (IRE)</v>
      </c>
      <c r="S56" t="str">
        <f t="shared" si="6"/>
        <v>Icefall (IRE)</v>
      </c>
      <c r="V56">
        <f t="shared" si="7"/>
        <v>69</v>
      </c>
      <c r="W56">
        <f t="shared" si="8"/>
        <v>-43</v>
      </c>
      <c r="X56">
        <f t="shared" si="9"/>
        <v>-43</v>
      </c>
      <c r="Y56">
        <f t="shared" si="10"/>
        <v>11</v>
      </c>
      <c r="Z56">
        <f t="shared" si="10"/>
        <v>10</v>
      </c>
      <c r="AA56">
        <f t="shared" si="10"/>
        <v>14</v>
      </c>
      <c r="AB56">
        <f t="shared" si="11"/>
        <v>12</v>
      </c>
      <c r="AC56">
        <f t="shared" si="12"/>
        <v>6</v>
      </c>
      <c r="AD56">
        <f t="shared" si="13"/>
        <v>9</v>
      </c>
      <c r="AE56">
        <f t="shared" si="14"/>
        <v>2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An Fear Ciuin (IRE)</v>
      </c>
      <c r="C57">
        <f>LARGE(W$2:W$20, D57)</f>
        <v>21.592099999999999</v>
      </c>
      <c r="D57">
        <v>1</v>
      </c>
      <c r="E57">
        <f>LARGE(W$2:W$20, F57)</f>
        <v>20.844999999999999</v>
      </c>
      <c r="F57">
        <v>2</v>
      </c>
      <c r="G57">
        <f t="shared" si="16"/>
        <v>3.4600617818553996E-2</v>
      </c>
      <c r="H57">
        <f t="shared" si="17"/>
        <v>8</v>
      </c>
      <c r="J57">
        <v>6</v>
      </c>
      <c r="K57" t="str">
        <f t="shared" si="0"/>
        <v>Sense Of Urgency (IRE)</v>
      </c>
      <c r="L57" t="str">
        <f t="shared" si="0"/>
        <v>Val Mome (FR)</v>
      </c>
      <c r="M57" t="str">
        <f t="shared" si="0"/>
        <v>Las Tunas (FR)</v>
      </c>
      <c r="N57" t="str">
        <f t="shared" si="1"/>
        <v>Sense Of Urgency (IRE)</v>
      </c>
      <c r="O57" t="str">
        <f t="shared" si="2"/>
        <v>Icefall (IRE)</v>
      </c>
      <c r="P57" t="str">
        <f t="shared" si="3"/>
        <v>Chanceanotherfive (IRE)</v>
      </c>
      <c r="Q57" t="str">
        <f t="shared" si="4"/>
        <v>Chanceanotherfive (IRE)</v>
      </c>
      <c r="R57" t="str">
        <f t="shared" si="5"/>
        <v>Little Stevie</v>
      </c>
      <c r="S57" t="str">
        <f t="shared" si="6"/>
        <v>Chanceanotherfive (IRE)</v>
      </c>
      <c r="V57">
        <f t="shared" si="7"/>
        <v>62</v>
      </c>
      <c r="W57">
        <f t="shared" si="8"/>
        <v>-41</v>
      </c>
      <c r="X57">
        <f t="shared" si="9"/>
        <v>-41</v>
      </c>
      <c r="Y57">
        <f t="shared" si="10"/>
        <v>8</v>
      </c>
      <c r="Z57">
        <f t="shared" si="10"/>
        <v>6</v>
      </c>
      <c r="AA57">
        <f t="shared" si="10"/>
        <v>8</v>
      </c>
      <c r="AB57">
        <f t="shared" si="11"/>
        <v>10</v>
      </c>
      <c r="AC57">
        <f t="shared" si="12"/>
        <v>9</v>
      </c>
      <c r="AD57">
        <f t="shared" si="13"/>
        <v>13</v>
      </c>
      <c r="AE57">
        <f t="shared" si="14"/>
        <v>5</v>
      </c>
      <c r="AF57">
        <f t="shared" si="14"/>
        <v>3</v>
      </c>
    </row>
    <row r="58" spans="1:33" hidden="1" outlineLevel="1">
      <c r="A58" t="s">
        <v>28</v>
      </c>
      <c r="B58" t="str">
        <f>INDEX(A$2:A$20,MATCH(C58,AA$2:AA$20,0))</f>
        <v>Iolani (GER)</v>
      </c>
      <c r="C58">
        <f>LARGE(AA$2:AA$20, D58)</f>
        <v>3.3803999999999998</v>
      </c>
      <c r="D58">
        <v>1</v>
      </c>
      <c r="E58">
        <f>LARGE(AA$2:AA$20, F58)</f>
        <v>3.1248999999999998</v>
      </c>
      <c r="F58">
        <v>2</v>
      </c>
      <c r="G58">
        <f t="shared" si="16"/>
        <v>7.558277126967225E-2</v>
      </c>
      <c r="H58">
        <f t="shared" si="17"/>
        <v>5</v>
      </c>
      <c r="J58">
        <v>7</v>
      </c>
      <c r="K58" t="str">
        <f t="shared" si="0"/>
        <v>Chanceanotherfive (IRE)</v>
      </c>
      <c r="L58" t="str">
        <f t="shared" si="0"/>
        <v>Trooblue</v>
      </c>
      <c r="M58" t="str">
        <f t="shared" si="0"/>
        <v>Chanceanotherfive (IRE)</v>
      </c>
      <c r="N58" t="str">
        <f t="shared" si="1"/>
        <v>Desert Island Dusk</v>
      </c>
      <c r="O58" t="str">
        <f t="shared" si="2"/>
        <v>Trooblue</v>
      </c>
      <c r="P58" t="str">
        <f t="shared" si="3"/>
        <v>Desert Island Dusk</v>
      </c>
      <c r="Q58" t="str">
        <f t="shared" si="4"/>
        <v>Desert Island Dusk</v>
      </c>
      <c r="R58" t="str">
        <f t="shared" si="5"/>
        <v>Las Tunas (FR)</v>
      </c>
      <c r="S58" t="str">
        <f t="shared" si="6"/>
        <v>Sense Of Urgency (IRE)</v>
      </c>
      <c r="V58">
        <f t="shared" si="7"/>
        <v>52</v>
      </c>
      <c r="W58">
        <f t="shared" si="8"/>
        <v>-42</v>
      </c>
      <c r="X58">
        <f t="shared" si="9"/>
        <v>-42</v>
      </c>
      <c r="Y58">
        <f t="shared" si="10"/>
        <v>9</v>
      </c>
      <c r="Z58">
        <f t="shared" si="10"/>
        <v>4</v>
      </c>
      <c r="AA58">
        <f t="shared" si="10"/>
        <v>7</v>
      </c>
      <c r="AB58">
        <f t="shared" si="11"/>
        <v>9</v>
      </c>
      <c r="AC58">
        <f t="shared" si="12"/>
        <v>5</v>
      </c>
      <c r="AD58">
        <f t="shared" si="13"/>
        <v>4</v>
      </c>
      <c r="AE58">
        <f t="shared" si="14"/>
        <v>4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Val Mome (FR)</v>
      </c>
      <c r="C59">
        <f>LARGE(AC$2:AC$20, D59)</f>
        <v>2.4266999999999999</v>
      </c>
      <c r="D59">
        <v>1</v>
      </c>
      <c r="E59">
        <f>LARGE(AC$2:AC$20, F59)</f>
        <v>2.3147000000000002</v>
      </c>
      <c r="F59">
        <v>2</v>
      </c>
      <c r="G59">
        <f t="shared" si="16"/>
        <v>4.6153212181151218E-2</v>
      </c>
      <c r="H59">
        <f t="shared" si="17"/>
        <v>4</v>
      </c>
      <c r="J59">
        <v>8</v>
      </c>
      <c r="K59" t="str">
        <f t="shared" si="0"/>
        <v>Chookie Royale</v>
      </c>
      <c r="L59" t="str">
        <f t="shared" si="0"/>
        <v>Las Tunas (FR)</v>
      </c>
      <c r="M59" t="str">
        <f t="shared" si="0"/>
        <v>Sense Of Urgency (IRE)</v>
      </c>
      <c r="N59" t="str">
        <f t="shared" si="1"/>
        <v>Las Tunas (FR)</v>
      </c>
      <c r="O59" t="str">
        <f t="shared" si="2"/>
        <v>Desert Island Dusk</v>
      </c>
      <c r="P59" t="str">
        <f t="shared" si="3"/>
        <v>An Fear Ciuin (IRE)</v>
      </c>
      <c r="Q59" t="str">
        <f t="shared" si="4"/>
        <v>An Fear Ciuin (IRE)</v>
      </c>
      <c r="R59" t="str">
        <f t="shared" si="5"/>
        <v>Desert Island Dusk</v>
      </c>
      <c r="S59" t="str">
        <f t="shared" si="6"/>
        <v>Desert Island Dusk</v>
      </c>
      <c r="V59">
        <f t="shared" si="7"/>
        <v>54</v>
      </c>
      <c r="W59">
        <f t="shared" si="8"/>
        <v>-58</v>
      </c>
      <c r="X59">
        <f t="shared" si="9"/>
        <v>-58</v>
      </c>
      <c r="Y59">
        <f t="shared" si="10"/>
        <v>3</v>
      </c>
      <c r="Z59">
        <f t="shared" si="10"/>
        <v>11</v>
      </c>
      <c r="AA59">
        <f t="shared" si="10"/>
        <v>3</v>
      </c>
      <c r="AB59">
        <f t="shared" si="11"/>
        <v>8</v>
      </c>
      <c r="AC59">
        <f t="shared" si="12"/>
        <v>8</v>
      </c>
      <c r="AD59">
        <f t="shared" si="13"/>
        <v>7</v>
      </c>
      <c r="AE59">
        <f t="shared" si="14"/>
        <v>7</v>
      </c>
      <c r="AF59">
        <f t="shared" si="14"/>
        <v>7</v>
      </c>
    </row>
    <row r="60" spans="1:33" hidden="1" outlineLevel="1">
      <c r="A60" t="s">
        <v>26</v>
      </c>
      <c r="B60" t="str">
        <f>INDEX(A$2:A$20,MATCH(C60,Y$2:Y$20,0))</f>
        <v>Val Mome (FR)</v>
      </c>
      <c r="C60">
        <f>LARGE(Y$2:Y$20, D60)</f>
        <v>3.2347999999999999</v>
      </c>
      <c r="D60">
        <v>1</v>
      </c>
      <c r="E60">
        <f>LARGE(Y$2:Y$20, F60)</f>
        <v>2.9030999999999998</v>
      </c>
      <c r="F60">
        <v>2</v>
      </c>
      <c r="G60">
        <f t="shared" si="16"/>
        <v>0.1025411153703475</v>
      </c>
      <c r="H60">
        <f t="shared" si="17"/>
        <v>4</v>
      </c>
      <c r="J60">
        <v>9</v>
      </c>
      <c r="K60" t="str">
        <f t="shared" si="0"/>
        <v>St Georges Oval (IRE)</v>
      </c>
      <c r="L60" t="str">
        <f t="shared" si="0"/>
        <v>Chanceanotherfive (IRE)</v>
      </c>
      <c r="M60" t="str">
        <f t="shared" si="0"/>
        <v>Trooblue</v>
      </c>
      <c r="N60" t="str">
        <f t="shared" si="1"/>
        <v>Felix Mendelssohn (IRE)</v>
      </c>
      <c r="O60" t="str">
        <f t="shared" si="2"/>
        <v>An Fear Ciuin (IRE)</v>
      </c>
      <c r="P60" t="str">
        <f t="shared" si="3"/>
        <v>Icefall (IRE)</v>
      </c>
      <c r="Q60" t="str">
        <f t="shared" si="4"/>
        <v>Icefall (IRE)</v>
      </c>
      <c r="R60" t="str">
        <f t="shared" si="5"/>
        <v>Iolani (GER)</v>
      </c>
      <c r="S60" t="str">
        <f t="shared" si="6"/>
        <v>St Georges Oval (IRE)</v>
      </c>
      <c r="V60">
        <f t="shared" si="7"/>
        <v>48</v>
      </c>
      <c r="W60">
        <f t="shared" si="8"/>
        <v>-55</v>
      </c>
      <c r="X60">
        <f t="shared" si="9"/>
        <v>-55</v>
      </c>
      <c r="Y60">
        <f t="shared" si="10"/>
        <v>6</v>
      </c>
      <c r="Z60">
        <f t="shared" si="10"/>
        <v>12</v>
      </c>
      <c r="AA60">
        <f t="shared" si="10"/>
        <v>10</v>
      </c>
      <c r="AB60">
        <f t="shared" si="11"/>
        <v>2</v>
      </c>
      <c r="AC60">
        <f t="shared" si="12"/>
        <v>4</v>
      </c>
      <c r="AD60">
        <f t="shared" si="13"/>
        <v>2</v>
      </c>
      <c r="AE60">
        <f t="shared" si="14"/>
        <v>8</v>
      </c>
      <c r="AF60">
        <f t="shared" si="14"/>
        <v>4</v>
      </c>
    </row>
    <row r="61" spans="1:33" hidden="1" outlineLevel="1">
      <c r="A61" t="s">
        <v>47</v>
      </c>
      <c r="B61" t="str">
        <f>INDEX(A$2:A$20,MATCH(C61,AD$2:AD$20,0))</f>
        <v>An Fear Ciuin (IRE)</v>
      </c>
      <c r="C61">
        <f>LARGE(AD$2:AD$20, D61)</f>
        <v>27.701499999999999</v>
      </c>
      <c r="D61">
        <v>1</v>
      </c>
      <c r="E61">
        <f>LARGE(AD$2:AD$20, F61)</f>
        <v>26.742799999999999</v>
      </c>
      <c r="F61">
        <v>2</v>
      </c>
      <c r="G61">
        <f t="shared" si="16"/>
        <v>3.4608234211143819E-2</v>
      </c>
      <c r="H61">
        <f t="shared" si="17"/>
        <v>8</v>
      </c>
      <c r="J61">
        <v>10</v>
      </c>
      <c r="K61" t="str">
        <f t="shared" si="0"/>
        <v>Tokaramore</v>
      </c>
      <c r="L61" t="str">
        <f t="shared" si="0"/>
        <v>An Fear Ciuin (IRE)</v>
      </c>
      <c r="M61" t="str">
        <f t="shared" si="0"/>
        <v>Tokaramore</v>
      </c>
      <c r="N61" t="str">
        <f t="shared" si="1"/>
        <v>Trooblue</v>
      </c>
      <c r="O61" t="str">
        <f t="shared" si="2"/>
        <v>Las Tunas (FR)</v>
      </c>
      <c r="P61" t="str">
        <f t="shared" si="3"/>
        <v>Sense Of Urgency (IRE)</v>
      </c>
      <c r="Q61" t="str">
        <f t="shared" si="4"/>
        <v>Sense Of Urgency (IRE)</v>
      </c>
      <c r="R61" t="str">
        <f t="shared" si="5"/>
        <v>Icefall (IRE)</v>
      </c>
      <c r="S61" t="str">
        <f t="shared" si="6"/>
        <v>Little Stevie</v>
      </c>
      <c r="V61">
        <f t="shared" si="7"/>
        <v>45</v>
      </c>
      <c r="W61">
        <f t="shared" si="8"/>
        <v>-57</v>
      </c>
      <c r="X61">
        <f>IF(ISNA(W61),"",W61)</f>
        <v>-57</v>
      </c>
      <c r="Y61">
        <f t="shared" si="10"/>
        <v>10</v>
      </c>
      <c r="Z61">
        <f t="shared" si="10"/>
        <v>3</v>
      </c>
      <c r="AA61">
        <f t="shared" si="10"/>
        <v>4</v>
      </c>
      <c r="AB61">
        <f t="shared" si="11"/>
        <v>4</v>
      </c>
      <c r="AC61">
        <f t="shared" si="12"/>
        <v>2</v>
      </c>
      <c r="AD61">
        <f t="shared" si="13"/>
        <v>1</v>
      </c>
      <c r="AE61">
        <f t="shared" si="14"/>
        <v>12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Iolani (GER)</v>
      </c>
      <c r="J62">
        <v>11</v>
      </c>
      <c r="K62" t="str">
        <f t="shared" si="0"/>
        <v>Trooblue</v>
      </c>
      <c r="L62" t="str">
        <f t="shared" si="0"/>
        <v>Sense Of Urgency (IRE)</v>
      </c>
      <c r="M62" t="str">
        <f t="shared" si="0"/>
        <v>Little Stevie</v>
      </c>
      <c r="N62" t="str">
        <f t="shared" si="1"/>
        <v>Little Stevie</v>
      </c>
      <c r="O62" t="str">
        <f t="shared" si="2"/>
        <v>Sense Of Urgency (IRE)</v>
      </c>
      <c r="P62" t="str">
        <f t="shared" si="3"/>
        <v>St Georges Oval (IRE)</v>
      </c>
      <c r="Q62" t="str">
        <f t="shared" si="4"/>
        <v>St Georges Oval (IRE)</v>
      </c>
      <c r="R62" t="str">
        <f t="shared" si="5"/>
        <v>St Georges Oval (IRE)</v>
      </c>
      <c r="S62" t="str">
        <f t="shared" si="6"/>
        <v>Trooblue</v>
      </c>
      <c r="V62">
        <f t="shared" si="7"/>
        <v>46</v>
      </c>
      <c r="W62">
        <f t="shared" si="8"/>
        <v>-61</v>
      </c>
      <c r="X62">
        <f t="shared" ref="X62:X80" si="18">IF(ISNA(W62),"",W62)</f>
        <v>-61</v>
      </c>
      <c r="Y62">
        <f t="shared" si="10"/>
        <v>4</v>
      </c>
      <c r="Z62">
        <f t="shared" si="10"/>
        <v>8</v>
      </c>
      <c r="AA62">
        <f t="shared" si="10"/>
        <v>6</v>
      </c>
      <c r="AB62">
        <f t="shared" si="11"/>
        <v>5</v>
      </c>
      <c r="AC62">
        <f t="shared" si="12"/>
        <v>11</v>
      </c>
      <c r="AD62">
        <f t="shared" si="13"/>
        <v>8</v>
      </c>
      <c r="AE62">
        <f t="shared" si="14"/>
        <v>3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An Fear Ciuin (IRE)</v>
      </c>
      <c r="C63" t="str">
        <f>IF(G68="Handicap", INDEX(B53:B55,(MATCH(LARGE(D53:D55,3),D53:D55,0))))</f>
        <v>An Fear Ciuin (IRE)</v>
      </c>
      <c r="D63" t="str">
        <f>IF(G68="Handicap", INDEX(B53:B55,(MATCH(LARGE(E53:E55,1),E53:E55,0))))</f>
        <v>Iolani (GER)</v>
      </c>
      <c r="G63" t="s">
        <v>68</v>
      </c>
      <c r="H63">
        <f>COUNTIF(A2:A30, "*")</f>
        <v>14</v>
      </c>
      <c r="J63">
        <v>12</v>
      </c>
      <c r="K63" t="str">
        <f t="shared" si="0"/>
        <v>Desert Island Dusk</v>
      </c>
      <c r="L63" t="str">
        <f t="shared" si="0"/>
        <v>Little Stevie</v>
      </c>
      <c r="M63" t="str">
        <f t="shared" si="0"/>
        <v>Desert Island Dusk</v>
      </c>
      <c r="N63" t="str">
        <f t="shared" si="1"/>
        <v>Tokaramore</v>
      </c>
      <c r="O63" t="str">
        <f t="shared" si="2"/>
        <v>Felix Mendelssohn (IRE)</v>
      </c>
      <c r="P63" t="str">
        <f t="shared" si="3"/>
        <v>Felix Mendelssohn (IRE)</v>
      </c>
      <c r="Q63" t="str">
        <f t="shared" si="4"/>
        <v>Felix Mendelssohn (IRE)</v>
      </c>
      <c r="R63" t="str">
        <f t="shared" si="5"/>
        <v>Chanceanotherfive (IRE)</v>
      </c>
      <c r="S63" t="str">
        <f t="shared" si="6"/>
        <v>Las Tunas (FR)</v>
      </c>
      <c r="V63">
        <f t="shared" si="7"/>
        <v>39</v>
      </c>
      <c r="W63">
        <f t="shared" si="8"/>
        <v>-50</v>
      </c>
      <c r="X63">
        <f t="shared" si="18"/>
        <v>-50</v>
      </c>
      <c r="Y63">
        <f t="shared" si="10"/>
        <v>1</v>
      </c>
      <c r="Z63">
        <f t="shared" si="10"/>
        <v>7</v>
      </c>
      <c r="AA63">
        <f t="shared" si="10"/>
        <v>9</v>
      </c>
      <c r="AB63">
        <f t="shared" si="11"/>
        <v>7</v>
      </c>
      <c r="AC63">
        <f t="shared" si="12"/>
        <v>1</v>
      </c>
      <c r="AD63">
        <f t="shared" si="13"/>
        <v>5</v>
      </c>
      <c r="AE63">
        <f t="shared" si="14"/>
        <v>1</v>
      </c>
      <c r="AF63">
        <f t="shared" si="14"/>
        <v>8</v>
      </c>
    </row>
    <row r="64" spans="1:33" hidden="1" outlineLevel="1">
      <c r="A64" t="s">
        <v>48</v>
      </c>
      <c r="B64" t="str">
        <f>INDEX(B53:B63,MODE(MATCH(B53:B63,B53:B63,0)))</f>
        <v>Iolani (GER)</v>
      </c>
      <c r="C64">
        <f>INDEX(AF$2:AF$20,MATCH(B64,A$2:A$20,0))</f>
        <v>5</v>
      </c>
      <c r="D64">
        <v>1</v>
      </c>
      <c r="E64">
        <f>SUMIF(B53:B61, B64, G53:G61)</f>
        <v>0.21590854872005114</v>
      </c>
      <c r="F64">
        <v>0</v>
      </c>
      <c r="G64" t="str">
        <f>K2</f>
        <v>Harper Gow Memorial Handicap Hurdle (Qualifier)</v>
      </c>
      <c r="J64">
        <v>13</v>
      </c>
      <c r="K64" t="str">
        <f t="shared" si="0"/>
        <v>Felix Mendelssohn (IRE)</v>
      </c>
      <c r="L64" t="str">
        <f t="shared" si="0"/>
        <v>Felix Mendelssohn (IRE)</v>
      </c>
      <c r="M64" t="str">
        <f t="shared" si="0"/>
        <v>Felix Mendelssohn (IRE)</v>
      </c>
      <c r="N64" t="str">
        <f t="shared" si="1"/>
        <v>St Georges Oval (IRE)</v>
      </c>
      <c r="O64" t="str">
        <f t="shared" si="2"/>
        <v>St Georges Oval (IRE)</v>
      </c>
      <c r="P64" t="str">
        <f t="shared" si="3"/>
        <v>Little Stevie</v>
      </c>
      <c r="Q64" t="str">
        <f t="shared" si="4"/>
        <v>Little Stevie</v>
      </c>
      <c r="R64" t="str">
        <f t="shared" si="5"/>
        <v>Felix Mendelssohn (IRE)</v>
      </c>
      <c r="S64" t="str">
        <f t="shared" si="6"/>
        <v>Tokaramore</v>
      </c>
      <c r="V64">
        <f t="shared" si="7"/>
        <v>62</v>
      </c>
      <c r="W64">
        <f t="shared" si="8"/>
        <v>-52</v>
      </c>
      <c r="X64">
        <f t="shared" si="18"/>
        <v>-52</v>
      </c>
      <c r="Y64">
        <f t="shared" si="10"/>
        <v>5</v>
      </c>
      <c r="Z64">
        <f t="shared" si="10"/>
        <v>1</v>
      </c>
      <c r="AA64">
        <f t="shared" si="10"/>
        <v>5</v>
      </c>
      <c r="AB64">
        <f t="shared" si="11"/>
        <v>3</v>
      </c>
      <c r="AC64">
        <f t="shared" si="12"/>
        <v>13</v>
      </c>
      <c r="AD64">
        <f t="shared" si="13"/>
        <v>11</v>
      </c>
      <c r="AE64">
        <f t="shared" si="14"/>
        <v>11</v>
      </c>
      <c r="AF64">
        <f t="shared" si="14"/>
        <v>13</v>
      </c>
    </row>
    <row r="65" spans="1:32" hidden="1" outlineLevel="1">
      <c r="A65" t="s">
        <v>121</v>
      </c>
      <c r="B65" t="str">
        <f>IF(ISNA(G96), "no selection", G96)</f>
        <v>Val Mome (FR)</v>
      </c>
      <c r="C65">
        <f>INDEX(AF$2:AF$20,MATCH(B65,A$2:A$20,0))</f>
        <v>4</v>
      </c>
      <c r="D65">
        <v>1</v>
      </c>
      <c r="F65">
        <f>IF(G68="Non Handicap", F64+1, F64)</f>
        <v>0</v>
      </c>
      <c r="G65" t="str">
        <f>D2</f>
        <v xml:space="preserve">2m½f </v>
      </c>
      <c r="H65">
        <f>LARGE(G58:G60, 1)</f>
        <v>0.1025411153703475</v>
      </c>
      <c r="J65">
        <v>14</v>
      </c>
      <c r="K65" t="str">
        <f t="shared" si="0"/>
        <v>Las Tunas (FR)</v>
      </c>
      <c r="L65" t="str">
        <f t="shared" si="0"/>
        <v>Tokaramore</v>
      </c>
      <c r="M65" t="str">
        <f t="shared" si="0"/>
        <v>Iolani (GER)</v>
      </c>
      <c r="N65" t="str">
        <f t="shared" si="1"/>
        <v>Val Mome (FR)</v>
      </c>
      <c r="O65" t="str">
        <f t="shared" si="2"/>
        <v>Little Stevie</v>
      </c>
      <c r="P65" t="str">
        <f t="shared" si="3"/>
        <v>Las Tunas (FR)</v>
      </c>
      <c r="Q65" t="str">
        <f t="shared" si="4"/>
        <v>Las Tunas (FR)</v>
      </c>
      <c r="R65" t="str">
        <f t="shared" si="5"/>
        <v>Trooblue</v>
      </c>
      <c r="S65" t="str">
        <f t="shared" si="6"/>
        <v>Felix Mendelssohn (IRE)</v>
      </c>
      <c r="V65">
        <f t="shared" si="7"/>
        <v>30</v>
      </c>
      <c r="W65">
        <f t="shared" si="8"/>
        <v>-82</v>
      </c>
      <c r="X65">
        <f t="shared" si="18"/>
        <v>-82</v>
      </c>
      <c r="Y65">
        <f t="shared" si="10"/>
        <v>2</v>
      </c>
      <c r="Z65">
        <f t="shared" si="10"/>
        <v>2</v>
      </c>
      <c r="AA65">
        <f t="shared" si="10"/>
        <v>2</v>
      </c>
      <c r="AB65">
        <f t="shared" si="11"/>
        <v>6</v>
      </c>
      <c r="AC65">
        <f t="shared" si="12"/>
        <v>3</v>
      </c>
      <c r="AD65">
        <f t="shared" si="13"/>
        <v>3</v>
      </c>
      <c r="AE65">
        <f t="shared" si="14"/>
        <v>10</v>
      </c>
      <c r="AF65">
        <f t="shared" si="14"/>
        <v>2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4289</v>
      </c>
      <c r="H66">
        <f ca="1">LARGE(F53:F55, 1)</f>
        <v>0.21590854872005114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>
        <f t="shared" si="13"/>
        <v>1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Iolani (GER)</v>
      </c>
      <c r="F67">
        <f>IF(H63&lt;11, F66+1, F66)</f>
        <v>0</v>
      </c>
      <c r="G67" t="str">
        <f>G2</f>
        <v>Good</v>
      </c>
      <c r="H67" t="str">
        <f ca="1">INDEX(B53:B55,MATCH(H66,F53:F55,0))</f>
        <v>Iolani (GER)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>
        <f t="shared" si="13"/>
        <v>1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Iolani (GER)</v>
      </c>
      <c r="B68" t="str">
        <f ca="1">IF(ISNA(A68), B56, A68)</f>
        <v>Iolani (GER)</v>
      </c>
      <c r="C68">
        <f ca="1">INDEX(AF$2:AF$20,MATCH(B68,A$2:A$20,0))</f>
        <v>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>
        <f t="shared" si="13"/>
        <v>1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Iolani (GER)</v>
      </c>
      <c r="C69">
        <f ca="1">INDEX(AF$2:AF$20,MATCH(B69,A$2:A$20,0))</f>
        <v>5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>
        <f t="shared" si="13"/>
        <v>1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Iolani (GER)</v>
      </c>
      <c r="C70">
        <f ca="1">INDEX(AF$2:AF$20,MATCH(B70,A$2:A$20,0))</f>
        <v>5</v>
      </c>
      <c r="D70">
        <v>1</v>
      </c>
      <c r="E70">
        <f ca="1">SUMIF(B53:B61, B70, G53:G61)</f>
        <v>0.21590854872005114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>
        <f t="shared" si="13"/>
        <v>1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>
        <f t="shared" si="13"/>
        <v>1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Iolani (GER)</v>
      </c>
      <c r="C72">
        <f>C53</f>
        <v>289.3467</v>
      </c>
      <c r="D72">
        <f>(1/C72)*(C72-C73)</f>
        <v>7.23215436706207E-2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>
        <f t="shared" si="13"/>
        <v>1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An Fear Ciuin (IRE)</v>
      </c>
      <c r="C73">
        <f t="shared" si="19"/>
        <v>268.42070000000001</v>
      </c>
      <c r="D73">
        <f>(1/C73)*(C73-C74)</f>
        <v>1.9975732124981386E-2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>
        <f t="shared" si="13"/>
        <v>1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Val Mome (FR)</v>
      </c>
      <c r="C74">
        <f t="shared" si="19"/>
        <v>263.05880000000002</v>
      </c>
      <c r="E74">
        <f t="shared" si="20"/>
        <v>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>
        <f t="shared" si="13"/>
        <v>1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>
        <f t="shared" si="13"/>
        <v>1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>
        <f t="shared" si="13"/>
        <v>1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Val Mome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>
        <f t="shared" si="13"/>
        <v>1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263.05880000000002</v>
      </c>
      <c r="C78">
        <f>(B79-B78)+0.01</f>
        <v>26.297899999999981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>
        <f t="shared" si="13"/>
        <v>1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289.3467</v>
      </c>
      <c r="C79">
        <f>C78/B79</f>
        <v>9.0887160627717484E-2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Val Mome (FR) is highly rated.</v>
      </c>
      <c r="H79" t="str">
        <f>INDEX(A2:A50, MATCH(B79, AE2:AE50, 0))</f>
        <v>Iolani (GER)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>
        <f t="shared" si="13"/>
        <v>1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3.4375</v>
      </c>
      <c r="C80">
        <f>(B81-B80)+0.01</f>
        <v>18.1646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>
        <f t="shared" si="13"/>
        <v>1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21.592099999999999</v>
      </c>
      <c r="C81">
        <f>C80/B81</f>
        <v>0.84126138726663924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Felix Mendelssohn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Kelso</v>
      </c>
    </row>
    <row r="82" spans="1:19" hidden="1" outlineLevel="1">
      <c r="A82" t="s">
        <v>110</v>
      </c>
      <c r="B82">
        <f>INDEX(M2:M49, MATCH(H77, A2:A49, 0))</f>
        <v>109.1861</v>
      </c>
      <c r="C82">
        <f>(B83-B82)+0.01</f>
        <v>7.9769000000000094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117.15300000000001</v>
      </c>
      <c r="C83">
        <f>C82/B83</f>
        <v>6.8089592242622968E-2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Val Mome (FR)is the form horse.</v>
      </c>
      <c r="H83" t="str">
        <f>INDEX(A2:A50,MATCH(B83,INDEX(M2:M50,0)))</f>
        <v>Felix Mendelssohn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2.4266999999999999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2.4266999999999999</v>
      </c>
      <c r="C85">
        <f>C84/B85</f>
        <v>4.1208225161742289E-3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Val Mome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25.516500000000001</v>
      </c>
      <c r="C86">
        <f>(B87-B86)+0.01</f>
        <v>2.1949999999999985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27.701499999999999</v>
      </c>
      <c r="C87">
        <f>C86/B87</f>
        <v>7.9237586412288091E-2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An Fear Ciuin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3.2347999999999999</v>
      </c>
      <c r="C88">
        <f>B89-B88</f>
        <v>0</v>
      </c>
      <c r="H88" t="str">
        <f>INDEX(X2:X50, MATCH(B88, Y2:Y50, 0))</f>
        <v>Hughes, Brian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3.2347999999999999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Hughes, Brian. </v>
      </c>
      <c r="H89" t="str">
        <f>INDEX(X2:X50, MATCH(B89, Y2:Y50, 0))</f>
        <v>Hughes, Brian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55.339500000000001</v>
      </c>
      <c r="C90">
        <f>(B91-B90)+0.01</f>
        <v>24.252099999999995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79.581599999999995</v>
      </c>
      <c r="C91">
        <f>(C90+0.01)/(B91+0.01)</f>
        <v>0.30483241950155537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Iolani (GER) outperformed Val Mome (FR) significantly.</v>
      </c>
      <c r="H91" t="str">
        <f>INDEX(A2:A50, MATCH(B91, N2:N50, 0))</f>
        <v>Iolani (GER)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0.1915</v>
      </c>
    </row>
    <row r="96" spans="1:19" hidden="1" outlineLevel="1">
      <c r="A96" t="s">
        <v>70</v>
      </c>
      <c r="B96">
        <f>INDEX(Sheet1!H:H, MATCH($A$51, Sheet1!$A:$A,0))</f>
        <v>0.1489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>Val Mome (FR)</v>
      </c>
    </row>
    <row r="97" spans="1:6" hidden="1" outlineLevel="1">
      <c r="A97" t="s">
        <v>25</v>
      </c>
      <c r="B97">
        <f>INDEX(Sheet1!J:J, MATCH($A$51, Sheet1!$A:$A,0))</f>
        <v>0.17019999999999999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0.21279999999999999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0.1915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0.36170000000000002</v>
      </c>
      <c r="C101" t="str">
        <f>IF(AND($B$94&gt;15,B101&gt;0.25),B60)</f>
        <v>Val Mome (FR)</v>
      </c>
      <c r="D101">
        <f t="shared" si="22"/>
        <v>6</v>
      </c>
      <c r="E101">
        <f t="shared" si="23"/>
        <v>1</v>
      </c>
      <c r="F101" t="str">
        <f t="shared" si="24"/>
        <v>Val Mome (FR)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.42578125" bestFit="1" customWidth="1"/>
    <col min="3" max="3" width="17" bestFit="1" customWidth="1"/>
    <col min="4" max="4" width="15.140625" bestFit="1" customWidth="1"/>
    <col min="5" max="5" width="12" bestFit="1" customWidth="1"/>
    <col min="6" max="6" width="13.28515625" bestFit="1" customWidth="1"/>
    <col min="7" max="7" width="97" bestFit="1" customWidth="1"/>
    <col min="8" max="8" width="18.42578125" bestFit="1" customWidth="1"/>
    <col min="9" max="9" width="10.140625" bestFit="1" customWidth="1"/>
    <col min="10" max="10" width="16.28515625" bestFit="1" customWidth="1"/>
    <col min="11" max="11" width="26" bestFit="1" customWidth="1"/>
    <col min="12" max="19" width="20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" bestFit="1" customWidth="1"/>
    <col min="25" max="25" width="14.42578125" bestFit="1" customWidth="1"/>
    <col min="26" max="26" width="22" bestFit="1" customWidth="1"/>
    <col min="27" max="27" width="15" bestFit="1" customWidth="1"/>
    <col min="28" max="28" width="20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1015</v>
      </c>
      <c r="B2" s="1">
        <v>0.65277777777777779</v>
      </c>
      <c r="C2" t="s">
        <v>167</v>
      </c>
      <c r="D2" t="s">
        <v>281</v>
      </c>
      <c r="F2">
        <v>9267</v>
      </c>
      <c r="G2" t="s">
        <v>282</v>
      </c>
      <c r="H2" t="s">
        <v>232</v>
      </c>
      <c r="I2" t="s">
        <v>5</v>
      </c>
      <c r="J2" t="s">
        <v>662</v>
      </c>
      <c r="K2" t="s">
        <v>1014</v>
      </c>
      <c r="L2">
        <v>4</v>
      </c>
      <c r="M2">
        <v>88.91</v>
      </c>
      <c r="N2">
        <v>92.995900000000006</v>
      </c>
      <c r="O2">
        <v>35.679400000000001</v>
      </c>
      <c r="P2">
        <v>12.339600000000001</v>
      </c>
      <c r="Q2">
        <v>9.4510000000000005</v>
      </c>
      <c r="R2">
        <v>4.8550000000000004</v>
      </c>
      <c r="S2">
        <v>2.9274</v>
      </c>
      <c r="T2">
        <v>3.0869</v>
      </c>
      <c r="U2">
        <v>2.0259999999999998</v>
      </c>
      <c r="V2">
        <v>2.3660999999999999</v>
      </c>
      <c r="W2">
        <v>22.1921</v>
      </c>
      <c r="X2" t="s">
        <v>738</v>
      </c>
      <c r="Y2">
        <v>1.9060999999999999</v>
      </c>
      <c r="Z2" t="s">
        <v>1016</v>
      </c>
      <c r="AA2">
        <v>2.5935000000000001</v>
      </c>
      <c r="AB2" t="s">
        <v>418</v>
      </c>
      <c r="AC2">
        <v>1.7393000000000001</v>
      </c>
      <c r="AD2">
        <v>30.166799999999999</v>
      </c>
      <c r="AE2" s="23">
        <v>313.2353</v>
      </c>
      <c r="AF2">
        <v>3</v>
      </c>
      <c r="AG2">
        <v>92</v>
      </c>
    </row>
    <row r="3" spans="1:33">
      <c r="A3" t="s">
        <v>1017</v>
      </c>
      <c r="B3" s="1">
        <v>0.65277777777777779</v>
      </c>
      <c r="C3" t="s">
        <v>167</v>
      </c>
      <c r="D3" t="s">
        <v>281</v>
      </c>
      <c r="F3">
        <v>9267</v>
      </c>
      <c r="G3" t="s">
        <v>282</v>
      </c>
      <c r="H3" t="s">
        <v>232</v>
      </c>
      <c r="I3" t="s">
        <v>5</v>
      </c>
      <c r="J3" t="s">
        <v>662</v>
      </c>
      <c r="K3" t="s">
        <v>1014</v>
      </c>
      <c r="L3">
        <v>4</v>
      </c>
      <c r="M3">
        <v>79.208600000000004</v>
      </c>
      <c r="N3">
        <v>70.207999999999998</v>
      </c>
      <c r="O3">
        <v>49.828400000000002</v>
      </c>
      <c r="P3">
        <v>13.438000000000001</v>
      </c>
      <c r="Q3">
        <v>9.0881000000000007</v>
      </c>
      <c r="R3">
        <v>9.0687999999999995</v>
      </c>
      <c r="S3">
        <v>4.9447999999999999</v>
      </c>
      <c r="T3">
        <v>2.9912999999999998</v>
      </c>
      <c r="U3">
        <v>1.8130999999999999</v>
      </c>
      <c r="V3">
        <v>1.0887</v>
      </c>
      <c r="W3">
        <v>20.816400000000002</v>
      </c>
      <c r="X3" t="s">
        <v>1018</v>
      </c>
      <c r="Y3">
        <v>1.8984000000000001</v>
      </c>
      <c r="Z3" t="s">
        <v>1019</v>
      </c>
      <c r="AA3">
        <v>0.77180000000000004</v>
      </c>
      <c r="AB3" t="s">
        <v>339</v>
      </c>
      <c r="AC3">
        <v>1.6011</v>
      </c>
      <c r="AD3">
        <v>22.108499999999999</v>
      </c>
      <c r="AE3">
        <v>288.87400000000002</v>
      </c>
      <c r="AF3">
        <v>12</v>
      </c>
      <c r="AG3">
        <v>80</v>
      </c>
    </row>
    <row r="4" spans="1:33">
      <c r="A4" t="s">
        <v>1020</v>
      </c>
      <c r="B4" s="1">
        <v>0.65277777777777779</v>
      </c>
      <c r="C4" t="s">
        <v>167</v>
      </c>
      <c r="D4" t="s">
        <v>281</v>
      </c>
      <c r="F4">
        <v>9267</v>
      </c>
      <c r="G4" t="s">
        <v>282</v>
      </c>
      <c r="H4" t="s">
        <v>232</v>
      </c>
      <c r="I4" t="s">
        <v>5</v>
      </c>
      <c r="J4" t="s">
        <v>662</v>
      </c>
      <c r="K4" t="s">
        <v>1014</v>
      </c>
      <c r="L4">
        <v>3</v>
      </c>
      <c r="M4">
        <v>60.424999999999997</v>
      </c>
      <c r="N4">
        <v>72.566400000000002</v>
      </c>
      <c r="O4">
        <v>34.942</v>
      </c>
      <c r="P4">
        <v>11.4847</v>
      </c>
      <c r="Q4">
        <v>8.9689999999999994</v>
      </c>
      <c r="R4">
        <v>5.0151000000000003</v>
      </c>
      <c r="S4">
        <v>3.7839</v>
      </c>
      <c r="T4">
        <v>1.8249</v>
      </c>
      <c r="U4">
        <v>1.6836</v>
      </c>
      <c r="V4">
        <v>0</v>
      </c>
      <c r="W4">
        <v>18.66</v>
      </c>
      <c r="X4" t="s">
        <v>326</v>
      </c>
      <c r="Y4">
        <v>2.9449999999999998</v>
      </c>
      <c r="Z4" t="s">
        <v>327</v>
      </c>
      <c r="AA4">
        <v>2.9422000000000001</v>
      </c>
      <c r="AB4" t="s">
        <v>936</v>
      </c>
      <c r="AC4">
        <v>1.9337</v>
      </c>
      <c r="AD4">
        <v>31.622</v>
      </c>
      <c r="AE4">
        <v>260.69439999999997</v>
      </c>
      <c r="AF4">
        <v>12</v>
      </c>
      <c r="AG4">
        <v>82</v>
      </c>
    </row>
    <row r="5" spans="1:33">
      <c r="A5" t="s">
        <v>1021</v>
      </c>
      <c r="B5" s="1">
        <v>0.65277777777777779</v>
      </c>
      <c r="C5" t="s">
        <v>167</v>
      </c>
      <c r="D5" t="s">
        <v>281</v>
      </c>
      <c r="F5">
        <v>9267</v>
      </c>
      <c r="G5" t="s">
        <v>282</v>
      </c>
      <c r="H5" t="s">
        <v>232</v>
      </c>
      <c r="I5" t="s">
        <v>5</v>
      </c>
      <c r="J5" t="s">
        <v>662</v>
      </c>
      <c r="K5" t="s">
        <v>1014</v>
      </c>
      <c r="L5">
        <v>4</v>
      </c>
      <c r="M5">
        <v>110.9</v>
      </c>
      <c r="N5">
        <v>48.558199999999999</v>
      </c>
      <c r="O5">
        <v>21.7666</v>
      </c>
      <c r="P5">
        <v>13.1325</v>
      </c>
      <c r="Q5">
        <v>5.2544000000000004</v>
      </c>
      <c r="R5">
        <v>3.1612</v>
      </c>
      <c r="S5">
        <v>2.0672000000000001</v>
      </c>
      <c r="T5">
        <v>2.3847</v>
      </c>
      <c r="U5">
        <v>1.9802</v>
      </c>
      <c r="V5">
        <v>2.2917000000000001</v>
      </c>
      <c r="W5">
        <v>19.464300000000001</v>
      </c>
      <c r="X5" t="s">
        <v>329</v>
      </c>
      <c r="Y5">
        <v>2.1657000000000002</v>
      </c>
      <c r="Z5" t="s">
        <v>330</v>
      </c>
      <c r="AA5">
        <v>1.4014</v>
      </c>
      <c r="AB5" t="s">
        <v>853</v>
      </c>
      <c r="AC5">
        <v>2.3506999999999998</v>
      </c>
      <c r="AD5">
        <v>22.270399999999999</v>
      </c>
      <c r="AE5">
        <v>259.14909999999998</v>
      </c>
      <c r="AF5">
        <v>6.5</v>
      </c>
      <c r="AG5">
        <v>89</v>
      </c>
    </row>
    <row r="6" spans="1:33">
      <c r="A6" t="s">
        <v>1022</v>
      </c>
      <c r="B6" s="1">
        <v>0.65277777777777779</v>
      </c>
      <c r="C6" t="s">
        <v>167</v>
      </c>
      <c r="D6" t="s">
        <v>281</v>
      </c>
      <c r="F6">
        <v>9267</v>
      </c>
      <c r="G6" t="s">
        <v>282</v>
      </c>
      <c r="H6" t="s">
        <v>232</v>
      </c>
      <c r="I6" t="s">
        <v>5</v>
      </c>
      <c r="J6" t="s">
        <v>662</v>
      </c>
      <c r="K6" t="s">
        <v>1014</v>
      </c>
      <c r="L6">
        <v>3</v>
      </c>
      <c r="M6">
        <v>106.5</v>
      </c>
      <c r="N6">
        <v>51.004199999999997</v>
      </c>
      <c r="O6">
        <v>19.7453</v>
      </c>
      <c r="P6">
        <v>9.8566000000000003</v>
      </c>
      <c r="Q6">
        <v>10.218500000000001</v>
      </c>
      <c r="R6">
        <v>4.0934999999999997</v>
      </c>
      <c r="S6">
        <v>5.0304000000000002</v>
      </c>
      <c r="T6">
        <v>1.3492</v>
      </c>
      <c r="U6">
        <v>0.92679999999999996</v>
      </c>
      <c r="V6">
        <v>1.2076</v>
      </c>
      <c r="W6">
        <v>20.538599999999999</v>
      </c>
      <c r="X6" t="s">
        <v>303</v>
      </c>
      <c r="Y6">
        <v>1.7713000000000001</v>
      </c>
      <c r="Z6" t="s">
        <v>304</v>
      </c>
      <c r="AA6">
        <v>1.6987000000000001</v>
      </c>
      <c r="AB6" t="s">
        <v>1023</v>
      </c>
      <c r="AC6">
        <v>1.7744</v>
      </c>
      <c r="AD6">
        <v>19.628699999999998</v>
      </c>
      <c r="AE6">
        <v>255.34399999999999</v>
      </c>
      <c r="AF6">
        <v>4</v>
      </c>
      <c r="AG6">
        <v>79</v>
      </c>
    </row>
    <row r="7" spans="1:33">
      <c r="A7" t="s">
        <v>1024</v>
      </c>
      <c r="B7" s="1">
        <v>0.65277777777777779</v>
      </c>
      <c r="C7" t="s">
        <v>167</v>
      </c>
      <c r="D7" t="s">
        <v>281</v>
      </c>
      <c r="F7">
        <v>9267</v>
      </c>
      <c r="G7" t="s">
        <v>282</v>
      </c>
      <c r="H7" t="s">
        <v>232</v>
      </c>
      <c r="I7" t="s">
        <v>5</v>
      </c>
      <c r="J7" t="s">
        <v>662</v>
      </c>
      <c r="K7" t="s">
        <v>1014</v>
      </c>
      <c r="L7">
        <v>5</v>
      </c>
      <c r="M7">
        <v>87.42</v>
      </c>
      <c r="N7">
        <v>56.280999999999999</v>
      </c>
      <c r="O7">
        <v>32.586799999999997</v>
      </c>
      <c r="P7">
        <v>6.6428000000000003</v>
      </c>
      <c r="Q7">
        <v>8.2013999999999996</v>
      </c>
      <c r="R7">
        <v>5.7815000000000003</v>
      </c>
      <c r="S7">
        <v>3.0587</v>
      </c>
      <c r="T7">
        <v>2.8919999999999999</v>
      </c>
      <c r="U7">
        <v>2.4977999999999998</v>
      </c>
      <c r="V7">
        <v>1.8202</v>
      </c>
      <c r="W7">
        <v>19.289300000000001</v>
      </c>
      <c r="X7" t="s">
        <v>299</v>
      </c>
      <c r="Y7">
        <v>0.69099999999999995</v>
      </c>
      <c r="Z7" t="s">
        <v>300</v>
      </c>
      <c r="AA7">
        <v>0.63109999999999999</v>
      </c>
      <c r="AB7" t="s">
        <v>1025</v>
      </c>
      <c r="AC7">
        <v>0.70889999999999997</v>
      </c>
      <c r="AD7">
        <v>23.944800000000001</v>
      </c>
      <c r="AE7">
        <v>252.44730000000001</v>
      </c>
      <c r="AF7">
        <v>6</v>
      </c>
      <c r="AG7">
        <v>76</v>
      </c>
    </row>
    <row r="8" spans="1:33">
      <c r="A8" t="s">
        <v>1026</v>
      </c>
      <c r="B8" s="1">
        <v>0.65277777777777779</v>
      </c>
      <c r="C8" t="s">
        <v>167</v>
      </c>
      <c r="D8" t="s">
        <v>281</v>
      </c>
      <c r="F8">
        <v>9267</v>
      </c>
      <c r="G8" t="s">
        <v>282</v>
      </c>
      <c r="H8" t="s">
        <v>232</v>
      </c>
      <c r="I8" t="s">
        <v>5</v>
      </c>
      <c r="J8" t="s">
        <v>662</v>
      </c>
      <c r="K8" t="s">
        <v>1014</v>
      </c>
      <c r="L8">
        <v>3</v>
      </c>
      <c r="M8">
        <v>92.344399999999993</v>
      </c>
      <c r="N8">
        <v>41.103999999999999</v>
      </c>
      <c r="O8">
        <v>34.8123</v>
      </c>
      <c r="P8">
        <v>13.925800000000001</v>
      </c>
      <c r="Q8">
        <v>6.1675000000000004</v>
      </c>
      <c r="R8">
        <v>5.6845999999999997</v>
      </c>
      <c r="S8">
        <v>3.6739999999999999</v>
      </c>
      <c r="T8">
        <v>1.6415</v>
      </c>
      <c r="U8">
        <v>1.5431999999999999</v>
      </c>
      <c r="V8">
        <v>1.6211</v>
      </c>
      <c r="W8">
        <v>21.573599999999999</v>
      </c>
      <c r="X8" t="s">
        <v>290</v>
      </c>
      <c r="Y8">
        <v>1.2653000000000001</v>
      </c>
      <c r="Z8" t="s">
        <v>1027</v>
      </c>
      <c r="AA8">
        <v>0.98599999999999999</v>
      </c>
      <c r="AB8" t="s">
        <v>528</v>
      </c>
      <c r="AC8">
        <v>2.2221000000000002</v>
      </c>
      <c r="AD8">
        <v>21.15</v>
      </c>
      <c r="AE8">
        <v>249.71539999999999</v>
      </c>
      <c r="AF8">
        <v>10</v>
      </c>
      <c r="AG8">
        <v>76</v>
      </c>
    </row>
    <row r="9" spans="1:33">
      <c r="A9" t="s">
        <v>1028</v>
      </c>
      <c r="B9" s="1">
        <v>0.65277777777777779</v>
      </c>
      <c r="C9" t="s">
        <v>167</v>
      </c>
      <c r="D9" t="s">
        <v>281</v>
      </c>
      <c r="F9">
        <v>9267</v>
      </c>
      <c r="G9" t="s">
        <v>282</v>
      </c>
      <c r="H9" t="s">
        <v>232</v>
      </c>
      <c r="I9" t="s">
        <v>5</v>
      </c>
      <c r="J9" t="s">
        <v>662</v>
      </c>
      <c r="K9" t="s">
        <v>1014</v>
      </c>
      <c r="L9">
        <v>5</v>
      </c>
      <c r="M9">
        <v>86.185000000000002</v>
      </c>
      <c r="N9">
        <v>44.828800000000001</v>
      </c>
      <c r="O9">
        <v>34.085999999999999</v>
      </c>
      <c r="P9">
        <v>8.7329000000000008</v>
      </c>
      <c r="Q9">
        <v>7.1188000000000002</v>
      </c>
      <c r="R9">
        <v>5.2253999999999996</v>
      </c>
      <c r="S9">
        <v>5.8068</v>
      </c>
      <c r="T9">
        <v>2.7932000000000001</v>
      </c>
      <c r="U9">
        <v>3.1347999999999998</v>
      </c>
      <c r="V9">
        <v>2.1410999999999998</v>
      </c>
      <c r="W9">
        <v>19.429300000000001</v>
      </c>
      <c r="X9" t="s">
        <v>318</v>
      </c>
      <c r="Y9">
        <v>1.2304999999999999</v>
      </c>
      <c r="Z9" t="s">
        <v>1016</v>
      </c>
      <c r="AA9">
        <v>2.0507</v>
      </c>
      <c r="AB9" t="s">
        <v>497</v>
      </c>
      <c r="AC9">
        <v>0.76419999999999999</v>
      </c>
      <c r="AD9">
        <v>17.2089</v>
      </c>
      <c r="AE9">
        <v>240.7363</v>
      </c>
      <c r="AF9">
        <v>8</v>
      </c>
      <c r="AG9">
        <v>75</v>
      </c>
    </row>
    <row r="10" spans="1:33">
      <c r="A10" t="s">
        <v>1029</v>
      </c>
      <c r="B10" s="1">
        <v>0.65277777777777779</v>
      </c>
      <c r="C10" t="s">
        <v>167</v>
      </c>
      <c r="D10" t="s">
        <v>281</v>
      </c>
      <c r="F10">
        <v>9267</v>
      </c>
      <c r="G10" t="s">
        <v>282</v>
      </c>
      <c r="H10" t="s">
        <v>232</v>
      </c>
      <c r="I10" t="s">
        <v>5</v>
      </c>
      <c r="J10" t="s">
        <v>662</v>
      </c>
      <c r="K10" t="s">
        <v>1014</v>
      </c>
      <c r="L10">
        <v>5</v>
      </c>
      <c r="M10">
        <v>78.22</v>
      </c>
      <c r="N10">
        <v>62.4</v>
      </c>
      <c r="O10">
        <v>25.15</v>
      </c>
      <c r="P10">
        <v>11.001200000000001</v>
      </c>
      <c r="Q10">
        <v>6.2942999999999998</v>
      </c>
      <c r="R10">
        <v>6.7476000000000003</v>
      </c>
      <c r="S10">
        <v>3.7058</v>
      </c>
      <c r="T10">
        <v>2.6152000000000002</v>
      </c>
      <c r="U10">
        <v>1.6909000000000001</v>
      </c>
      <c r="V10">
        <v>2.9624999999999999</v>
      </c>
      <c r="W10">
        <v>20.292100000000001</v>
      </c>
      <c r="X10" t="s">
        <v>311</v>
      </c>
      <c r="Y10">
        <v>0.99690000000000001</v>
      </c>
      <c r="Z10" t="s">
        <v>1030</v>
      </c>
      <c r="AA10">
        <v>1.0399</v>
      </c>
      <c r="AB10" t="s">
        <v>1031</v>
      </c>
      <c r="AC10">
        <v>3.3157000000000001</v>
      </c>
      <c r="AD10">
        <v>12.6449</v>
      </c>
      <c r="AE10">
        <v>239.0771</v>
      </c>
      <c r="AF10">
        <v>14</v>
      </c>
      <c r="AG10">
        <v>73</v>
      </c>
    </row>
    <row r="11" spans="1:33">
      <c r="A11" t="s">
        <v>1032</v>
      </c>
      <c r="B11" s="1">
        <v>0.65277777777777779</v>
      </c>
      <c r="C11" t="s">
        <v>167</v>
      </c>
      <c r="D11" t="s">
        <v>281</v>
      </c>
      <c r="F11">
        <v>9267</v>
      </c>
      <c r="G11" t="s">
        <v>282</v>
      </c>
      <c r="H11" t="s">
        <v>232</v>
      </c>
      <c r="I11" t="s">
        <v>5</v>
      </c>
      <c r="J11" t="s">
        <v>662</v>
      </c>
      <c r="K11" t="s">
        <v>1014</v>
      </c>
      <c r="L11">
        <v>5</v>
      </c>
      <c r="M11">
        <v>64.201700000000002</v>
      </c>
      <c r="N11">
        <v>48.4071</v>
      </c>
      <c r="O11">
        <v>19.668700000000001</v>
      </c>
      <c r="P11">
        <v>10.2294</v>
      </c>
      <c r="Q11">
        <v>7.3756000000000004</v>
      </c>
      <c r="R11">
        <v>5.5166000000000004</v>
      </c>
      <c r="S11">
        <v>3.7505000000000002</v>
      </c>
      <c r="T11">
        <v>0</v>
      </c>
      <c r="U11">
        <v>0</v>
      </c>
      <c r="V11">
        <v>0</v>
      </c>
      <c r="W11">
        <v>19.491399999999999</v>
      </c>
      <c r="X11" t="s">
        <v>333</v>
      </c>
      <c r="Y11">
        <v>1.9966999999999999</v>
      </c>
      <c r="Z11" t="s">
        <v>1033</v>
      </c>
      <c r="AA11">
        <v>0.81159999999999999</v>
      </c>
      <c r="AB11" t="s">
        <v>1034</v>
      </c>
      <c r="AC11">
        <v>0.27860000000000001</v>
      </c>
      <c r="AD11">
        <v>21.679300000000001</v>
      </c>
      <c r="AE11">
        <v>209.15819999999999</v>
      </c>
      <c r="AF11">
        <v>20</v>
      </c>
      <c r="AG11">
        <v>81</v>
      </c>
    </row>
    <row r="12" spans="1:33">
      <c r="A12" t="s">
        <v>1035</v>
      </c>
      <c r="B12" s="1">
        <v>0.65277777777777779</v>
      </c>
      <c r="C12" t="s">
        <v>167</v>
      </c>
      <c r="D12" t="s">
        <v>281</v>
      </c>
      <c r="F12">
        <v>9267</v>
      </c>
      <c r="G12" t="s">
        <v>282</v>
      </c>
      <c r="H12" t="s">
        <v>232</v>
      </c>
      <c r="I12" t="s">
        <v>5</v>
      </c>
      <c r="J12" t="s">
        <v>662</v>
      </c>
      <c r="K12" t="s">
        <v>1014</v>
      </c>
      <c r="L12">
        <v>4</v>
      </c>
      <c r="M12">
        <v>52.589199999999998</v>
      </c>
      <c r="N12">
        <v>48.822899999999997</v>
      </c>
      <c r="O12">
        <v>37.254300000000001</v>
      </c>
      <c r="P12">
        <v>10.026999999999999</v>
      </c>
      <c r="Q12">
        <v>5.7092999999999998</v>
      </c>
      <c r="R12">
        <v>3.8056000000000001</v>
      </c>
      <c r="S12">
        <v>3.0053000000000001</v>
      </c>
      <c r="T12">
        <v>0.89400000000000002</v>
      </c>
      <c r="U12">
        <v>0</v>
      </c>
      <c r="V12">
        <v>0</v>
      </c>
      <c r="W12">
        <v>14.8329</v>
      </c>
      <c r="X12" t="s">
        <v>296</v>
      </c>
      <c r="Y12">
        <v>1.4657</v>
      </c>
      <c r="Z12" t="s">
        <v>1036</v>
      </c>
      <c r="AA12">
        <v>0.75349999999999995</v>
      </c>
      <c r="AB12" t="s">
        <v>1037</v>
      </c>
      <c r="AC12">
        <v>1.5919000000000001</v>
      </c>
      <c r="AD12">
        <v>18.416499999999999</v>
      </c>
      <c r="AE12">
        <v>202.21019999999999</v>
      </c>
      <c r="AF12">
        <v>16</v>
      </c>
      <c r="AG12">
        <v>70</v>
      </c>
    </row>
    <row r="13" spans="1:33">
      <c r="A13" t="s">
        <v>1038</v>
      </c>
      <c r="B13" s="1">
        <v>0.65277777777777779</v>
      </c>
      <c r="C13" t="s">
        <v>167</v>
      </c>
      <c r="D13" t="s">
        <v>281</v>
      </c>
      <c r="F13">
        <v>9267</v>
      </c>
      <c r="G13" t="s">
        <v>282</v>
      </c>
      <c r="H13" t="s">
        <v>232</v>
      </c>
      <c r="I13" t="s">
        <v>5</v>
      </c>
      <c r="J13" t="s">
        <v>662</v>
      </c>
      <c r="K13" t="s">
        <v>1014</v>
      </c>
      <c r="L13">
        <v>4</v>
      </c>
      <c r="M13">
        <v>45.66</v>
      </c>
      <c r="N13">
        <v>59.302999999999997</v>
      </c>
      <c r="O13">
        <v>33.278199999999998</v>
      </c>
      <c r="P13">
        <v>10.591200000000001</v>
      </c>
      <c r="Q13">
        <v>6.1764000000000001</v>
      </c>
      <c r="R13">
        <v>3.5893000000000002</v>
      </c>
      <c r="S13">
        <v>3.2585999999999999</v>
      </c>
      <c r="T13">
        <v>2.1215000000000002</v>
      </c>
      <c r="U13">
        <v>1.5541</v>
      </c>
      <c r="V13">
        <v>1.4417</v>
      </c>
      <c r="W13">
        <v>11.821400000000001</v>
      </c>
      <c r="X13" t="s">
        <v>1039</v>
      </c>
      <c r="Y13">
        <v>0.57699999999999996</v>
      </c>
      <c r="Z13" t="s">
        <v>1040</v>
      </c>
      <c r="AA13">
        <v>2.2029000000000001</v>
      </c>
      <c r="AB13" t="s">
        <v>1041</v>
      </c>
      <c r="AC13">
        <v>1.4857</v>
      </c>
      <c r="AD13">
        <v>18.854199999999999</v>
      </c>
      <c r="AE13">
        <v>201.9152</v>
      </c>
      <c r="AF13">
        <v>16</v>
      </c>
      <c r="AG13">
        <v>66</v>
      </c>
    </row>
    <row r="14" spans="1:33">
      <c r="A14" t="s">
        <v>1042</v>
      </c>
      <c r="B14" s="1">
        <v>0.65277777777777779</v>
      </c>
      <c r="C14" t="s">
        <v>167</v>
      </c>
      <c r="D14" t="s">
        <v>281</v>
      </c>
      <c r="F14">
        <v>9267</v>
      </c>
      <c r="G14" t="s">
        <v>282</v>
      </c>
      <c r="H14" t="s">
        <v>232</v>
      </c>
      <c r="I14" t="s">
        <v>5</v>
      </c>
      <c r="J14" t="s">
        <v>662</v>
      </c>
      <c r="K14" t="s">
        <v>1014</v>
      </c>
      <c r="L14">
        <v>9</v>
      </c>
      <c r="M14">
        <v>54.046999999999997</v>
      </c>
      <c r="N14">
        <v>33.707000000000001</v>
      </c>
      <c r="O14">
        <v>29.500399999999999</v>
      </c>
      <c r="P14">
        <v>7.2895000000000003</v>
      </c>
      <c r="Q14">
        <v>7.0317999999999996</v>
      </c>
      <c r="R14">
        <v>3.6659000000000002</v>
      </c>
      <c r="S14">
        <v>4.8788</v>
      </c>
      <c r="T14">
        <v>2.3588</v>
      </c>
      <c r="U14">
        <v>1.613</v>
      </c>
      <c r="V14">
        <v>1.5158</v>
      </c>
      <c r="W14">
        <v>16.8157</v>
      </c>
      <c r="X14" t="s">
        <v>527</v>
      </c>
      <c r="Y14">
        <v>1.1446000000000001</v>
      </c>
      <c r="Z14" t="s">
        <v>1043</v>
      </c>
      <c r="AA14">
        <v>0.64880000000000004</v>
      </c>
      <c r="AB14" t="s">
        <v>1044</v>
      </c>
      <c r="AC14">
        <v>0.56040000000000001</v>
      </c>
      <c r="AD14">
        <v>21.004200000000001</v>
      </c>
      <c r="AE14">
        <v>185.78149999999999</v>
      </c>
      <c r="AF14">
        <v>25</v>
      </c>
      <c r="AG14">
        <v>89</v>
      </c>
    </row>
    <row r="51" spans="1:33" hidden="1" outlineLevel="1">
      <c r="A51" t="str">
        <f>C2</f>
        <v>Leopardstown</v>
      </c>
      <c r="B51">
        <f>B2</f>
        <v>0.65277777777777779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Omran</v>
      </c>
      <c r="L52" t="str">
        <f t="shared" si="0"/>
        <v>Silverkode (IRE)</v>
      </c>
      <c r="M52" t="str">
        <f t="shared" si="0"/>
        <v>Stormy Belle (IRE)</v>
      </c>
      <c r="N52" t="str">
        <f t="shared" ref="N52:N91" si="1">INDEX($A$2:$A$20,(MATCH(LARGE(W$2:W$20,$J52),W$2:W$20,0)))</f>
        <v>Silverkode (IRE)</v>
      </c>
      <c r="O52" t="str">
        <f t="shared" ref="O52:O91" si="2">INDEX($A$2:$A$20,(MATCH(LARGE(AA$2:AA$20,$J52),AA$2:AA$20,0)))</f>
        <v>Betsey Trotter (IRE)</v>
      </c>
      <c r="P52" t="str">
        <f t="shared" ref="P52:P91" si="3">INDEX($A$2:$A$20,(MATCH(LARGE(Y$2:Y$20,$J52),Y$2:Y$20,0)))</f>
        <v>Betsey Trotter (IRE)</v>
      </c>
      <c r="Q52" t="str">
        <f t="shared" ref="Q52:Q91" si="4">INDEX($A$2:$A$20,(MATCH(LARGE(Y$2:Y$20,$J52),Y$2:Y$20,0)))</f>
        <v>Betsey Trotter (IRE)</v>
      </c>
      <c r="R52" t="str">
        <f t="shared" ref="R52:R91" si="5">INDEX($A$2:$A$20,(MATCH(LARGE(AD$2:AD$20,$J52),AD$2:AD$20,0)))</f>
        <v>Betsey Trotter (IRE)</v>
      </c>
      <c r="S52" t="str">
        <f t="shared" ref="S52:S80" si="6">A2</f>
        <v>Silverkode (IRE)</v>
      </c>
      <c r="V52">
        <f t="shared" ref="V52:V80" si="7">SUM(Y52:AF52)</f>
        <v>89</v>
      </c>
      <c r="W52">
        <f t="shared" ref="W52:W80" si="8">V52-AG2</f>
        <v>-3</v>
      </c>
      <c r="X52">
        <f t="shared" ref="X52:X60" si="9">IF(ISNA(W52),"",W52)</f>
        <v>-3</v>
      </c>
      <c r="Y52">
        <f t="shared" ref="Y52:AA80" si="10">(($H$63+1)-(RANK(M2,M$2:M$30)))</f>
        <v>10</v>
      </c>
      <c r="Z52">
        <f t="shared" si="10"/>
        <v>13</v>
      </c>
      <c r="AA52">
        <f t="shared" si="10"/>
        <v>11</v>
      </c>
      <c r="AB52">
        <f t="shared" ref="AB52:AB80" si="11">(($H$63+1)-(RANK(W2,W$2:W$30)))</f>
        <v>13</v>
      </c>
      <c r="AC52">
        <f t="shared" ref="AC52:AC80" si="12">(($H$63+1)-(RANK(Y2,Y$2:Y$30)))</f>
        <v>10</v>
      </c>
      <c r="AD52">
        <f t="shared" ref="AD52:AD80" si="13">(($H$63+1)-(RANK(AA2,AA$2:AA$30)))</f>
        <v>12</v>
      </c>
      <c r="AE52">
        <f t="shared" ref="AE52:AF80" si="14">(($H$63+1)-(RANK(AC2,AC$2:AC$30)))</f>
        <v>8</v>
      </c>
      <c r="AF52">
        <f t="shared" si="14"/>
        <v>12</v>
      </c>
      <c r="AG52" t="str">
        <f>INDEX(S52:S92, MATCH(LARGE(X52:X92, 1),X52:X92, 0))</f>
        <v>Silverkode (IRE)</v>
      </c>
    </row>
    <row r="53" spans="1:33" hidden="1" outlineLevel="1">
      <c r="A53" t="s">
        <v>43</v>
      </c>
      <c r="B53" t="str">
        <f>A2</f>
        <v>Silverkode (IRE)</v>
      </c>
      <c r="C53">
        <f>AE2</f>
        <v>313.2353</v>
      </c>
      <c r="D53">
        <f>AG2</f>
        <v>92</v>
      </c>
      <c r="E53">
        <f>C53-D53</f>
        <v>221.2353</v>
      </c>
      <c r="F53">
        <f>SUMIF(B53:B61, B53, G53:G61)</f>
        <v>0.10564344102076854</v>
      </c>
      <c r="G53">
        <f>(1/C53)*(C53-C54)</f>
        <v>7.7773162858719852E-2</v>
      </c>
      <c r="H53">
        <f>AF2</f>
        <v>3</v>
      </c>
      <c r="J53">
        <v>2</v>
      </c>
      <c r="K53" t="str">
        <f t="shared" si="0"/>
        <v>Dream Of Words (IRE)</v>
      </c>
      <c r="L53" t="str">
        <f t="shared" si="0"/>
        <v>Betsey Trotter (IRE)</v>
      </c>
      <c r="M53" t="str">
        <f t="shared" si="0"/>
        <v>Massa Lubrense (IRE)</v>
      </c>
      <c r="N53" t="str">
        <f t="shared" si="1"/>
        <v>Krispen (IRE)</v>
      </c>
      <c r="O53" t="str">
        <f t="shared" si="2"/>
        <v>Silverkode (IRE)</v>
      </c>
      <c r="P53" t="str">
        <f t="shared" si="3"/>
        <v>Omran</v>
      </c>
      <c r="Q53" t="str">
        <f t="shared" si="4"/>
        <v>Omran</v>
      </c>
      <c r="R53" t="str">
        <f t="shared" si="5"/>
        <v>Silverkode (IRE)</v>
      </c>
      <c r="S53" t="str">
        <f t="shared" si="6"/>
        <v>Stormy Belle (IRE)</v>
      </c>
      <c r="V53">
        <f t="shared" si="7"/>
        <v>71</v>
      </c>
      <c r="W53">
        <f t="shared" si="8"/>
        <v>-9</v>
      </c>
      <c r="X53">
        <f t="shared" si="9"/>
        <v>-9</v>
      </c>
      <c r="Y53">
        <f t="shared" si="10"/>
        <v>7</v>
      </c>
      <c r="Z53">
        <f t="shared" si="10"/>
        <v>11</v>
      </c>
      <c r="AA53">
        <f t="shared" si="10"/>
        <v>13</v>
      </c>
      <c r="AB53">
        <f t="shared" si="11"/>
        <v>11</v>
      </c>
      <c r="AC53">
        <f t="shared" si="12"/>
        <v>9</v>
      </c>
      <c r="AD53">
        <f t="shared" si="13"/>
        <v>4</v>
      </c>
      <c r="AE53">
        <f t="shared" si="14"/>
        <v>7</v>
      </c>
      <c r="AF53">
        <f t="shared" si="14"/>
        <v>9</v>
      </c>
    </row>
    <row r="54" spans="1:33" hidden="1" outlineLevel="1">
      <c r="A54" t="s">
        <v>44</v>
      </c>
      <c r="B54" t="str">
        <f>A3</f>
        <v>Stormy Belle (IRE)</v>
      </c>
      <c r="C54">
        <f>AE3</f>
        <v>288.87400000000002</v>
      </c>
      <c r="D54">
        <f>AG3</f>
        <v>80</v>
      </c>
      <c r="E54">
        <f t="shared" ref="E54:E55" si="15">C54-D54</f>
        <v>208.87400000000002</v>
      </c>
      <c r="F54">
        <f ca="1">SUMIF(B53:B64, B54, G53:G61)</f>
        <v>0</v>
      </c>
      <c r="H54">
        <f>AF3</f>
        <v>12</v>
      </c>
      <c r="J54">
        <v>3</v>
      </c>
      <c r="K54" t="str">
        <f t="shared" si="0"/>
        <v>Krispen (IRE)</v>
      </c>
      <c r="L54" t="str">
        <f t="shared" si="0"/>
        <v>Stormy Belle (IRE)</v>
      </c>
      <c r="M54" t="str">
        <f t="shared" si="0"/>
        <v>Silverkode (IRE)</v>
      </c>
      <c r="N54" t="str">
        <f t="shared" si="1"/>
        <v>Stormy Belle (IRE)</v>
      </c>
      <c r="O54" t="str">
        <f t="shared" si="2"/>
        <v>Curly Girl (IRE)</v>
      </c>
      <c r="P54" t="str">
        <f t="shared" si="3"/>
        <v>Hit The Silk (IRE)</v>
      </c>
      <c r="Q54" t="str">
        <f t="shared" si="4"/>
        <v>Hit The Silk (IRE)</v>
      </c>
      <c r="R54" t="str">
        <f t="shared" si="5"/>
        <v>Mr Ormsby (IRE)</v>
      </c>
      <c r="S54" t="str">
        <f t="shared" si="6"/>
        <v>Betsey Trotter (IRE)</v>
      </c>
      <c r="V54">
        <f t="shared" si="7"/>
        <v>79</v>
      </c>
      <c r="W54">
        <f t="shared" si="8"/>
        <v>-3</v>
      </c>
      <c r="X54">
        <f t="shared" si="9"/>
        <v>-3</v>
      </c>
      <c r="Y54">
        <f t="shared" si="10"/>
        <v>4</v>
      </c>
      <c r="Z54">
        <f t="shared" si="10"/>
        <v>12</v>
      </c>
      <c r="AA54">
        <f t="shared" si="10"/>
        <v>10</v>
      </c>
      <c r="AB54">
        <f t="shared" si="11"/>
        <v>4</v>
      </c>
      <c r="AC54">
        <f t="shared" si="12"/>
        <v>13</v>
      </c>
      <c r="AD54">
        <f t="shared" si="13"/>
        <v>13</v>
      </c>
      <c r="AE54">
        <f t="shared" si="14"/>
        <v>10</v>
      </c>
      <c r="AF54">
        <f t="shared" si="14"/>
        <v>13</v>
      </c>
    </row>
    <row r="55" spans="1:33" hidden="1" outlineLevel="1">
      <c r="A55" t="s">
        <v>45</v>
      </c>
      <c r="B55" t="str">
        <f>A4</f>
        <v>Betsey Trotter (IRE)</v>
      </c>
      <c r="C55">
        <f>AE4</f>
        <v>260.69439999999997</v>
      </c>
      <c r="D55">
        <f>AG4</f>
        <v>82</v>
      </c>
      <c r="E55">
        <f t="shared" si="15"/>
        <v>178.69439999999997</v>
      </c>
      <c r="F55">
        <f ca="1">SUMIF(B53:B64, B55, G53:G61)</f>
        <v>0.42915334742256217</v>
      </c>
      <c r="H55">
        <f>AF4</f>
        <v>12</v>
      </c>
      <c r="J55">
        <v>4</v>
      </c>
      <c r="K55" t="str">
        <f t="shared" si="0"/>
        <v>Silverkode (IRE)</v>
      </c>
      <c r="L55" t="str">
        <f t="shared" si="0"/>
        <v>Mokhalad</v>
      </c>
      <c r="M55" t="str">
        <f t="shared" si="0"/>
        <v>Betsey Trotter (IRE)</v>
      </c>
      <c r="N55" t="str">
        <f t="shared" si="1"/>
        <v>Dream Of Words (IRE)</v>
      </c>
      <c r="O55" t="str">
        <f t="shared" si="2"/>
        <v>Fit For Function</v>
      </c>
      <c r="P55" t="str">
        <f t="shared" si="3"/>
        <v>Silverkode (IRE)</v>
      </c>
      <c r="Q55" t="str">
        <f t="shared" si="4"/>
        <v>Silverkode (IRE)</v>
      </c>
      <c r="R55" t="str">
        <f t="shared" si="5"/>
        <v>Omran</v>
      </c>
      <c r="S55" t="str">
        <f t="shared" si="6"/>
        <v>Omran</v>
      </c>
      <c r="V55">
        <f t="shared" si="7"/>
        <v>70</v>
      </c>
      <c r="W55">
        <f t="shared" si="8"/>
        <v>-19</v>
      </c>
      <c r="X55">
        <f t="shared" si="9"/>
        <v>-19</v>
      </c>
      <c r="Y55">
        <f t="shared" si="10"/>
        <v>13</v>
      </c>
      <c r="Z55">
        <f t="shared" si="10"/>
        <v>5</v>
      </c>
      <c r="AA55">
        <f t="shared" si="10"/>
        <v>3</v>
      </c>
      <c r="AB55">
        <f t="shared" si="11"/>
        <v>7</v>
      </c>
      <c r="AC55">
        <f t="shared" si="12"/>
        <v>12</v>
      </c>
      <c r="AD55">
        <f t="shared" si="13"/>
        <v>8</v>
      </c>
      <c r="AE55">
        <f t="shared" si="14"/>
        <v>12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Omran</v>
      </c>
      <c r="C56">
        <f>LARGE(M$2:M$20, D56)</f>
        <v>110.9</v>
      </c>
      <c r="D56">
        <v>1</v>
      </c>
      <c r="E56">
        <f>LARGE(M$2:M$20, F56)</f>
        <v>106.5</v>
      </c>
      <c r="F56">
        <v>2</v>
      </c>
      <c r="G56">
        <f t="shared" ref="G56:G61" si="16">IF(C56&gt;0, (1/C56)*(C56-E56), 0.1)</f>
        <v>3.9675383228133507E-2</v>
      </c>
      <c r="H56">
        <f t="shared" ref="H56:H61" si="17">INDEX(AF$2:AF$20,MATCH(B56,A$2:A$20,0))</f>
        <v>6.5</v>
      </c>
      <c r="J56">
        <v>5</v>
      </c>
      <c r="K56" t="str">
        <f t="shared" si="0"/>
        <v>Mr Ormsby (IRE)</v>
      </c>
      <c r="L56" t="str">
        <f t="shared" si="0"/>
        <v>Curly Girl (IRE)</v>
      </c>
      <c r="M56" t="str">
        <f t="shared" si="0"/>
        <v>Krispen (IRE)</v>
      </c>
      <c r="N56" t="str">
        <f t="shared" si="1"/>
        <v>Mokhalad</v>
      </c>
      <c r="O56" t="str">
        <f t="shared" si="2"/>
        <v>Dream Of Words (IRE)</v>
      </c>
      <c r="P56" t="str">
        <f t="shared" si="3"/>
        <v>Stormy Belle (IRE)</v>
      </c>
      <c r="Q56" t="str">
        <f t="shared" si="4"/>
        <v>Stormy Belle (IRE)</v>
      </c>
      <c r="R56" t="str">
        <f t="shared" si="5"/>
        <v>Stormy Belle (IRE)</v>
      </c>
      <c r="S56" t="str">
        <f t="shared" si="6"/>
        <v>Dream Of Words (IRE)</v>
      </c>
      <c r="V56">
        <f t="shared" si="7"/>
        <v>62</v>
      </c>
      <c r="W56">
        <f t="shared" si="8"/>
        <v>-17</v>
      </c>
      <c r="X56">
        <f t="shared" si="9"/>
        <v>-17</v>
      </c>
      <c r="Y56">
        <f t="shared" si="10"/>
        <v>12</v>
      </c>
      <c r="Z56">
        <f t="shared" si="10"/>
        <v>7</v>
      </c>
      <c r="AA56">
        <f t="shared" si="10"/>
        <v>2</v>
      </c>
      <c r="AB56">
        <f t="shared" si="11"/>
        <v>10</v>
      </c>
      <c r="AC56">
        <f t="shared" si="12"/>
        <v>8</v>
      </c>
      <c r="AD56">
        <f t="shared" si="13"/>
        <v>9</v>
      </c>
      <c r="AE56">
        <f t="shared" si="14"/>
        <v>9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Silverkode (IRE)</v>
      </c>
      <c r="C57">
        <f>LARGE(W$2:W$20, D57)</f>
        <v>22.1921</v>
      </c>
      <c r="D57">
        <v>1</v>
      </c>
      <c r="E57">
        <f>LARGE(W$2:W$20, F57)</f>
        <v>21.573599999999999</v>
      </c>
      <c r="F57">
        <v>2</v>
      </c>
      <c r="G57">
        <f t="shared" si="16"/>
        <v>2.7870278162048696E-2</v>
      </c>
      <c r="H57">
        <f t="shared" si="17"/>
        <v>3</v>
      </c>
      <c r="J57">
        <v>6</v>
      </c>
      <c r="K57" t="str">
        <f t="shared" si="0"/>
        <v>Fit For Function</v>
      </c>
      <c r="L57" t="str">
        <f t="shared" si="0"/>
        <v>Mr Ormsby (IRE)</v>
      </c>
      <c r="M57" t="str">
        <f t="shared" si="0"/>
        <v>Fit For Function</v>
      </c>
      <c r="N57" t="str">
        <f t="shared" si="1"/>
        <v>Hit The Silk (IRE)</v>
      </c>
      <c r="O57" t="str">
        <f t="shared" si="2"/>
        <v>Omran</v>
      </c>
      <c r="P57" t="str">
        <f t="shared" si="3"/>
        <v>Dream Of Words (IRE)</v>
      </c>
      <c r="Q57" t="str">
        <f t="shared" si="4"/>
        <v>Dream Of Words (IRE)</v>
      </c>
      <c r="R57" t="str">
        <f t="shared" si="5"/>
        <v>Hit The Silk (IRE)</v>
      </c>
      <c r="S57" t="str">
        <f t="shared" si="6"/>
        <v>Mr Ormsby (IRE)</v>
      </c>
      <c r="V57">
        <f t="shared" si="7"/>
        <v>45</v>
      </c>
      <c r="W57">
        <f t="shared" si="8"/>
        <v>-31</v>
      </c>
      <c r="X57">
        <f t="shared" si="9"/>
        <v>-31</v>
      </c>
      <c r="Y57">
        <f t="shared" si="10"/>
        <v>9</v>
      </c>
      <c r="Z57">
        <f t="shared" si="10"/>
        <v>8</v>
      </c>
      <c r="AA57">
        <f t="shared" si="10"/>
        <v>6</v>
      </c>
      <c r="AB57">
        <f t="shared" si="11"/>
        <v>5</v>
      </c>
      <c r="AC57">
        <f t="shared" si="12"/>
        <v>2</v>
      </c>
      <c r="AD57">
        <f t="shared" si="13"/>
        <v>1</v>
      </c>
      <c r="AE57">
        <f t="shared" si="14"/>
        <v>3</v>
      </c>
      <c r="AF57">
        <f t="shared" si="14"/>
        <v>11</v>
      </c>
    </row>
    <row r="58" spans="1:33" hidden="1" outlineLevel="1">
      <c r="A58" t="s">
        <v>28</v>
      </c>
      <c r="B58" t="str">
        <f>INDEX(A$2:A$20,MATCH(C58,AA$2:AA$20,0))</f>
        <v>Betsey Trotter (IRE)</v>
      </c>
      <c r="C58">
        <f>LARGE(AA$2:AA$20, D58)</f>
        <v>2.9422000000000001</v>
      </c>
      <c r="D58">
        <v>1</v>
      </c>
      <c r="E58">
        <f>LARGE(AA$2:AA$20, F58)</f>
        <v>2.5935000000000001</v>
      </c>
      <c r="F58">
        <v>2</v>
      </c>
      <c r="G58">
        <f t="shared" si="16"/>
        <v>0.11851675616885324</v>
      </c>
      <c r="H58">
        <f t="shared" si="17"/>
        <v>12</v>
      </c>
      <c r="J58">
        <v>7</v>
      </c>
      <c r="K58" t="str">
        <f t="shared" si="0"/>
        <v>Stormy Belle (IRE)</v>
      </c>
      <c r="L58" t="str">
        <f t="shared" si="0"/>
        <v>Dream Of Words (IRE)</v>
      </c>
      <c r="M58" t="str">
        <f t="shared" si="0"/>
        <v>Curly Girl (IRE)</v>
      </c>
      <c r="N58" t="str">
        <f t="shared" si="1"/>
        <v>Omran</v>
      </c>
      <c r="O58" t="str">
        <f t="shared" si="2"/>
        <v>Mokhalad</v>
      </c>
      <c r="P58" t="str">
        <f t="shared" si="3"/>
        <v>Massa Lubrense (IRE)</v>
      </c>
      <c r="Q58" t="str">
        <f t="shared" si="4"/>
        <v>Massa Lubrense (IRE)</v>
      </c>
      <c r="R58" t="str">
        <f t="shared" si="5"/>
        <v>Krispen (IRE)</v>
      </c>
      <c r="S58" t="str">
        <f t="shared" si="6"/>
        <v>Krispen (IRE)</v>
      </c>
      <c r="V58">
        <f t="shared" si="7"/>
        <v>64</v>
      </c>
      <c r="W58">
        <f t="shared" si="8"/>
        <v>-12</v>
      </c>
      <c r="X58">
        <f t="shared" si="9"/>
        <v>-12</v>
      </c>
      <c r="Y58">
        <f t="shared" si="10"/>
        <v>11</v>
      </c>
      <c r="Z58">
        <f t="shared" si="10"/>
        <v>2</v>
      </c>
      <c r="AA58">
        <f t="shared" si="10"/>
        <v>9</v>
      </c>
      <c r="AB58">
        <f t="shared" si="11"/>
        <v>12</v>
      </c>
      <c r="AC58">
        <f t="shared" si="12"/>
        <v>6</v>
      </c>
      <c r="AD58">
        <f t="shared" si="13"/>
        <v>6</v>
      </c>
      <c r="AE58">
        <f t="shared" si="14"/>
        <v>11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Mokhalad</v>
      </c>
      <c r="C59">
        <f>LARGE(AC$2:AC$20, D59)</f>
        <v>3.3157000000000001</v>
      </c>
      <c r="D59">
        <v>1</v>
      </c>
      <c r="E59">
        <f>LARGE(AC$2:AC$20, F59)</f>
        <v>2.3506999999999998</v>
      </c>
      <c r="F59">
        <v>2</v>
      </c>
      <c r="G59">
        <f t="shared" si="16"/>
        <v>0.29103959948125591</v>
      </c>
      <c r="H59">
        <f t="shared" si="17"/>
        <v>14</v>
      </c>
      <c r="J59">
        <v>8</v>
      </c>
      <c r="K59" t="str">
        <f t="shared" si="0"/>
        <v>Mokhalad</v>
      </c>
      <c r="L59" t="str">
        <f t="shared" si="0"/>
        <v>Massa Lubrense (IRE)</v>
      </c>
      <c r="M59" t="str">
        <f t="shared" si="0"/>
        <v>Mr Ormsby (IRE)</v>
      </c>
      <c r="N59" t="str">
        <f t="shared" si="1"/>
        <v>Fit For Function</v>
      </c>
      <c r="O59" t="str">
        <f t="shared" si="2"/>
        <v>Krispen (IRE)</v>
      </c>
      <c r="P59" t="str">
        <f t="shared" si="3"/>
        <v>Krispen (IRE)</v>
      </c>
      <c r="Q59" t="str">
        <f t="shared" si="4"/>
        <v>Krispen (IRE)</v>
      </c>
      <c r="R59" t="str">
        <f t="shared" si="5"/>
        <v>Johann Bach (IRE)</v>
      </c>
      <c r="S59" t="str">
        <f t="shared" si="6"/>
        <v>Fit For Function</v>
      </c>
      <c r="V59">
        <f t="shared" si="7"/>
        <v>46</v>
      </c>
      <c r="W59">
        <f t="shared" si="8"/>
        <v>-29</v>
      </c>
      <c r="X59">
        <f t="shared" si="9"/>
        <v>-29</v>
      </c>
      <c r="Y59">
        <f t="shared" si="10"/>
        <v>8</v>
      </c>
      <c r="Z59">
        <f t="shared" si="10"/>
        <v>3</v>
      </c>
      <c r="AA59">
        <f t="shared" si="10"/>
        <v>8</v>
      </c>
      <c r="AB59">
        <f t="shared" si="11"/>
        <v>6</v>
      </c>
      <c r="AC59">
        <f t="shared" si="12"/>
        <v>5</v>
      </c>
      <c r="AD59">
        <f t="shared" si="13"/>
        <v>10</v>
      </c>
      <c r="AE59">
        <f t="shared" si="14"/>
        <v>4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Betsey Trotter (IRE)</v>
      </c>
      <c r="C60">
        <f>LARGE(Y$2:Y$20, D60)</f>
        <v>2.9449999999999998</v>
      </c>
      <c r="D60">
        <v>1</v>
      </c>
      <c r="E60">
        <f>LARGE(Y$2:Y$20, F60)</f>
        <v>2.1657000000000002</v>
      </c>
      <c r="F60">
        <v>2</v>
      </c>
      <c r="G60">
        <f t="shared" si="16"/>
        <v>0.26461799660441415</v>
      </c>
      <c r="H60">
        <f t="shared" si="17"/>
        <v>12</v>
      </c>
      <c r="J60">
        <v>9</v>
      </c>
      <c r="K60" t="str">
        <f t="shared" si="0"/>
        <v>Hit The Silk (IRE)</v>
      </c>
      <c r="L60" t="str">
        <f t="shared" si="0"/>
        <v>Omran</v>
      </c>
      <c r="M60" t="str">
        <f t="shared" si="0"/>
        <v>Johann Bach (IRE)</v>
      </c>
      <c r="N60" t="str">
        <f t="shared" si="1"/>
        <v>Mr Ormsby (IRE)</v>
      </c>
      <c r="O60" t="str">
        <f t="shared" si="2"/>
        <v>Hit The Silk (IRE)</v>
      </c>
      <c r="P60" t="str">
        <f t="shared" si="3"/>
        <v>Fit For Function</v>
      </c>
      <c r="Q60" t="str">
        <f t="shared" si="4"/>
        <v>Fit For Function</v>
      </c>
      <c r="R60" t="str">
        <f t="shared" si="5"/>
        <v>Dream Of Words (IRE)</v>
      </c>
      <c r="S60" t="str">
        <f t="shared" si="6"/>
        <v>Mokhalad</v>
      </c>
      <c r="V60">
        <f t="shared" si="7"/>
        <v>53</v>
      </c>
      <c r="W60">
        <f t="shared" si="8"/>
        <v>-20</v>
      </c>
      <c r="X60">
        <f t="shared" si="9"/>
        <v>-20</v>
      </c>
      <c r="Y60">
        <f t="shared" si="10"/>
        <v>6</v>
      </c>
      <c r="Z60">
        <f t="shared" si="10"/>
        <v>10</v>
      </c>
      <c r="AA60">
        <f t="shared" si="10"/>
        <v>4</v>
      </c>
      <c r="AB60">
        <f t="shared" si="11"/>
        <v>9</v>
      </c>
      <c r="AC60">
        <f t="shared" si="12"/>
        <v>3</v>
      </c>
      <c r="AD60">
        <f t="shared" si="13"/>
        <v>7</v>
      </c>
      <c r="AE60">
        <f t="shared" si="14"/>
        <v>13</v>
      </c>
      <c r="AF60">
        <f t="shared" si="14"/>
        <v>1</v>
      </c>
    </row>
    <row r="61" spans="1:33" hidden="1" outlineLevel="1">
      <c r="A61" t="s">
        <v>47</v>
      </c>
      <c r="B61" t="str">
        <f>INDEX(A$2:A$20,MATCH(C61,AD$2:AD$20,0))</f>
        <v>Betsey Trotter (IRE)</v>
      </c>
      <c r="C61">
        <f>LARGE(AD$2:AD$20, D61)</f>
        <v>31.622</v>
      </c>
      <c r="D61">
        <v>1</v>
      </c>
      <c r="E61">
        <f>LARGE(AD$2:AD$20, F61)</f>
        <v>30.166799999999999</v>
      </c>
      <c r="F61">
        <v>2</v>
      </c>
      <c r="G61">
        <f t="shared" si="16"/>
        <v>4.6018594649294836E-2</v>
      </c>
      <c r="H61">
        <f t="shared" si="17"/>
        <v>12</v>
      </c>
      <c r="J61">
        <v>10</v>
      </c>
      <c r="K61" t="str">
        <f t="shared" si="0"/>
        <v>Betsey Trotter (IRE)</v>
      </c>
      <c r="L61" t="str">
        <f t="shared" si="0"/>
        <v>Hit The Silk (IRE)</v>
      </c>
      <c r="M61" t="str">
        <f t="shared" si="0"/>
        <v>Mokhalad</v>
      </c>
      <c r="N61" t="str">
        <f t="shared" si="1"/>
        <v>Betsey Trotter (IRE)</v>
      </c>
      <c r="O61" t="str">
        <f t="shared" si="2"/>
        <v>Stormy Belle (IRE)</v>
      </c>
      <c r="P61" t="str">
        <f t="shared" si="3"/>
        <v>Johann Bach (IRE)</v>
      </c>
      <c r="Q61" t="str">
        <f t="shared" si="4"/>
        <v>Johann Bach (IRE)</v>
      </c>
      <c r="R61" t="str">
        <f t="shared" si="5"/>
        <v>Curly Girl (IRE)</v>
      </c>
      <c r="S61" t="str">
        <f t="shared" si="6"/>
        <v>Hit The Silk (IRE)</v>
      </c>
      <c r="V61">
        <f t="shared" si="7"/>
        <v>43</v>
      </c>
      <c r="W61">
        <f t="shared" si="8"/>
        <v>-38</v>
      </c>
      <c r="X61">
        <f>IF(ISNA(W61),"",W61)</f>
        <v>-38</v>
      </c>
      <c r="Y61">
        <f t="shared" si="10"/>
        <v>5</v>
      </c>
      <c r="Z61">
        <f t="shared" si="10"/>
        <v>4</v>
      </c>
      <c r="AA61">
        <f t="shared" si="10"/>
        <v>1</v>
      </c>
      <c r="AB61">
        <f t="shared" si="11"/>
        <v>8</v>
      </c>
      <c r="AC61">
        <f t="shared" si="12"/>
        <v>11</v>
      </c>
      <c r="AD61">
        <f t="shared" si="13"/>
        <v>5</v>
      </c>
      <c r="AE61">
        <f t="shared" si="14"/>
        <v>1</v>
      </c>
      <c r="AF61">
        <f t="shared" si="14"/>
        <v>8</v>
      </c>
    </row>
    <row r="62" spans="1:33" hidden="1" outlineLevel="1">
      <c r="A62" t="s">
        <v>116</v>
      </c>
      <c r="B62" t="str">
        <f>IF(OR(D2="5f ", D2="6f ", D2="7f ", D2="1m "), B57, IF(J2="2yo", B59, B53))</f>
        <v>Silverkode (IRE)</v>
      </c>
      <c r="J62">
        <v>11</v>
      </c>
      <c r="K62" t="str">
        <f t="shared" si="0"/>
        <v>Johann Bach (IRE)</v>
      </c>
      <c r="L62" t="str">
        <f t="shared" si="0"/>
        <v>Fit For Function</v>
      </c>
      <c r="M62" t="str">
        <f t="shared" si="0"/>
        <v>Omran</v>
      </c>
      <c r="N62" t="str">
        <f t="shared" si="1"/>
        <v>Johann Bach (IRE)</v>
      </c>
      <c r="O62" t="str">
        <f t="shared" si="2"/>
        <v>Massa Lubrense (IRE)</v>
      </c>
      <c r="P62" t="str">
        <f t="shared" si="3"/>
        <v>Mokhalad</v>
      </c>
      <c r="Q62" t="str">
        <f t="shared" si="4"/>
        <v>Mokhalad</v>
      </c>
      <c r="R62" t="str">
        <f t="shared" si="5"/>
        <v>Massa Lubrense (IRE)</v>
      </c>
      <c r="S62" t="str">
        <f t="shared" si="6"/>
        <v>Massa Lubrense (IRE)</v>
      </c>
      <c r="V62">
        <f t="shared" si="7"/>
        <v>41</v>
      </c>
      <c r="W62">
        <f t="shared" si="8"/>
        <v>-29</v>
      </c>
      <c r="X62">
        <f t="shared" ref="X62:X80" si="18">IF(ISNA(W62),"",W62)</f>
        <v>-29</v>
      </c>
      <c r="Y62">
        <f t="shared" si="10"/>
        <v>2</v>
      </c>
      <c r="Z62">
        <f t="shared" si="10"/>
        <v>6</v>
      </c>
      <c r="AA62">
        <f t="shared" si="10"/>
        <v>12</v>
      </c>
      <c r="AB62">
        <f t="shared" si="11"/>
        <v>2</v>
      </c>
      <c r="AC62">
        <f t="shared" si="12"/>
        <v>7</v>
      </c>
      <c r="AD62">
        <f t="shared" si="13"/>
        <v>3</v>
      </c>
      <c r="AE62">
        <f t="shared" si="14"/>
        <v>6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Betsey Trotter (IRE)</v>
      </c>
      <c r="C63" t="str">
        <f>IF(G68="Handicap", INDEX(B53:B55,(MATCH(LARGE(D53:D55,3),D53:D55,0))))</f>
        <v>Stormy Belle (IRE)</v>
      </c>
      <c r="D63" t="str">
        <f>IF(G68="Handicap", INDEX(B53:B55,(MATCH(LARGE(E53:E55,1),E53:E55,0))))</f>
        <v>Silverkode (IRE)</v>
      </c>
      <c r="G63" t="s">
        <v>68</v>
      </c>
      <c r="H63">
        <f>COUNTIF(A2:A30, "*")</f>
        <v>13</v>
      </c>
      <c r="J63">
        <v>12</v>
      </c>
      <c r="K63" t="str">
        <f t="shared" si="0"/>
        <v>Massa Lubrense (IRE)</v>
      </c>
      <c r="L63" t="str">
        <f t="shared" si="0"/>
        <v>Krispen (IRE)</v>
      </c>
      <c r="M63" t="str">
        <f t="shared" si="0"/>
        <v>Dream Of Words (IRE)</v>
      </c>
      <c r="N63" t="str">
        <f t="shared" si="1"/>
        <v>Massa Lubrense (IRE)</v>
      </c>
      <c r="O63" t="str">
        <f t="shared" si="2"/>
        <v>Johann Bach (IRE)</v>
      </c>
      <c r="P63" t="str">
        <f t="shared" si="3"/>
        <v>Mr Ormsby (IRE)</v>
      </c>
      <c r="Q63" t="str">
        <f t="shared" si="4"/>
        <v>Mr Ormsby (IRE)</v>
      </c>
      <c r="R63" t="str">
        <f t="shared" si="5"/>
        <v>Fit For Function</v>
      </c>
      <c r="S63" t="str">
        <f t="shared" si="6"/>
        <v>Curly Girl (IRE)</v>
      </c>
      <c r="V63">
        <f t="shared" si="7"/>
        <v>39</v>
      </c>
      <c r="W63">
        <f t="shared" si="8"/>
        <v>-27</v>
      </c>
      <c r="X63">
        <f t="shared" si="18"/>
        <v>-27</v>
      </c>
      <c r="Y63">
        <f t="shared" si="10"/>
        <v>1</v>
      </c>
      <c r="Z63">
        <f t="shared" si="10"/>
        <v>9</v>
      </c>
      <c r="AA63">
        <f t="shared" si="10"/>
        <v>7</v>
      </c>
      <c r="AB63">
        <f t="shared" si="11"/>
        <v>1</v>
      </c>
      <c r="AC63">
        <f t="shared" si="12"/>
        <v>1</v>
      </c>
      <c r="AD63">
        <f t="shared" si="13"/>
        <v>11</v>
      </c>
      <c r="AE63">
        <f t="shared" si="14"/>
        <v>5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Betsey Trotter (IRE)</v>
      </c>
      <c r="C64">
        <f>INDEX(AF$2:AF$20,MATCH(B64,A$2:A$20,0))</f>
        <v>12</v>
      </c>
      <c r="D64">
        <v>1</v>
      </c>
      <c r="E64">
        <f>SUMIF(B53:B61, B64, G53:G61)</f>
        <v>0.42915334742256217</v>
      </c>
      <c r="F64">
        <v>0</v>
      </c>
      <c r="G64" t="str">
        <f>K2</f>
        <v>Win Big With Tote Handicap</v>
      </c>
      <c r="J64">
        <v>13</v>
      </c>
      <c r="K64" t="str">
        <f t="shared" si="0"/>
        <v>Curly Girl (IRE)</v>
      </c>
      <c r="L64" t="str">
        <f t="shared" si="0"/>
        <v>Johann Bach (IRE)</v>
      </c>
      <c r="M64" t="str">
        <f t="shared" si="0"/>
        <v>Hit The Silk (IRE)</v>
      </c>
      <c r="N64" t="str">
        <f t="shared" si="1"/>
        <v>Curly Girl (IRE)</v>
      </c>
      <c r="O64" t="str">
        <f t="shared" si="2"/>
        <v>Mr Ormsby (IRE)</v>
      </c>
      <c r="P64" t="str">
        <f t="shared" si="3"/>
        <v>Curly Girl (IRE)</v>
      </c>
      <c r="Q64" t="str">
        <f t="shared" si="4"/>
        <v>Curly Girl (IRE)</v>
      </c>
      <c r="R64" t="str">
        <f t="shared" si="5"/>
        <v>Mokhalad</v>
      </c>
      <c r="S64" t="str">
        <f t="shared" si="6"/>
        <v>Johann Bach (IRE)</v>
      </c>
      <c r="V64">
        <f t="shared" si="7"/>
        <v>26</v>
      </c>
      <c r="W64">
        <f t="shared" si="8"/>
        <v>-63</v>
      </c>
      <c r="X64">
        <f t="shared" si="18"/>
        <v>-63</v>
      </c>
      <c r="Y64">
        <f t="shared" si="10"/>
        <v>3</v>
      </c>
      <c r="Z64">
        <f t="shared" si="10"/>
        <v>1</v>
      </c>
      <c r="AA64">
        <f t="shared" si="10"/>
        <v>5</v>
      </c>
      <c r="AB64">
        <f t="shared" si="11"/>
        <v>3</v>
      </c>
      <c r="AC64">
        <f t="shared" si="12"/>
        <v>4</v>
      </c>
      <c r="AD64">
        <f t="shared" si="13"/>
        <v>2</v>
      </c>
      <c r="AE64">
        <f t="shared" si="14"/>
        <v>2</v>
      </c>
      <c r="AF64">
        <f t="shared" si="14"/>
        <v>6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0.29103959948125591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9267</v>
      </c>
      <c r="H66">
        <f ca="1">LARGE(F53:F55, 1)</f>
        <v>0.42915334742256217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Betsey Trotter (IRE)</v>
      </c>
      <c r="F67">
        <f>IF(H63&lt;11, F66+1, F66)</f>
        <v>0</v>
      </c>
      <c r="G67" t="str">
        <f>G2</f>
        <v>Good</v>
      </c>
      <c r="H67" t="str">
        <f ca="1">INDEX(B53:B55,MATCH(H66,F53:F55,0))</f>
        <v>Betsey Trotter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Betsey Trotter (IRE)</v>
      </c>
      <c r="B68" t="str">
        <f ca="1">IF(ISNA(A68), B56, A68)</f>
        <v>Betsey Trotter (IRE)</v>
      </c>
      <c r="C68">
        <f ca="1">INDEX(AF$2:AF$20,MATCH(B68,A$2:A$20,0))</f>
        <v>12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Betsey Trotter (IRE)</v>
      </c>
      <c r="C69">
        <f ca="1">INDEX(AF$2:AF$20,MATCH(B69,A$2:A$20,0))</f>
        <v>12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Betsey Trotter (IRE)</v>
      </c>
      <c r="C70">
        <f ca="1">INDEX(AF$2:AF$20,MATCH(B70,A$2:A$20,0))</f>
        <v>12</v>
      </c>
      <c r="D70">
        <v>1</v>
      </c>
      <c r="E70">
        <f ca="1">SUMIF(B53:B61, B70, G53:G61)</f>
        <v>0.42915334742256217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Silverkode (IRE)</v>
      </c>
      <c r="C72">
        <f>C53</f>
        <v>313.2353</v>
      </c>
      <c r="D72">
        <f>(1/C72)*(C72-C73)</f>
        <v>7.7773162858719852E-2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Stormy Belle (IRE)</v>
      </c>
      <c r="C73">
        <f t="shared" si="19"/>
        <v>288.87400000000002</v>
      </c>
      <c r="D73">
        <f>(1/C73)*(C73-C74)</f>
        <v>9.7549796797219715E-2</v>
      </c>
      <c r="E73">
        <f t="shared" ref="E73:E74" si="20">H54</f>
        <v>12</v>
      </c>
      <c r="F73">
        <f>(E73*10)-10</f>
        <v>110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Betsey Trotter (IRE)</v>
      </c>
      <c r="C74">
        <f t="shared" si="19"/>
        <v>260.69439999999997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</v>
      </c>
      <c r="C77">
        <f>SMALL(AF2:AF50, 1)</f>
        <v>3</v>
      </c>
      <c r="D77" t="str">
        <f>IF(G77&lt;=3, "YES", "NO")</f>
        <v>YES</v>
      </c>
      <c r="E77">
        <f>IF(C77=0,SMALL(AF2:AF49,2), C77)</f>
        <v>3</v>
      </c>
      <c r="F77">
        <f>IF(E77=0, SMALL(AF2:AF49, 3), E77)</f>
        <v>3</v>
      </c>
      <c r="G77">
        <f>IF(F77=0, SMALL(AF2:AF49, 4), F77)</f>
        <v>3</v>
      </c>
      <c r="H77" t="str">
        <f>INDEX(A2:A50, MATCH(G77, AF2:AF50, 0))</f>
        <v>Silverkode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313.2353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313.2353</v>
      </c>
      <c r="C79">
        <f>C78/B79</f>
        <v>3.1924882029579679E-5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Silverkode (IRE) is highly rated.</v>
      </c>
      <c r="H79" t="str">
        <f>INDEX(A2:A50, MATCH(B79, AE2:AE50, 0))</f>
        <v>Silverkode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22.1921</v>
      </c>
      <c r="C80">
        <f>(B81-B80)+0.01</f>
        <v>0.01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22.1921</v>
      </c>
      <c r="C81">
        <f>C80/B81</f>
        <v>4.5061080294338978E-4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Johann Bach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Leopardstown</v>
      </c>
    </row>
    <row r="82" spans="1:19" hidden="1" outlineLevel="1">
      <c r="A82" t="s">
        <v>110</v>
      </c>
      <c r="B82">
        <f>INDEX(M2:M49, MATCH(H77, A2:A49, 0))</f>
        <v>88.91</v>
      </c>
      <c r="C82">
        <f>(B83-B82)+0.01</f>
        <v>22.000000000000011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110.9</v>
      </c>
      <c r="C83">
        <f>C82/B83</f>
        <v>0.19837691614066735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Silverkode (IRE)is the form horse.</v>
      </c>
      <c r="H83" t="str">
        <f>INDEX(A2:A50,MATCH(B83,INDEX(M2:M50,0)))</f>
        <v>Johann Bach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1.7393000000000001</v>
      </c>
      <c r="C84">
        <f>(B85-B84)+0.01</f>
        <v>1.5864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3.3157000000000001</v>
      </c>
      <c r="C85">
        <f>C84/B85</f>
        <v>0.47845100582079197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Mokhalad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30.166799999999999</v>
      </c>
      <c r="C86">
        <f>(B87-B86)+0.01</f>
        <v>1.4652000000000014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31.622</v>
      </c>
      <c r="C87">
        <f>C86/B87</f>
        <v>4.6334830181519238E-2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Betsey Trotter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1.9060999999999999</v>
      </c>
      <c r="C88">
        <f>B89-B88</f>
        <v>1.0388999999999999</v>
      </c>
      <c r="H88" t="str">
        <f>INDEX(X2:X50, MATCH(B88, Y2:Y50, 0))</f>
        <v>Slattery, A J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2.9449999999999998</v>
      </c>
      <c r="C89">
        <f>C88/B89</f>
        <v>0.35276740237691001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McDonogh, D P is 35.28% ahead of Slattery, A J. </v>
      </c>
      <c r="H89" t="str">
        <f>INDEX(X2:X50, MATCH(B89, Y2:Y50, 0))</f>
        <v>McDonogh, D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92.995900000000006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92.995900000000006</v>
      </c>
      <c r="C91">
        <f>(C90+0.01)/(B91+0.01)</f>
        <v>2.1504012111059619E-4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Silverkode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0.1628</v>
      </c>
    </row>
    <row r="96" spans="1:19" hidden="1" outlineLevel="1">
      <c r="A96" t="s">
        <v>70</v>
      </c>
      <c r="B96">
        <f>INDEX(Sheet1!H:H, MATCH($A$51, Sheet1!$A:$A,0))</f>
        <v>0.1628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0.2326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0.20930000000000001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0.186</v>
      </c>
      <c r="C99" t="b">
        <f>IF(AND($B$94&gt;15,B99&gt;0.25),B59)</f>
        <v>0</v>
      </c>
      <c r="D99">
        <f t="shared" si="22"/>
        <v>3</v>
      </c>
      <c r="E99">
        <f t="shared" si="23"/>
        <v>4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9.2999999999999999E-2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0.186</v>
      </c>
      <c r="C101" t="b">
        <f>IF(AND($B$94&gt;15,B101&gt;0.25),B60)</f>
        <v>0</v>
      </c>
      <c r="D101">
        <f t="shared" si="22"/>
        <v>3</v>
      </c>
      <c r="E101">
        <f t="shared" si="23"/>
        <v>4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3.5703125" bestFit="1" customWidth="1"/>
    <col min="3" max="4" width="16.140625" bestFit="1" customWidth="1"/>
    <col min="5" max="5" width="12" bestFit="1" customWidth="1"/>
    <col min="6" max="6" width="13.28515625" bestFit="1" customWidth="1"/>
    <col min="7" max="7" width="97" bestFit="1" customWidth="1"/>
    <col min="8" max="8" width="20.85546875" bestFit="1" customWidth="1"/>
    <col min="9" max="9" width="10.140625" bestFit="1" customWidth="1"/>
    <col min="10" max="10" width="16.28515625" bestFit="1" customWidth="1"/>
    <col min="11" max="11" width="43.5703125" bestFit="1" customWidth="1"/>
    <col min="12" max="19" width="23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9.7109375" bestFit="1" customWidth="1"/>
    <col min="25" max="25" width="14.42578125" bestFit="1" customWidth="1"/>
    <col min="26" max="26" width="19" bestFit="1" customWidth="1"/>
    <col min="27" max="27" width="15" bestFit="1" customWidth="1"/>
    <col min="28" max="28" width="22.28515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1047</v>
      </c>
      <c r="B2" s="1">
        <v>0.65625</v>
      </c>
      <c r="C2" t="s">
        <v>172</v>
      </c>
      <c r="D2" t="s">
        <v>1045</v>
      </c>
      <c r="E2" t="s">
        <v>562</v>
      </c>
      <c r="F2">
        <v>15475</v>
      </c>
      <c r="G2" t="s">
        <v>282</v>
      </c>
      <c r="H2" t="s">
        <v>346</v>
      </c>
      <c r="I2" t="s">
        <v>5</v>
      </c>
      <c r="J2" t="s">
        <v>347</v>
      </c>
      <c r="K2" t="s">
        <v>1046</v>
      </c>
      <c r="L2">
        <v>6</v>
      </c>
      <c r="M2">
        <v>110.127</v>
      </c>
      <c r="N2">
        <v>102.9072</v>
      </c>
      <c r="O2">
        <v>37.981099999999998</v>
      </c>
      <c r="P2">
        <v>13.303699999999999</v>
      </c>
      <c r="Q2">
        <v>9.4225999999999992</v>
      </c>
      <c r="R2">
        <v>5.2500999999999998</v>
      </c>
      <c r="S2">
        <v>5.5364000000000004</v>
      </c>
      <c r="T2">
        <v>2.0905999999999998</v>
      </c>
      <c r="U2">
        <v>1.2959000000000001</v>
      </c>
      <c r="V2">
        <v>1.1059000000000001</v>
      </c>
      <c r="W2">
        <v>21.98</v>
      </c>
      <c r="X2" t="s">
        <v>569</v>
      </c>
      <c r="Y2">
        <v>1.6843999999999999</v>
      </c>
      <c r="Z2" t="s">
        <v>570</v>
      </c>
      <c r="AA2">
        <v>1.6832</v>
      </c>
      <c r="AB2" t="s">
        <v>630</v>
      </c>
      <c r="AC2">
        <v>1.8263</v>
      </c>
      <c r="AD2">
        <v>39.245600000000003</v>
      </c>
      <c r="AE2" s="23">
        <v>355.44</v>
      </c>
      <c r="AF2">
        <v>10</v>
      </c>
      <c r="AG2">
        <v>128</v>
      </c>
    </row>
    <row r="3" spans="1:33">
      <c r="A3" t="s">
        <v>1048</v>
      </c>
      <c r="B3" s="1">
        <v>0.65625</v>
      </c>
      <c r="C3" t="s">
        <v>172</v>
      </c>
      <c r="D3" t="s">
        <v>1045</v>
      </c>
      <c r="E3" t="s">
        <v>562</v>
      </c>
      <c r="F3">
        <v>15475</v>
      </c>
      <c r="G3" t="s">
        <v>282</v>
      </c>
      <c r="H3" t="s">
        <v>346</v>
      </c>
      <c r="I3" t="s">
        <v>5</v>
      </c>
      <c r="J3" t="s">
        <v>347</v>
      </c>
      <c r="K3" t="s">
        <v>1046</v>
      </c>
      <c r="L3">
        <v>6</v>
      </c>
      <c r="M3">
        <v>130.8434</v>
      </c>
      <c r="N3">
        <v>100.90860000000001</v>
      </c>
      <c r="O3">
        <v>37.180100000000003</v>
      </c>
      <c r="P3">
        <v>15.0763</v>
      </c>
      <c r="Q3">
        <v>5.9755000000000003</v>
      </c>
      <c r="R3">
        <v>7.2935999999999996</v>
      </c>
      <c r="S3">
        <v>4.5801999999999996</v>
      </c>
      <c r="T3">
        <v>2.8052999999999999</v>
      </c>
      <c r="U3">
        <v>1.1423000000000001</v>
      </c>
      <c r="V3">
        <v>0</v>
      </c>
      <c r="W3">
        <v>0</v>
      </c>
      <c r="X3" t="s">
        <v>1049</v>
      </c>
      <c r="Y3">
        <v>2.2343000000000002</v>
      </c>
      <c r="Z3" t="s">
        <v>603</v>
      </c>
      <c r="AA3">
        <v>2.7265999999999999</v>
      </c>
      <c r="AB3" t="s">
        <v>637</v>
      </c>
      <c r="AC3">
        <v>1.5719000000000001</v>
      </c>
      <c r="AD3">
        <v>36.229199999999999</v>
      </c>
      <c r="AE3">
        <v>350.92509999999999</v>
      </c>
      <c r="AF3">
        <v>5</v>
      </c>
      <c r="AG3">
        <v>138</v>
      </c>
    </row>
    <row r="4" spans="1:33">
      <c r="A4" t="s">
        <v>1050</v>
      </c>
      <c r="B4" s="1">
        <v>0.65625</v>
      </c>
      <c r="C4" t="s">
        <v>172</v>
      </c>
      <c r="D4" t="s">
        <v>1045</v>
      </c>
      <c r="E4" t="s">
        <v>562</v>
      </c>
      <c r="F4">
        <v>15475</v>
      </c>
      <c r="G4" t="s">
        <v>282</v>
      </c>
      <c r="H4" t="s">
        <v>346</v>
      </c>
      <c r="I4" t="s">
        <v>5</v>
      </c>
      <c r="J4" t="s">
        <v>347</v>
      </c>
      <c r="K4" t="s">
        <v>1046</v>
      </c>
      <c r="L4">
        <v>11</v>
      </c>
      <c r="M4">
        <v>92.081000000000003</v>
      </c>
      <c r="N4">
        <v>99.903999999999996</v>
      </c>
      <c r="O4">
        <v>42.283999999999999</v>
      </c>
      <c r="P4">
        <v>10.3162</v>
      </c>
      <c r="Q4">
        <v>8.734</v>
      </c>
      <c r="R4">
        <v>3.4430999999999998</v>
      </c>
      <c r="S4">
        <v>3.9458000000000002</v>
      </c>
      <c r="T4">
        <v>2.7964000000000002</v>
      </c>
      <c r="U4">
        <v>2.2688000000000001</v>
      </c>
      <c r="V4">
        <v>1.0183</v>
      </c>
      <c r="W4">
        <v>20.525700000000001</v>
      </c>
      <c r="X4" t="s">
        <v>1051</v>
      </c>
      <c r="Y4">
        <v>2.1629999999999998</v>
      </c>
      <c r="Z4" t="s">
        <v>1052</v>
      </c>
      <c r="AA4">
        <v>1.6057999999999999</v>
      </c>
      <c r="AB4" t="s">
        <v>1053</v>
      </c>
      <c r="AC4">
        <v>2.2997999999999998</v>
      </c>
      <c r="AD4">
        <v>24.895499999999998</v>
      </c>
      <c r="AE4">
        <v>318.28129999999999</v>
      </c>
      <c r="AF4">
        <v>20</v>
      </c>
      <c r="AG4">
        <v>135</v>
      </c>
    </row>
    <row r="5" spans="1:33">
      <c r="A5" t="s">
        <v>1054</v>
      </c>
      <c r="B5" s="1">
        <v>0.65625</v>
      </c>
      <c r="C5" t="s">
        <v>172</v>
      </c>
      <c r="D5" t="s">
        <v>1045</v>
      </c>
      <c r="E5" t="s">
        <v>562</v>
      </c>
      <c r="F5">
        <v>15475</v>
      </c>
      <c r="G5" t="s">
        <v>282</v>
      </c>
      <c r="H5" t="s">
        <v>346</v>
      </c>
      <c r="I5" t="s">
        <v>5</v>
      </c>
      <c r="J5" t="s">
        <v>347</v>
      </c>
      <c r="K5" t="s">
        <v>1046</v>
      </c>
      <c r="L5">
        <v>5</v>
      </c>
      <c r="M5">
        <v>84.7256</v>
      </c>
      <c r="N5">
        <v>83.942700000000002</v>
      </c>
      <c r="O5">
        <v>40.850200000000001</v>
      </c>
      <c r="P5">
        <v>12.990600000000001</v>
      </c>
      <c r="Q5">
        <v>8.1239000000000008</v>
      </c>
      <c r="R5">
        <v>8.0082000000000004</v>
      </c>
      <c r="S5">
        <v>2.3005</v>
      </c>
      <c r="T5">
        <v>1.7849999999999999</v>
      </c>
      <c r="U5">
        <v>1.7606999999999999</v>
      </c>
      <c r="V5">
        <v>1.4333</v>
      </c>
      <c r="W5">
        <v>20.922899999999998</v>
      </c>
      <c r="X5" t="s">
        <v>1055</v>
      </c>
      <c r="Y5">
        <v>1.7437</v>
      </c>
      <c r="Z5" t="s">
        <v>1056</v>
      </c>
      <c r="AA5">
        <v>4.2984</v>
      </c>
      <c r="AB5" t="s">
        <v>380</v>
      </c>
      <c r="AC5">
        <v>1.7848999999999999</v>
      </c>
      <c r="AD5">
        <v>36.1404</v>
      </c>
      <c r="AE5">
        <v>310.81079999999997</v>
      </c>
      <c r="AF5">
        <v>12</v>
      </c>
      <c r="AG5">
        <v>123</v>
      </c>
    </row>
    <row r="6" spans="1:33">
      <c r="A6" t="s">
        <v>1057</v>
      </c>
      <c r="B6" s="1">
        <v>0.65625</v>
      </c>
      <c r="C6" t="s">
        <v>172</v>
      </c>
      <c r="D6" t="s">
        <v>1045</v>
      </c>
      <c r="E6" t="s">
        <v>562</v>
      </c>
      <c r="F6">
        <v>15475</v>
      </c>
      <c r="G6" t="s">
        <v>282</v>
      </c>
      <c r="H6" t="s">
        <v>346</v>
      </c>
      <c r="I6" t="s">
        <v>5</v>
      </c>
      <c r="J6" t="s">
        <v>347</v>
      </c>
      <c r="K6" t="s">
        <v>1046</v>
      </c>
      <c r="L6">
        <v>6</v>
      </c>
      <c r="M6">
        <v>99.064499999999995</v>
      </c>
      <c r="N6">
        <v>85.895200000000003</v>
      </c>
      <c r="O6">
        <v>38.636000000000003</v>
      </c>
      <c r="P6">
        <v>9.9524000000000008</v>
      </c>
      <c r="Q6">
        <v>9.8620000000000001</v>
      </c>
      <c r="R6">
        <v>4.2129000000000003</v>
      </c>
      <c r="S6">
        <v>3.0743</v>
      </c>
      <c r="T6">
        <v>3.0324</v>
      </c>
      <c r="U6">
        <v>1.6403000000000001</v>
      </c>
      <c r="V6">
        <v>1.6838</v>
      </c>
      <c r="W6">
        <v>20.29</v>
      </c>
      <c r="X6" t="s">
        <v>599</v>
      </c>
      <c r="Y6">
        <v>1.5792999999999999</v>
      </c>
      <c r="Z6" t="s">
        <v>1058</v>
      </c>
      <c r="AA6">
        <v>1.0846</v>
      </c>
      <c r="AB6" t="s">
        <v>579</v>
      </c>
      <c r="AC6">
        <v>1.8007</v>
      </c>
      <c r="AD6">
        <v>22.468699999999998</v>
      </c>
      <c r="AE6">
        <v>304.27710000000002</v>
      </c>
      <c r="AF6">
        <v>12</v>
      </c>
      <c r="AG6">
        <v>128</v>
      </c>
    </row>
    <row r="7" spans="1:33">
      <c r="A7" t="s">
        <v>1059</v>
      </c>
      <c r="B7" s="1">
        <v>0.65625</v>
      </c>
      <c r="C7" t="s">
        <v>172</v>
      </c>
      <c r="D7" t="s">
        <v>1045</v>
      </c>
      <c r="E7" t="s">
        <v>562</v>
      </c>
      <c r="F7">
        <v>15475</v>
      </c>
      <c r="G7" t="s">
        <v>282</v>
      </c>
      <c r="H7" t="s">
        <v>346</v>
      </c>
      <c r="I7" t="s">
        <v>5</v>
      </c>
      <c r="J7" t="s">
        <v>347</v>
      </c>
      <c r="K7" t="s">
        <v>1046</v>
      </c>
      <c r="L7">
        <v>8</v>
      </c>
      <c r="M7">
        <v>90.855199999999996</v>
      </c>
      <c r="N7">
        <v>81.581800000000001</v>
      </c>
      <c r="O7">
        <v>36.790100000000002</v>
      </c>
      <c r="P7">
        <v>11.663600000000001</v>
      </c>
      <c r="Q7">
        <v>6.5949999999999998</v>
      </c>
      <c r="R7">
        <v>3.9201999999999999</v>
      </c>
      <c r="S7">
        <v>4.3769</v>
      </c>
      <c r="T7">
        <v>3.2218</v>
      </c>
      <c r="U7">
        <v>2.7948</v>
      </c>
      <c r="V7">
        <v>2.1366999999999998</v>
      </c>
      <c r="W7">
        <v>20.317900000000002</v>
      </c>
      <c r="X7" t="s">
        <v>595</v>
      </c>
      <c r="Y7">
        <v>4.0580999999999996</v>
      </c>
      <c r="Z7" t="s">
        <v>622</v>
      </c>
      <c r="AA7">
        <v>3.198</v>
      </c>
      <c r="AB7" t="s">
        <v>1060</v>
      </c>
      <c r="AC7">
        <v>2.2046000000000001</v>
      </c>
      <c r="AD7">
        <v>24.233000000000001</v>
      </c>
      <c r="AE7">
        <v>297.9477</v>
      </c>
      <c r="AF7">
        <v>10</v>
      </c>
      <c r="AG7">
        <v>140</v>
      </c>
    </row>
    <row r="8" spans="1:33">
      <c r="A8" t="s">
        <v>1061</v>
      </c>
      <c r="B8" s="1">
        <v>0.65625</v>
      </c>
      <c r="C8" t="s">
        <v>172</v>
      </c>
      <c r="D8" t="s">
        <v>1045</v>
      </c>
      <c r="E8" t="s">
        <v>562</v>
      </c>
      <c r="F8">
        <v>15475</v>
      </c>
      <c r="G8" t="s">
        <v>282</v>
      </c>
      <c r="H8" t="s">
        <v>346</v>
      </c>
      <c r="I8" t="s">
        <v>5</v>
      </c>
      <c r="J8" t="s">
        <v>347</v>
      </c>
      <c r="K8" t="s">
        <v>1046</v>
      </c>
      <c r="L8">
        <v>7</v>
      </c>
      <c r="M8">
        <v>100.4392</v>
      </c>
      <c r="N8">
        <v>87.531700000000001</v>
      </c>
      <c r="O8">
        <v>34.5747</v>
      </c>
      <c r="P8">
        <v>4.3814000000000002</v>
      </c>
      <c r="Q8">
        <v>3.8895</v>
      </c>
      <c r="R8">
        <v>2.86</v>
      </c>
      <c r="S8">
        <v>2.5148000000000001</v>
      </c>
      <c r="T8">
        <v>1.4065000000000001</v>
      </c>
      <c r="U8">
        <v>0.77569999999999995</v>
      </c>
      <c r="V8">
        <v>1.9679</v>
      </c>
      <c r="W8">
        <v>19.145</v>
      </c>
      <c r="X8" t="s">
        <v>577</v>
      </c>
      <c r="Y8">
        <v>3.4312999999999998</v>
      </c>
      <c r="Z8" t="s">
        <v>1056</v>
      </c>
      <c r="AA8">
        <v>2.2984</v>
      </c>
      <c r="AB8" t="s">
        <v>519</v>
      </c>
      <c r="AC8">
        <v>2.4765000000000001</v>
      </c>
      <c r="AD8">
        <v>28.049199999999999</v>
      </c>
      <c r="AE8">
        <v>295.74189999999999</v>
      </c>
      <c r="AF8">
        <v>16</v>
      </c>
      <c r="AG8">
        <v>125</v>
      </c>
    </row>
    <row r="9" spans="1:33">
      <c r="A9" t="s">
        <v>1062</v>
      </c>
      <c r="B9" s="1">
        <v>0.65625</v>
      </c>
      <c r="C9" t="s">
        <v>172</v>
      </c>
      <c r="D9" t="s">
        <v>1045</v>
      </c>
      <c r="E9" t="s">
        <v>562</v>
      </c>
      <c r="F9">
        <v>15475</v>
      </c>
      <c r="G9" t="s">
        <v>282</v>
      </c>
      <c r="H9" t="s">
        <v>346</v>
      </c>
      <c r="I9" t="s">
        <v>5</v>
      </c>
      <c r="J9" t="s">
        <v>347</v>
      </c>
      <c r="K9" t="s">
        <v>1046</v>
      </c>
      <c r="L9">
        <v>6</v>
      </c>
      <c r="M9">
        <v>93.757999999999996</v>
      </c>
      <c r="N9">
        <v>48.107999999999997</v>
      </c>
      <c r="O9">
        <v>48.695900000000002</v>
      </c>
      <c r="P9">
        <v>7.2065999999999999</v>
      </c>
      <c r="Q9">
        <v>4.3083</v>
      </c>
      <c r="R9">
        <v>3.7113</v>
      </c>
      <c r="S9">
        <v>3.9864999999999999</v>
      </c>
      <c r="T9">
        <v>1.5731999999999999</v>
      </c>
      <c r="U9">
        <v>1.9198</v>
      </c>
      <c r="V9">
        <v>2.1722000000000001</v>
      </c>
      <c r="W9">
        <v>23.7379</v>
      </c>
      <c r="X9" t="s">
        <v>1063</v>
      </c>
      <c r="Y9">
        <v>3.1444999999999999</v>
      </c>
      <c r="Z9" t="s">
        <v>1064</v>
      </c>
      <c r="AA9">
        <v>2.1009000000000002</v>
      </c>
      <c r="AB9" t="s">
        <v>1065</v>
      </c>
      <c r="AC9">
        <v>2.6911</v>
      </c>
      <c r="AD9">
        <v>43.377499999999998</v>
      </c>
      <c r="AE9">
        <v>290.49180000000001</v>
      </c>
      <c r="AF9">
        <v>16</v>
      </c>
      <c r="AG9">
        <v>129</v>
      </c>
    </row>
    <row r="10" spans="1:33">
      <c r="A10" t="s">
        <v>1066</v>
      </c>
      <c r="B10" s="1">
        <v>0.65625</v>
      </c>
      <c r="C10" t="s">
        <v>172</v>
      </c>
      <c r="D10" t="s">
        <v>1045</v>
      </c>
      <c r="E10" t="s">
        <v>562</v>
      </c>
      <c r="F10">
        <v>15475</v>
      </c>
      <c r="G10" t="s">
        <v>282</v>
      </c>
      <c r="H10" t="s">
        <v>346</v>
      </c>
      <c r="I10" t="s">
        <v>5</v>
      </c>
      <c r="J10" t="s">
        <v>347</v>
      </c>
      <c r="K10" t="s">
        <v>1046</v>
      </c>
      <c r="L10">
        <v>6</v>
      </c>
      <c r="M10">
        <v>93.706100000000006</v>
      </c>
      <c r="N10">
        <v>58.624200000000002</v>
      </c>
      <c r="O10">
        <v>34.609200000000001</v>
      </c>
      <c r="P10">
        <v>6.7877000000000001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21.974299999999999</v>
      </c>
      <c r="X10" t="s">
        <v>1067</v>
      </c>
      <c r="Y10">
        <v>2.9316</v>
      </c>
      <c r="Z10" t="s">
        <v>1068</v>
      </c>
      <c r="AA10">
        <v>1.9217</v>
      </c>
      <c r="AB10" t="s">
        <v>615</v>
      </c>
      <c r="AC10">
        <v>3.0362</v>
      </c>
      <c r="AD10">
        <v>28.85</v>
      </c>
      <c r="AE10">
        <v>275.2962</v>
      </c>
      <c r="AF10">
        <v>12</v>
      </c>
      <c r="AG10">
        <v>133</v>
      </c>
    </row>
    <row r="11" spans="1:33">
      <c r="A11" t="s">
        <v>1069</v>
      </c>
      <c r="B11" s="1">
        <v>0.65625</v>
      </c>
      <c r="C11" t="s">
        <v>172</v>
      </c>
      <c r="D11" t="s">
        <v>1045</v>
      </c>
      <c r="E11" t="s">
        <v>562</v>
      </c>
      <c r="F11">
        <v>15475</v>
      </c>
      <c r="G11" t="s">
        <v>282</v>
      </c>
      <c r="H11" t="s">
        <v>346</v>
      </c>
      <c r="I11" t="s">
        <v>5</v>
      </c>
      <c r="J11" t="s">
        <v>347</v>
      </c>
      <c r="K11" t="s">
        <v>1046</v>
      </c>
      <c r="L11">
        <v>6</v>
      </c>
      <c r="M11">
        <v>54.150199999999998</v>
      </c>
      <c r="N11">
        <v>83.339600000000004</v>
      </c>
      <c r="O11">
        <v>38.994199999999999</v>
      </c>
      <c r="P11">
        <v>12.451599999999999</v>
      </c>
      <c r="Q11">
        <v>7.2336</v>
      </c>
      <c r="R11">
        <v>6.0384000000000002</v>
      </c>
      <c r="S11">
        <v>2.9723999999999999</v>
      </c>
      <c r="T11">
        <v>2.4437000000000002</v>
      </c>
      <c r="U11">
        <v>2.048</v>
      </c>
      <c r="V11">
        <v>2.2919</v>
      </c>
      <c r="W11">
        <v>24.601400000000002</v>
      </c>
      <c r="X11" t="s">
        <v>593</v>
      </c>
      <c r="Y11">
        <v>2.9346000000000001</v>
      </c>
      <c r="Z11" t="s">
        <v>1070</v>
      </c>
      <c r="AA11">
        <v>1.5503</v>
      </c>
      <c r="AB11" t="s">
        <v>387</v>
      </c>
      <c r="AC11">
        <v>1.9873000000000001</v>
      </c>
      <c r="AD11">
        <v>21.962</v>
      </c>
      <c r="AE11">
        <v>264.99919999999997</v>
      </c>
      <c r="AF11">
        <v>20</v>
      </c>
      <c r="AG11">
        <v>135</v>
      </c>
    </row>
    <row r="12" spans="1:33">
      <c r="A12" t="s">
        <v>1071</v>
      </c>
      <c r="B12" s="1">
        <v>0.65625</v>
      </c>
      <c r="C12" t="s">
        <v>172</v>
      </c>
      <c r="D12" t="s">
        <v>1045</v>
      </c>
      <c r="E12" t="s">
        <v>562</v>
      </c>
      <c r="F12">
        <v>15475</v>
      </c>
      <c r="G12" t="s">
        <v>282</v>
      </c>
      <c r="H12" t="s">
        <v>346</v>
      </c>
      <c r="I12" t="s">
        <v>5</v>
      </c>
      <c r="J12" t="s">
        <v>347</v>
      </c>
      <c r="K12" t="s">
        <v>1046</v>
      </c>
      <c r="L12">
        <v>6</v>
      </c>
      <c r="M12">
        <v>84.486099999999993</v>
      </c>
      <c r="N12">
        <v>74.656199999999998</v>
      </c>
      <c r="O12">
        <v>19.318300000000001</v>
      </c>
      <c r="P12">
        <v>7.9771999999999998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21.622900000000001</v>
      </c>
      <c r="X12" t="s">
        <v>1072</v>
      </c>
      <c r="Y12">
        <v>1.6269</v>
      </c>
      <c r="Z12" t="s">
        <v>1073</v>
      </c>
      <c r="AA12">
        <v>0.30930000000000002</v>
      </c>
      <c r="AB12" t="s">
        <v>1074</v>
      </c>
      <c r="AC12">
        <v>1.8148</v>
      </c>
      <c r="AD12">
        <v>27.3658</v>
      </c>
      <c r="AE12">
        <v>260.54250000000002</v>
      </c>
      <c r="AF12">
        <v>25</v>
      </c>
      <c r="AG12">
        <v>129</v>
      </c>
    </row>
    <row r="13" spans="1:33">
      <c r="A13" t="s">
        <v>1075</v>
      </c>
      <c r="B13" s="1">
        <v>0.65625</v>
      </c>
      <c r="C13" t="s">
        <v>172</v>
      </c>
      <c r="D13" t="s">
        <v>1045</v>
      </c>
      <c r="E13" t="s">
        <v>562</v>
      </c>
      <c r="F13">
        <v>15475</v>
      </c>
      <c r="G13" t="s">
        <v>282</v>
      </c>
      <c r="H13" t="s">
        <v>346</v>
      </c>
      <c r="I13" t="s">
        <v>5</v>
      </c>
      <c r="J13" t="s">
        <v>347</v>
      </c>
      <c r="K13" t="s">
        <v>1046</v>
      </c>
      <c r="L13">
        <v>9</v>
      </c>
      <c r="M13">
        <v>69.653099999999995</v>
      </c>
      <c r="N13">
        <v>50.532200000000003</v>
      </c>
      <c r="O13">
        <v>36.377099999999999</v>
      </c>
      <c r="P13">
        <v>13.143599999999999</v>
      </c>
      <c r="Q13">
        <v>8.7850000000000001</v>
      </c>
      <c r="R13">
        <v>4.3630000000000004</v>
      </c>
      <c r="S13">
        <v>2.5318000000000001</v>
      </c>
      <c r="T13">
        <v>1.9604999999999999</v>
      </c>
      <c r="U13">
        <v>1.3426</v>
      </c>
      <c r="V13">
        <v>1.0528</v>
      </c>
      <c r="W13">
        <v>22.054300000000001</v>
      </c>
      <c r="X13" t="s">
        <v>1076</v>
      </c>
      <c r="Y13">
        <v>4.4766000000000004</v>
      </c>
      <c r="Z13" t="s">
        <v>1077</v>
      </c>
      <c r="AA13">
        <v>1.7232000000000001</v>
      </c>
      <c r="AB13" t="s">
        <v>1078</v>
      </c>
      <c r="AC13">
        <v>2.3538999999999999</v>
      </c>
      <c r="AD13">
        <v>30.2409</v>
      </c>
      <c r="AE13">
        <v>250.59049999999999</v>
      </c>
      <c r="AF13">
        <v>10</v>
      </c>
      <c r="AG13">
        <v>139</v>
      </c>
    </row>
    <row r="14" spans="1:33">
      <c r="A14" t="s">
        <v>1079</v>
      </c>
      <c r="B14" s="1">
        <v>0.65625</v>
      </c>
      <c r="C14" t="s">
        <v>172</v>
      </c>
      <c r="D14" t="s">
        <v>1045</v>
      </c>
      <c r="E14" t="s">
        <v>562</v>
      </c>
      <c r="F14">
        <v>15475</v>
      </c>
      <c r="G14" t="s">
        <v>282</v>
      </c>
      <c r="H14" t="s">
        <v>346</v>
      </c>
      <c r="I14" t="s">
        <v>5</v>
      </c>
      <c r="J14" t="s">
        <v>347</v>
      </c>
      <c r="K14" t="s">
        <v>1046</v>
      </c>
      <c r="L14">
        <v>8</v>
      </c>
      <c r="M14">
        <v>103.05459999999999</v>
      </c>
      <c r="N14">
        <v>35.224600000000002</v>
      </c>
      <c r="O14">
        <v>27.283899999999999</v>
      </c>
      <c r="P14">
        <v>7.7571000000000003</v>
      </c>
      <c r="Q14">
        <v>5.0835999999999997</v>
      </c>
      <c r="R14">
        <v>3.8567999999999998</v>
      </c>
      <c r="S14">
        <v>4.1291000000000002</v>
      </c>
      <c r="T14">
        <v>2.4668999999999999</v>
      </c>
      <c r="U14">
        <v>1.536</v>
      </c>
      <c r="V14">
        <v>1.5036</v>
      </c>
      <c r="W14">
        <v>22.116399999999999</v>
      </c>
      <c r="X14" t="s">
        <v>1080</v>
      </c>
      <c r="Y14">
        <v>1.2350000000000001</v>
      </c>
      <c r="Z14" t="s">
        <v>1081</v>
      </c>
      <c r="AA14">
        <v>2.2646999999999999</v>
      </c>
      <c r="AB14" t="s">
        <v>1082</v>
      </c>
      <c r="AC14">
        <v>2.6516000000000002</v>
      </c>
      <c r="AD14">
        <v>24.8872</v>
      </c>
      <c r="AE14">
        <v>245.05109999999999</v>
      </c>
      <c r="AF14">
        <v>16</v>
      </c>
      <c r="AG14">
        <v>122</v>
      </c>
    </row>
    <row r="15" spans="1:33">
      <c r="A15" t="s">
        <v>1083</v>
      </c>
      <c r="B15" s="1">
        <v>0.65625</v>
      </c>
      <c r="C15" t="s">
        <v>172</v>
      </c>
      <c r="D15" t="s">
        <v>1045</v>
      </c>
      <c r="E15" t="s">
        <v>562</v>
      </c>
      <c r="F15">
        <v>15475</v>
      </c>
      <c r="G15" t="s">
        <v>282</v>
      </c>
      <c r="H15" t="s">
        <v>346</v>
      </c>
      <c r="I15" t="s">
        <v>5</v>
      </c>
      <c r="J15" t="s">
        <v>347</v>
      </c>
      <c r="K15" t="s">
        <v>1046</v>
      </c>
      <c r="L15">
        <v>7</v>
      </c>
      <c r="M15">
        <v>66.601699999999994</v>
      </c>
      <c r="N15">
        <v>84.472099999999998</v>
      </c>
      <c r="O15">
        <v>31.0562</v>
      </c>
      <c r="P15">
        <v>9.7148000000000003</v>
      </c>
      <c r="Q15">
        <v>5.3902999999999999</v>
      </c>
      <c r="R15">
        <v>3.7812000000000001</v>
      </c>
      <c r="S15">
        <v>2.8047</v>
      </c>
      <c r="T15">
        <v>1.4350000000000001</v>
      </c>
      <c r="U15">
        <v>1.9154</v>
      </c>
      <c r="V15">
        <v>1.6506000000000001</v>
      </c>
      <c r="W15">
        <v>0</v>
      </c>
      <c r="X15" t="s">
        <v>1084</v>
      </c>
      <c r="Y15">
        <v>2.8791000000000002</v>
      </c>
      <c r="Z15" t="s">
        <v>871</v>
      </c>
      <c r="AA15">
        <v>4.3728999999999996</v>
      </c>
      <c r="AB15" t="s">
        <v>1085</v>
      </c>
      <c r="AC15">
        <v>0.96409999999999996</v>
      </c>
      <c r="AD15">
        <v>27.247199999999999</v>
      </c>
      <c r="AE15">
        <v>244.2852</v>
      </c>
      <c r="AF15">
        <v>16</v>
      </c>
      <c r="AG15">
        <v>124</v>
      </c>
    </row>
    <row r="16" spans="1:33">
      <c r="A16" t="s">
        <v>1086</v>
      </c>
      <c r="B16" s="1">
        <v>0.65625</v>
      </c>
      <c r="C16" t="s">
        <v>172</v>
      </c>
      <c r="D16" t="s">
        <v>1045</v>
      </c>
      <c r="E16" t="s">
        <v>562</v>
      </c>
      <c r="F16">
        <v>15475</v>
      </c>
      <c r="G16" t="s">
        <v>282</v>
      </c>
      <c r="H16" t="s">
        <v>346</v>
      </c>
      <c r="I16" t="s">
        <v>5</v>
      </c>
      <c r="J16" t="s">
        <v>347</v>
      </c>
      <c r="K16" t="s">
        <v>1046</v>
      </c>
      <c r="L16">
        <v>8</v>
      </c>
      <c r="M16">
        <v>62.7425</v>
      </c>
      <c r="N16">
        <v>78.471999999999994</v>
      </c>
      <c r="O16">
        <v>24.44</v>
      </c>
      <c r="P16">
        <v>11.7225</v>
      </c>
      <c r="Q16">
        <v>5.984</v>
      </c>
      <c r="R16">
        <v>5.9932999999999996</v>
      </c>
      <c r="S16">
        <v>2.0211000000000001</v>
      </c>
      <c r="T16">
        <v>2.3534999999999999</v>
      </c>
      <c r="U16">
        <v>1.4507000000000001</v>
      </c>
      <c r="V16">
        <v>1.8085</v>
      </c>
      <c r="W16">
        <v>10.352499999999999</v>
      </c>
      <c r="X16" t="s">
        <v>1087</v>
      </c>
      <c r="Y16">
        <v>0.82620000000000005</v>
      </c>
      <c r="Z16" t="s">
        <v>831</v>
      </c>
      <c r="AA16">
        <v>2.9557000000000002</v>
      </c>
      <c r="AB16" t="s">
        <v>1082</v>
      </c>
      <c r="AC16">
        <v>2.6516000000000002</v>
      </c>
      <c r="AD16">
        <v>30.416399999999999</v>
      </c>
      <c r="AE16">
        <v>244.19059999999999</v>
      </c>
      <c r="AF16">
        <v>14</v>
      </c>
      <c r="AG16">
        <v>127</v>
      </c>
    </row>
    <row r="17" spans="1:33">
      <c r="A17" t="s">
        <v>1088</v>
      </c>
      <c r="B17" s="1">
        <v>0.65625</v>
      </c>
      <c r="C17" t="s">
        <v>172</v>
      </c>
      <c r="D17" t="s">
        <v>1045</v>
      </c>
      <c r="E17" t="s">
        <v>562</v>
      </c>
      <c r="F17">
        <v>15475</v>
      </c>
      <c r="G17" t="s">
        <v>282</v>
      </c>
      <c r="H17" t="s">
        <v>346</v>
      </c>
      <c r="I17" t="s">
        <v>5</v>
      </c>
      <c r="J17" t="s">
        <v>347</v>
      </c>
      <c r="K17" t="s">
        <v>1046</v>
      </c>
      <c r="L17">
        <v>8</v>
      </c>
      <c r="M17">
        <v>123.354</v>
      </c>
      <c r="N17">
        <v>41.574399999999997</v>
      </c>
      <c r="O17">
        <v>20.610399999999998</v>
      </c>
      <c r="P17">
        <v>6.2675999999999998</v>
      </c>
      <c r="Q17">
        <v>5.4922000000000004</v>
      </c>
      <c r="R17">
        <v>4.2221000000000002</v>
      </c>
      <c r="S17">
        <v>2.2612000000000001</v>
      </c>
      <c r="T17">
        <v>1.7146999999999999</v>
      </c>
      <c r="U17">
        <v>1.1753</v>
      </c>
      <c r="V17">
        <v>2.1597</v>
      </c>
      <c r="W17">
        <v>5.4532999999999996</v>
      </c>
      <c r="X17" t="s">
        <v>606</v>
      </c>
      <c r="Y17">
        <v>3.1478000000000002</v>
      </c>
      <c r="Z17" t="s">
        <v>607</v>
      </c>
      <c r="AA17">
        <v>2.1985000000000001</v>
      </c>
      <c r="AB17" t="s">
        <v>519</v>
      </c>
      <c r="AC17">
        <v>1.6982999999999999</v>
      </c>
      <c r="AD17">
        <v>17.9422</v>
      </c>
      <c r="AE17">
        <v>239.27180000000001</v>
      </c>
      <c r="AF17">
        <v>8</v>
      </c>
      <c r="AG17">
        <v>128</v>
      </c>
    </row>
    <row r="18" spans="1:33">
      <c r="A18" t="s">
        <v>1089</v>
      </c>
      <c r="B18" s="1">
        <v>0.65625</v>
      </c>
      <c r="C18" t="s">
        <v>172</v>
      </c>
      <c r="D18" t="s">
        <v>1045</v>
      </c>
      <c r="E18" t="s">
        <v>562</v>
      </c>
      <c r="F18">
        <v>15475</v>
      </c>
      <c r="G18" t="s">
        <v>282</v>
      </c>
      <c r="H18" t="s">
        <v>346</v>
      </c>
      <c r="I18" t="s">
        <v>5</v>
      </c>
      <c r="J18" t="s">
        <v>347</v>
      </c>
      <c r="K18" t="s">
        <v>1046</v>
      </c>
      <c r="L18">
        <v>5</v>
      </c>
      <c r="M18">
        <v>67.754099999999994</v>
      </c>
      <c r="N18">
        <v>59.442100000000003</v>
      </c>
      <c r="O18">
        <v>45.395699999999998</v>
      </c>
      <c r="P18">
        <v>13.1256</v>
      </c>
      <c r="Q18">
        <v>4.8596000000000004</v>
      </c>
      <c r="R18">
        <v>4.4836999999999998</v>
      </c>
      <c r="S18">
        <v>3.9024999999999999</v>
      </c>
      <c r="T18">
        <v>2.0869</v>
      </c>
      <c r="U18">
        <v>2.1230000000000002</v>
      </c>
      <c r="V18">
        <v>2.7759999999999998</v>
      </c>
      <c r="W18">
        <v>0</v>
      </c>
      <c r="X18" t="s">
        <v>1090</v>
      </c>
      <c r="Y18">
        <v>1.6276999999999999</v>
      </c>
      <c r="Z18" t="s">
        <v>1091</v>
      </c>
      <c r="AA18">
        <v>2.0356999999999998</v>
      </c>
      <c r="AB18" t="s">
        <v>683</v>
      </c>
      <c r="AC18">
        <v>1.9784999999999999</v>
      </c>
      <c r="AD18">
        <v>26.077500000000001</v>
      </c>
      <c r="AE18">
        <v>237.6686</v>
      </c>
      <c r="AF18">
        <v>33</v>
      </c>
      <c r="AG18">
        <v>130</v>
      </c>
    </row>
    <row r="19" spans="1:33">
      <c r="A19" t="s">
        <v>1092</v>
      </c>
      <c r="B19" s="1">
        <v>0.65625</v>
      </c>
      <c r="C19" t="s">
        <v>172</v>
      </c>
      <c r="D19" t="s">
        <v>1045</v>
      </c>
      <c r="E19" t="s">
        <v>562</v>
      </c>
      <c r="F19">
        <v>15475</v>
      </c>
      <c r="G19" t="s">
        <v>282</v>
      </c>
      <c r="H19" t="s">
        <v>346</v>
      </c>
      <c r="I19" t="s">
        <v>5</v>
      </c>
      <c r="J19" t="s">
        <v>347</v>
      </c>
      <c r="K19" t="s">
        <v>1046</v>
      </c>
      <c r="L19">
        <v>8</v>
      </c>
      <c r="M19">
        <v>56.655700000000003</v>
      </c>
      <c r="N19">
        <v>50.831499999999998</v>
      </c>
      <c r="O19">
        <v>22.087399999999999</v>
      </c>
      <c r="P19">
        <v>12.2233</v>
      </c>
      <c r="Q19">
        <v>8.6492000000000004</v>
      </c>
      <c r="R19">
        <v>3.6793999999999998</v>
      </c>
      <c r="S19">
        <v>4.0693999999999999</v>
      </c>
      <c r="T19">
        <v>2.9098000000000002</v>
      </c>
      <c r="U19">
        <v>2.1198000000000001</v>
      </c>
      <c r="V19">
        <v>2.1046999999999998</v>
      </c>
      <c r="W19">
        <v>11.92</v>
      </c>
      <c r="X19" t="s">
        <v>610</v>
      </c>
      <c r="Y19">
        <v>3.9035000000000002</v>
      </c>
      <c r="Z19" t="s">
        <v>611</v>
      </c>
      <c r="AA19">
        <v>5.4837999999999996</v>
      </c>
      <c r="AB19" t="s">
        <v>401</v>
      </c>
      <c r="AC19">
        <v>1.9125000000000001</v>
      </c>
      <c r="AD19">
        <v>28.111999999999998</v>
      </c>
      <c r="AE19">
        <v>216.66200000000001</v>
      </c>
      <c r="AF19">
        <v>16</v>
      </c>
      <c r="AG19">
        <v>138</v>
      </c>
    </row>
    <row r="20" spans="1:33">
      <c r="A20" t="s">
        <v>1093</v>
      </c>
      <c r="B20" s="1">
        <v>0.65625</v>
      </c>
      <c r="C20" t="s">
        <v>172</v>
      </c>
      <c r="D20" t="s">
        <v>1045</v>
      </c>
      <c r="E20" t="s">
        <v>562</v>
      </c>
      <c r="F20">
        <v>15475</v>
      </c>
      <c r="G20" t="s">
        <v>282</v>
      </c>
      <c r="H20" t="s">
        <v>346</v>
      </c>
      <c r="I20" t="s">
        <v>5</v>
      </c>
      <c r="J20" t="s">
        <v>347</v>
      </c>
      <c r="K20" t="s">
        <v>1046</v>
      </c>
      <c r="L20">
        <v>5</v>
      </c>
      <c r="M20">
        <v>66.9876</v>
      </c>
      <c r="N20">
        <v>39.796999999999997</v>
      </c>
      <c r="O20">
        <v>29.616</v>
      </c>
      <c r="P20">
        <v>7.5351999999999997</v>
      </c>
      <c r="Q20">
        <v>6.0442</v>
      </c>
      <c r="R20">
        <v>4.3630000000000004</v>
      </c>
      <c r="S20">
        <v>3.8508</v>
      </c>
      <c r="T20">
        <v>1.794</v>
      </c>
      <c r="U20">
        <v>1.6615</v>
      </c>
      <c r="V20">
        <v>1.0553999999999999</v>
      </c>
      <c r="W20">
        <v>21.7514</v>
      </c>
      <c r="X20" t="s">
        <v>617</v>
      </c>
      <c r="Y20">
        <v>2.3879999999999999</v>
      </c>
      <c r="Z20" t="s">
        <v>1094</v>
      </c>
      <c r="AA20">
        <v>1.5177</v>
      </c>
      <c r="AB20" t="s">
        <v>673</v>
      </c>
      <c r="AC20">
        <v>1.4749000000000001</v>
      </c>
      <c r="AD20">
        <v>20.474599999999999</v>
      </c>
      <c r="AE20">
        <v>210.31120000000001</v>
      </c>
      <c r="AF20">
        <v>25</v>
      </c>
      <c r="AG20">
        <v>127</v>
      </c>
    </row>
    <row r="21" spans="1:33">
      <c r="A21" t="s">
        <v>1095</v>
      </c>
      <c r="B21" s="1">
        <v>0.65625</v>
      </c>
      <c r="C21" t="s">
        <v>172</v>
      </c>
      <c r="D21" t="s">
        <v>1045</v>
      </c>
      <c r="E21" t="s">
        <v>562</v>
      </c>
      <c r="F21">
        <v>15475</v>
      </c>
      <c r="G21" t="s">
        <v>282</v>
      </c>
      <c r="H21" t="s">
        <v>346</v>
      </c>
      <c r="I21" t="s">
        <v>5</v>
      </c>
      <c r="J21" t="s">
        <v>347</v>
      </c>
      <c r="K21" t="s">
        <v>1046</v>
      </c>
      <c r="L21">
        <v>7</v>
      </c>
      <c r="M21">
        <v>82.367999999999995</v>
      </c>
      <c r="N21">
        <v>37.086100000000002</v>
      </c>
      <c r="O21">
        <v>20.343599999999999</v>
      </c>
      <c r="P21">
        <v>7.0670999999999999</v>
      </c>
      <c r="Q21">
        <v>6.7862</v>
      </c>
      <c r="R21">
        <v>2.8967000000000001</v>
      </c>
      <c r="S21">
        <v>4.4467999999999996</v>
      </c>
      <c r="T21">
        <v>2.0121000000000002</v>
      </c>
      <c r="U21">
        <v>2.0428999999999999</v>
      </c>
      <c r="V21">
        <v>1.4782999999999999</v>
      </c>
      <c r="W21">
        <v>11.5067</v>
      </c>
      <c r="X21" t="s">
        <v>614</v>
      </c>
      <c r="Y21">
        <v>3.9243999999999999</v>
      </c>
      <c r="Z21" t="s">
        <v>574</v>
      </c>
      <c r="AA21">
        <v>3.9396</v>
      </c>
      <c r="AB21" t="s">
        <v>1096</v>
      </c>
      <c r="AC21">
        <v>0</v>
      </c>
      <c r="AD21">
        <v>21.155000000000001</v>
      </c>
      <c r="AE21">
        <v>207.05350000000001</v>
      </c>
      <c r="AF21">
        <v>16</v>
      </c>
      <c r="AG21">
        <v>137</v>
      </c>
    </row>
    <row r="51" spans="1:33" hidden="1" outlineLevel="1">
      <c r="A51" t="str">
        <f>C2</f>
        <v>Cheltenham</v>
      </c>
      <c r="B51">
        <f>B2</f>
        <v>0.65625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Theclockisticking (IRE)</v>
      </c>
      <c r="L52" t="str">
        <f t="shared" si="0"/>
        <v>Timeforben (IRE)</v>
      </c>
      <c r="M52" t="str">
        <f t="shared" si="0"/>
        <v>Rejaah</v>
      </c>
      <c r="N52" t="str">
        <f t="shared" ref="N52:N91" si="1">INDEX($A$2:$A$20,(MATCH(LARGE(W$2:W$20,$J52),W$2:W$20,0)))</f>
        <v>The Mighty Don (IRE)</v>
      </c>
      <c r="O52" t="str">
        <f t="shared" ref="O52:O91" si="2">INDEX($A$2:$A$20,(MATCH(LARGE(AA$2:AA$20,$J52),AA$2:AA$20,0)))</f>
        <v>The Eaglehaslanded (IRE)</v>
      </c>
      <c r="P52" t="str">
        <f t="shared" ref="P52:P91" si="3">INDEX($A$2:$A$20,(MATCH(LARGE(Y$2:Y$20,$J52),Y$2:Y$20,0)))</f>
        <v>Sykes (IRE)</v>
      </c>
      <c r="Q52" t="str">
        <f t="shared" ref="Q52:Q91" si="4">INDEX($A$2:$A$20,(MATCH(LARGE(Y$2:Y$20,$J52),Y$2:Y$20,0)))</f>
        <v>Sykes (IRE)</v>
      </c>
      <c r="R52" t="str">
        <f t="shared" ref="R52:R91" si="5">INDEX($A$2:$A$20,(MATCH(LARGE(AD$2:AD$20,$J52),AD$2:AD$20,0)))</f>
        <v>Rejaah</v>
      </c>
      <c r="S52" t="str">
        <f t="shared" ref="S52:S80" si="6">A2</f>
        <v>Timeforben (IRE)</v>
      </c>
      <c r="V52">
        <f t="shared" ref="V52:V80" si="7">SUM(Y52:AF52)</f>
        <v>108</v>
      </c>
      <c r="W52">
        <f t="shared" ref="W52:W80" si="8">V52-AG2</f>
        <v>-20</v>
      </c>
      <c r="X52">
        <f t="shared" ref="X52:X60" si="9">IF(ISNA(W52),"",W52)</f>
        <v>-20</v>
      </c>
      <c r="Y52">
        <f t="shared" ref="Y52:AA80" si="10">(($H$63+1)-(RANK(M2,M$2:M$30)))</f>
        <v>18</v>
      </c>
      <c r="Z52">
        <f t="shared" si="10"/>
        <v>20</v>
      </c>
      <c r="AA52">
        <f t="shared" si="10"/>
        <v>14</v>
      </c>
      <c r="AB52">
        <f t="shared" ref="AB52:AB80" si="11">(($H$63+1)-(RANK(W2,W$2:W$30)))</f>
        <v>16</v>
      </c>
      <c r="AC52">
        <f t="shared" ref="AC52:AC80" si="12">(($H$63+1)-(RANK(Y2,Y$2:Y$30)))</f>
        <v>6</v>
      </c>
      <c r="AD52">
        <f t="shared" ref="AD52:AD80" si="13">(($H$63+1)-(RANK(AA2,AA$2:AA$30)))</f>
        <v>6</v>
      </c>
      <c r="AE52">
        <f t="shared" ref="AE52:AF80" si="14">(($H$63+1)-(RANK(AC2,AC$2:AC$30)))</f>
        <v>9</v>
      </c>
      <c r="AF52">
        <f t="shared" si="14"/>
        <v>19</v>
      </c>
      <c r="AG52" t="str">
        <f>INDEX(S52:S92, MATCH(LARGE(X52:X92, 1),X52:X92, 0))</f>
        <v>Rejaah</v>
      </c>
    </row>
    <row r="53" spans="1:33" hidden="1" outlineLevel="1">
      <c r="A53" t="s">
        <v>43</v>
      </c>
      <c r="B53" t="str">
        <f>A2</f>
        <v>Timeforben (IRE)</v>
      </c>
      <c r="C53">
        <f>AE2</f>
        <v>355.44</v>
      </c>
      <c r="D53">
        <f>AG2</f>
        <v>128</v>
      </c>
      <c r="E53">
        <f>C53-D53</f>
        <v>227.44</v>
      </c>
      <c r="F53">
        <f>SUMIF(B53:B61, B53, G53:G61)</f>
        <v>1.2702284492460083E-2</v>
      </c>
      <c r="G53">
        <f>(1/C53)*(C53-C54)</f>
        <v>1.2702284492460083E-2</v>
      </c>
      <c r="H53">
        <f>AF2</f>
        <v>10</v>
      </c>
      <c r="J53">
        <v>2</v>
      </c>
      <c r="K53" t="str">
        <f t="shared" si="0"/>
        <v>Notwhatiam (IRE)</v>
      </c>
      <c r="L53" t="str">
        <f t="shared" si="0"/>
        <v>Theclockisticking (IRE)</v>
      </c>
      <c r="M53" t="str">
        <f t="shared" si="0"/>
        <v>Landin (GER)</v>
      </c>
      <c r="N53" t="str">
        <f t="shared" si="1"/>
        <v>Rejaah</v>
      </c>
      <c r="O53" t="str">
        <f t="shared" si="2"/>
        <v>Aaron Lad (IRE)</v>
      </c>
      <c r="P53" t="str">
        <f t="shared" si="3"/>
        <v>Wait For Me (FR)</v>
      </c>
      <c r="Q53" t="str">
        <f t="shared" si="4"/>
        <v>Wait For Me (FR)</v>
      </c>
      <c r="R53" t="str">
        <f t="shared" si="5"/>
        <v>Timeforben (IRE)</v>
      </c>
      <c r="S53" t="str">
        <f t="shared" si="6"/>
        <v>Theclockisticking (IRE)</v>
      </c>
      <c r="V53">
        <f t="shared" si="7"/>
        <v>100</v>
      </c>
      <c r="W53">
        <f t="shared" si="8"/>
        <v>-38</v>
      </c>
      <c r="X53">
        <f t="shared" si="9"/>
        <v>-38</v>
      </c>
      <c r="Y53">
        <f t="shared" si="10"/>
        <v>20</v>
      </c>
      <c r="Z53">
        <f t="shared" si="10"/>
        <v>19</v>
      </c>
      <c r="AA53">
        <f t="shared" si="10"/>
        <v>13</v>
      </c>
      <c r="AB53">
        <f t="shared" si="11"/>
        <v>3</v>
      </c>
      <c r="AC53">
        <f t="shared" si="12"/>
        <v>9</v>
      </c>
      <c r="AD53">
        <f t="shared" si="13"/>
        <v>14</v>
      </c>
      <c r="AE53">
        <f t="shared" si="14"/>
        <v>4</v>
      </c>
      <c r="AF53">
        <f t="shared" si="14"/>
        <v>18</v>
      </c>
    </row>
    <row r="54" spans="1:33" hidden="1" outlineLevel="1">
      <c r="A54" t="s">
        <v>44</v>
      </c>
      <c r="B54" t="str">
        <f>A3</f>
        <v>Theclockisticking (IRE)</v>
      </c>
      <c r="C54">
        <f>AE3</f>
        <v>350.92509999999999</v>
      </c>
      <c r="D54">
        <f>AG3</f>
        <v>138</v>
      </c>
      <c r="E54">
        <f t="shared" ref="E54:E55" si="15">C54-D54</f>
        <v>212.92509999999999</v>
      </c>
      <c r="F54">
        <f ca="1">SUMIF(B53:B64, B54, G53:G61)</f>
        <v>5.7239417502143806E-2</v>
      </c>
      <c r="H54">
        <f>AF3</f>
        <v>5</v>
      </c>
      <c r="J54">
        <v>3</v>
      </c>
      <c r="K54" t="str">
        <f t="shared" si="0"/>
        <v>Timeforben (IRE)</v>
      </c>
      <c r="L54" t="str">
        <f t="shared" si="0"/>
        <v>Regal Flow</v>
      </c>
      <c r="M54" t="str">
        <f t="shared" si="0"/>
        <v>Regal Flow</v>
      </c>
      <c r="N54" t="str">
        <f t="shared" si="1"/>
        <v>Max Forte (IRE)</v>
      </c>
      <c r="O54" t="str">
        <f t="shared" si="2"/>
        <v>Angel of Harlem</v>
      </c>
      <c r="P54" t="str">
        <f t="shared" si="3"/>
        <v>The Eaglehaslanded (IRE)</v>
      </c>
      <c r="Q54" t="str">
        <f t="shared" si="4"/>
        <v>The Eaglehaslanded (IRE)</v>
      </c>
      <c r="R54" t="str">
        <f t="shared" si="5"/>
        <v>Theclockisticking (IRE)</v>
      </c>
      <c r="S54" t="str">
        <f t="shared" si="6"/>
        <v>Regal Flow</v>
      </c>
      <c r="V54">
        <f t="shared" si="7"/>
        <v>94</v>
      </c>
      <c r="W54">
        <f t="shared" si="8"/>
        <v>-41</v>
      </c>
      <c r="X54">
        <f t="shared" si="9"/>
        <v>-41</v>
      </c>
      <c r="Y54">
        <f t="shared" si="10"/>
        <v>12</v>
      </c>
      <c r="Z54">
        <f t="shared" si="10"/>
        <v>18</v>
      </c>
      <c r="AA54">
        <f t="shared" si="10"/>
        <v>18</v>
      </c>
      <c r="AB54">
        <f t="shared" si="11"/>
        <v>11</v>
      </c>
      <c r="AC54">
        <f t="shared" si="12"/>
        <v>8</v>
      </c>
      <c r="AD54">
        <f t="shared" si="13"/>
        <v>5</v>
      </c>
      <c r="AE54">
        <f t="shared" si="14"/>
        <v>14</v>
      </c>
      <c r="AF54">
        <f t="shared" si="14"/>
        <v>8</v>
      </c>
    </row>
    <row r="55" spans="1:33" hidden="1" outlineLevel="1">
      <c r="A55" t="s">
        <v>45</v>
      </c>
      <c r="B55" t="str">
        <f>A4</f>
        <v>Regal Flow</v>
      </c>
      <c r="C55">
        <f>AE4</f>
        <v>318.28129999999999</v>
      </c>
      <c r="D55">
        <f>AG4</f>
        <v>135</v>
      </c>
      <c r="E55">
        <f t="shared" si="15"/>
        <v>183.28129999999999</v>
      </c>
      <c r="F55">
        <f ca="1">SUMIF(B53:B64, B55, G53:G61)</f>
        <v>0</v>
      </c>
      <c r="H55">
        <f>AF4</f>
        <v>20</v>
      </c>
      <c r="J55">
        <v>4</v>
      </c>
      <c r="K55" t="str">
        <f t="shared" si="0"/>
        <v>Max Forte (IRE)</v>
      </c>
      <c r="L55" t="str">
        <f t="shared" si="0"/>
        <v>Perfect Man (IRE)</v>
      </c>
      <c r="M55" t="str">
        <f t="shared" si="0"/>
        <v>Angel of Harlem</v>
      </c>
      <c r="N55" t="str">
        <f t="shared" si="1"/>
        <v>Sykes (IRE)</v>
      </c>
      <c r="O55" t="str">
        <f t="shared" si="2"/>
        <v>Wait For Me (FR)</v>
      </c>
      <c r="P55" t="str">
        <f t="shared" si="3"/>
        <v>Perfect Man (IRE)</v>
      </c>
      <c r="Q55" t="str">
        <f t="shared" si="4"/>
        <v>Perfect Man (IRE)</v>
      </c>
      <c r="R55" t="str">
        <f t="shared" si="5"/>
        <v>Angel of Harlem</v>
      </c>
      <c r="S55" t="str">
        <f t="shared" si="6"/>
        <v>Angel of Harlem</v>
      </c>
      <c r="V55">
        <f t="shared" si="7"/>
        <v>101</v>
      </c>
      <c r="W55">
        <f t="shared" si="8"/>
        <v>-22</v>
      </c>
      <c r="X55">
        <f t="shared" si="9"/>
        <v>-22</v>
      </c>
      <c r="Y55">
        <f t="shared" si="10"/>
        <v>10</v>
      </c>
      <c r="Z55">
        <f t="shared" si="10"/>
        <v>14</v>
      </c>
      <c r="AA55">
        <f t="shared" si="10"/>
        <v>17</v>
      </c>
      <c r="AB55">
        <f t="shared" si="11"/>
        <v>12</v>
      </c>
      <c r="AC55">
        <f t="shared" si="12"/>
        <v>7</v>
      </c>
      <c r="AD55">
        <f t="shared" si="13"/>
        <v>18</v>
      </c>
      <c r="AE55">
        <f t="shared" si="14"/>
        <v>6</v>
      </c>
      <c r="AF55">
        <f t="shared" si="14"/>
        <v>17</v>
      </c>
    </row>
    <row r="56" spans="1:33" hidden="1" outlineLevel="1">
      <c r="A56" t="s">
        <v>46</v>
      </c>
      <c r="B56" t="str">
        <f>INDEX(A$2:A$20,MATCH(C56,M$2:M$20,0))</f>
        <v>Theclockisticking (IRE)</v>
      </c>
      <c r="C56">
        <f>LARGE(M$2:M$20, D56)</f>
        <v>130.8434</v>
      </c>
      <c r="D56">
        <v>1</v>
      </c>
      <c r="E56">
        <f>LARGE(M$2:M$20, F56)</f>
        <v>123.354</v>
      </c>
      <c r="F56">
        <v>2</v>
      </c>
      <c r="G56">
        <f t="shared" ref="G56:G61" si="16">IF(C56&gt;0, (1/C56)*(C56-E56), 0.1)</f>
        <v>5.7239417502143806E-2</v>
      </c>
      <c r="H56">
        <f t="shared" ref="H56:H61" si="17">INDEX(AF$2:AF$20,MATCH(B56,A$2:A$20,0))</f>
        <v>5</v>
      </c>
      <c r="J56">
        <v>5</v>
      </c>
      <c r="K56" t="str">
        <f t="shared" si="0"/>
        <v>Perfect Man (IRE)</v>
      </c>
      <c r="L56" t="str">
        <f t="shared" si="0"/>
        <v>Dawn Raider (IRE)</v>
      </c>
      <c r="M56" t="str">
        <f t="shared" si="0"/>
        <v>The Mighty Don (IRE)</v>
      </c>
      <c r="N56" t="str">
        <f t="shared" si="1"/>
        <v>Timeforben (IRE)</v>
      </c>
      <c r="O56" t="str">
        <f t="shared" si="2"/>
        <v>Red Infantry (IRE)</v>
      </c>
      <c r="P56" t="str">
        <f t="shared" si="3"/>
        <v>Notwhatiam (IRE)</v>
      </c>
      <c r="Q56" t="str">
        <f t="shared" si="4"/>
        <v>Notwhatiam (IRE)</v>
      </c>
      <c r="R56" t="str">
        <f t="shared" si="5"/>
        <v>Red Infantry (IRE)</v>
      </c>
      <c r="S56" t="str">
        <f t="shared" si="6"/>
        <v>Dawn Raider (IRE)</v>
      </c>
      <c r="V56">
        <f t="shared" si="7"/>
        <v>72</v>
      </c>
      <c r="W56">
        <f t="shared" si="8"/>
        <v>-56</v>
      </c>
      <c r="X56">
        <f t="shared" si="9"/>
        <v>-56</v>
      </c>
      <c r="Y56">
        <f t="shared" si="10"/>
        <v>15</v>
      </c>
      <c r="Z56">
        <f t="shared" si="10"/>
        <v>16</v>
      </c>
      <c r="AA56">
        <f t="shared" si="10"/>
        <v>15</v>
      </c>
      <c r="AB56">
        <f t="shared" si="11"/>
        <v>9</v>
      </c>
      <c r="AC56">
        <f t="shared" si="12"/>
        <v>3</v>
      </c>
      <c r="AD56">
        <f t="shared" si="13"/>
        <v>2</v>
      </c>
      <c r="AE56">
        <f t="shared" si="14"/>
        <v>7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The Mighty Don (IRE)</v>
      </c>
      <c r="C57">
        <f>LARGE(W$2:W$20, D57)</f>
        <v>24.601400000000002</v>
      </c>
      <c r="D57">
        <v>1</v>
      </c>
      <c r="E57">
        <f>LARGE(W$2:W$20, F57)</f>
        <v>23.7379</v>
      </c>
      <c r="F57">
        <v>2</v>
      </c>
      <c r="G57">
        <f t="shared" si="16"/>
        <v>3.5099628476428252E-2</v>
      </c>
      <c r="H57">
        <f t="shared" si="17"/>
        <v>20</v>
      </c>
      <c r="J57">
        <v>6</v>
      </c>
      <c r="K57" t="str">
        <f t="shared" si="0"/>
        <v>Dawn Raider (IRE)</v>
      </c>
      <c r="L57" t="str">
        <f t="shared" si="0"/>
        <v>Aaron Lad (IRE)</v>
      </c>
      <c r="M57" t="str">
        <f t="shared" si="0"/>
        <v>Dawn Raider (IRE)</v>
      </c>
      <c r="N57" t="str">
        <f t="shared" si="1"/>
        <v>King Calvin (IRE)</v>
      </c>
      <c r="O57" t="str">
        <f t="shared" si="2"/>
        <v>Theclockisticking (IRE)</v>
      </c>
      <c r="P57" t="str">
        <f t="shared" si="3"/>
        <v>Rejaah</v>
      </c>
      <c r="Q57" t="str">
        <f t="shared" si="4"/>
        <v>Rejaah</v>
      </c>
      <c r="R57" t="str">
        <f t="shared" si="5"/>
        <v>Sykes (IRE)</v>
      </c>
      <c r="S57" t="str">
        <f t="shared" si="6"/>
        <v>Wait For Me (FR)</v>
      </c>
      <c r="V57">
        <f t="shared" si="7"/>
        <v>99</v>
      </c>
      <c r="W57">
        <f t="shared" si="8"/>
        <v>-41</v>
      </c>
      <c r="X57">
        <f t="shared" si="9"/>
        <v>-41</v>
      </c>
      <c r="Y57">
        <f t="shared" si="10"/>
        <v>11</v>
      </c>
      <c r="Z57">
        <f t="shared" si="10"/>
        <v>12</v>
      </c>
      <c r="AA57">
        <f t="shared" si="10"/>
        <v>12</v>
      </c>
      <c r="AB57">
        <f t="shared" si="11"/>
        <v>10</v>
      </c>
      <c r="AC57">
        <f t="shared" si="12"/>
        <v>19</v>
      </c>
      <c r="AD57">
        <f t="shared" si="13"/>
        <v>16</v>
      </c>
      <c r="AE57">
        <f t="shared" si="14"/>
        <v>13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The Eaglehaslanded (IRE)</v>
      </c>
      <c r="C58">
        <f>LARGE(AA$2:AA$20, D58)</f>
        <v>5.4837999999999996</v>
      </c>
      <c r="D58">
        <v>1</v>
      </c>
      <c r="E58">
        <f>LARGE(AA$2:AA$20, F58)</f>
        <v>4.3728999999999996</v>
      </c>
      <c r="F58">
        <v>2</v>
      </c>
      <c r="G58">
        <f t="shared" si="16"/>
        <v>0.20257850395711002</v>
      </c>
      <c r="H58">
        <f t="shared" si="17"/>
        <v>16</v>
      </c>
      <c r="J58">
        <v>7</v>
      </c>
      <c r="K58" t="str">
        <f t="shared" si="0"/>
        <v>Rejaah</v>
      </c>
      <c r="L58" t="str">
        <f t="shared" si="0"/>
        <v>Angel of Harlem</v>
      </c>
      <c r="M58" t="str">
        <f t="shared" si="0"/>
        <v>Timeforben (IRE)</v>
      </c>
      <c r="N58" t="str">
        <f t="shared" si="1"/>
        <v>Milrow (IRE)</v>
      </c>
      <c r="O58" t="str">
        <f t="shared" si="2"/>
        <v>Perfect Man (IRE)</v>
      </c>
      <c r="P58" t="str">
        <f t="shared" si="3"/>
        <v>The Mighty Don (IRE)</v>
      </c>
      <c r="Q58" t="str">
        <f t="shared" si="4"/>
        <v>The Mighty Don (IRE)</v>
      </c>
      <c r="R58" t="str">
        <f t="shared" si="5"/>
        <v>King Calvin (IRE)</v>
      </c>
      <c r="S58" t="str">
        <f t="shared" si="6"/>
        <v>Perfect Man (IRE)</v>
      </c>
      <c r="V58">
        <f t="shared" si="7"/>
        <v>107</v>
      </c>
      <c r="W58">
        <f t="shared" si="8"/>
        <v>-18</v>
      </c>
      <c r="X58">
        <f t="shared" si="9"/>
        <v>-18</v>
      </c>
      <c r="Y58">
        <f t="shared" si="10"/>
        <v>16</v>
      </c>
      <c r="Z58">
        <f t="shared" si="10"/>
        <v>17</v>
      </c>
      <c r="AA58">
        <f t="shared" si="10"/>
        <v>9</v>
      </c>
      <c r="AB58">
        <f t="shared" si="11"/>
        <v>8</v>
      </c>
      <c r="AC58">
        <f t="shared" si="12"/>
        <v>16</v>
      </c>
      <c r="AD58">
        <f t="shared" si="13"/>
        <v>13</v>
      </c>
      <c r="AE58">
        <f t="shared" si="14"/>
        <v>16</v>
      </c>
      <c r="AF58">
        <f t="shared" si="14"/>
        <v>12</v>
      </c>
    </row>
    <row r="59" spans="1:33" hidden="1" outlineLevel="1">
      <c r="A59" t="s">
        <v>30</v>
      </c>
      <c r="B59" t="str">
        <f>INDEX(A$2:A$20,MATCH(C59,AC$2:AC$20,0))</f>
        <v>King Calvin (IRE)</v>
      </c>
      <c r="C59">
        <f>LARGE(AC$2:AC$20, D59)</f>
        <v>3.0362</v>
      </c>
      <c r="D59">
        <v>1</v>
      </c>
      <c r="E59">
        <f>LARGE(AC$2:AC$20, F59)</f>
        <v>2.6911</v>
      </c>
      <c r="F59">
        <v>2</v>
      </c>
      <c r="G59">
        <f t="shared" si="16"/>
        <v>0.11366181410974244</v>
      </c>
      <c r="H59">
        <f t="shared" si="17"/>
        <v>12</v>
      </c>
      <c r="J59">
        <v>8</v>
      </c>
      <c r="K59" t="str">
        <f t="shared" si="0"/>
        <v>King Calvin (IRE)</v>
      </c>
      <c r="L59" t="str">
        <f t="shared" si="0"/>
        <v>The Mighty Don (IRE)</v>
      </c>
      <c r="M59" t="str">
        <f t="shared" si="0"/>
        <v>Theclockisticking (IRE)</v>
      </c>
      <c r="N59" t="str">
        <f t="shared" si="1"/>
        <v>General Consensus</v>
      </c>
      <c r="O59" t="str">
        <f t="shared" si="2"/>
        <v>Max Forte (IRE)</v>
      </c>
      <c r="P59" t="str">
        <f t="shared" si="3"/>
        <v>King Calvin (IRE)</v>
      </c>
      <c r="Q59" t="str">
        <f t="shared" si="4"/>
        <v>King Calvin (IRE)</v>
      </c>
      <c r="R59" t="str">
        <f t="shared" si="5"/>
        <v>The Eaglehaslanded (IRE)</v>
      </c>
      <c r="S59" t="str">
        <f t="shared" si="6"/>
        <v>Rejaah</v>
      </c>
      <c r="V59">
        <f t="shared" si="7"/>
        <v>121</v>
      </c>
      <c r="W59">
        <f t="shared" si="8"/>
        <v>-8</v>
      </c>
      <c r="X59">
        <f t="shared" si="9"/>
        <v>-8</v>
      </c>
      <c r="Y59">
        <f t="shared" si="10"/>
        <v>14</v>
      </c>
      <c r="Z59">
        <f t="shared" si="10"/>
        <v>5</v>
      </c>
      <c r="AA59">
        <f t="shared" si="10"/>
        <v>20</v>
      </c>
      <c r="AB59">
        <f t="shared" si="11"/>
        <v>19</v>
      </c>
      <c r="AC59">
        <f t="shared" si="12"/>
        <v>14</v>
      </c>
      <c r="AD59">
        <f t="shared" si="13"/>
        <v>10</v>
      </c>
      <c r="AE59">
        <f t="shared" si="14"/>
        <v>19</v>
      </c>
      <c r="AF59">
        <f t="shared" si="14"/>
        <v>20</v>
      </c>
    </row>
    <row r="60" spans="1:33" hidden="1" outlineLevel="1">
      <c r="A60" t="s">
        <v>26</v>
      </c>
      <c r="B60" t="str">
        <f>INDEX(A$2:A$20,MATCH(C60,Y$2:Y$20,0))</f>
        <v>Sykes (IRE)</v>
      </c>
      <c r="C60">
        <f>LARGE(Y$2:Y$20, D60)</f>
        <v>4.4766000000000004</v>
      </c>
      <c r="D60">
        <v>1</v>
      </c>
      <c r="E60">
        <f>LARGE(Y$2:Y$20, F60)</f>
        <v>4.0580999999999996</v>
      </c>
      <c r="F60">
        <v>2</v>
      </c>
      <c r="G60">
        <f t="shared" si="16"/>
        <v>9.3486127864897628E-2</v>
      </c>
      <c r="H60">
        <f t="shared" si="17"/>
        <v>10</v>
      </c>
      <c r="J60">
        <v>9</v>
      </c>
      <c r="K60" t="str">
        <f t="shared" si="0"/>
        <v>Regal Flow</v>
      </c>
      <c r="L60" t="str">
        <f t="shared" si="0"/>
        <v>Wait For Me (FR)</v>
      </c>
      <c r="M60" t="str">
        <f t="shared" si="0"/>
        <v>Wait For Me (FR)</v>
      </c>
      <c r="N60" t="str">
        <f t="shared" si="1"/>
        <v>Angel of Harlem</v>
      </c>
      <c r="O60" t="str">
        <f t="shared" si="2"/>
        <v>Notwhatiam (IRE)</v>
      </c>
      <c r="P60" t="str">
        <f t="shared" si="3"/>
        <v>Aaron Lad (IRE)</v>
      </c>
      <c r="Q60" t="str">
        <f t="shared" si="4"/>
        <v>Aaron Lad (IRE)</v>
      </c>
      <c r="R60" t="str">
        <f t="shared" si="5"/>
        <v>Perfect Man (IRE)</v>
      </c>
      <c r="S60" t="str">
        <f t="shared" si="6"/>
        <v>King Calvin (IRE)</v>
      </c>
      <c r="V60">
        <f t="shared" si="7"/>
        <v>100</v>
      </c>
      <c r="W60">
        <f t="shared" si="8"/>
        <v>-33</v>
      </c>
      <c r="X60">
        <f t="shared" si="9"/>
        <v>-33</v>
      </c>
      <c r="Y60">
        <f t="shared" si="10"/>
        <v>13</v>
      </c>
      <c r="Z60">
        <f t="shared" si="10"/>
        <v>8</v>
      </c>
      <c r="AA60">
        <f t="shared" si="10"/>
        <v>10</v>
      </c>
      <c r="AB60">
        <f t="shared" si="11"/>
        <v>15</v>
      </c>
      <c r="AC60">
        <f t="shared" si="12"/>
        <v>12</v>
      </c>
      <c r="AD60">
        <f t="shared" si="13"/>
        <v>8</v>
      </c>
      <c r="AE60">
        <f t="shared" si="14"/>
        <v>20</v>
      </c>
      <c r="AF60">
        <f t="shared" si="14"/>
        <v>14</v>
      </c>
    </row>
    <row r="61" spans="1:33" hidden="1" outlineLevel="1">
      <c r="A61" t="s">
        <v>47</v>
      </c>
      <c r="B61" t="str">
        <f>INDEX(A$2:A$20,MATCH(C61,AD$2:AD$20,0))</f>
        <v>Rejaah</v>
      </c>
      <c r="C61">
        <f>LARGE(AD$2:AD$20, D61)</f>
        <v>43.377499999999998</v>
      </c>
      <c r="D61">
        <v>1</v>
      </c>
      <c r="E61">
        <f>LARGE(AD$2:AD$20, F61)</f>
        <v>39.245600000000003</v>
      </c>
      <c r="F61">
        <v>2</v>
      </c>
      <c r="G61">
        <f t="shared" si="16"/>
        <v>9.5254452192957056E-2</v>
      </c>
      <c r="H61">
        <f t="shared" si="17"/>
        <v>16</v>
      </c>
      <c r="J61">
        <v>10</v>
      </c>
      <c r="K61" t="str">
        <f t="shared" si="0"/>
        <v>Wait For Me (FR)</v>
      </c>
      <c r="L61" t="str">
        <f t="shared" si="0"/>
        <v>Red Infantry (IRE)</v>
      </c>
      <c r="M61" t="str">
        <f t="shared" si="0"/>
        <v>Sykes (IRE)</v>
      </c>
      <c r="N61" t="str">
        <f t="shared" si="1"/>
        <v>Regal Flow</v>
      </c>
      <c r="O61" t="str">
        <f t="shared" si="2"/>
        <v>Rejaah</v>
      </c>
      <c r="P61" t="str">
        <f t="shared" si="3"/>
        <v>Milrow (IRE)</v>
      </c>
      <c r="Q61" t="str">
        <f t="shared" si="4"/>
        <v>Milrow (IRE)</v>
      </c>
      <c r="R61" t="str">
        <f t="shared" si="5"/>
        <v>General Consensus</v>
      </c>
      <c r="S61" t="str">
        <f t="shared" si="6"/>
        <v>The Mighty Don (IRE)</v>
      </c>
      <c r="V61">
        <f t="shared" si="7"/>
        <v>83</v>
      </c>
      <c r="W61">
        <f t="shared" si="8"/>
        <v>-52</v>
      </c>
      <c r="X61">
        <f>IF(ISNA(W61),"",W61)</f>
        <v>-52</v>
      </c>
      <c r="Y61">
        <f t="shared" si="10"/>
        <v>1</v>
      </c>
      <c r="Z61">
        <f t="shared" si="10"/>
        <v>13</v>
      </c>
      <c r="AA61">
        <f t="shared" si="10"/>
        <v>16</v>
      </c>
      <c r="AB61">
        <f t="shared" si="11"/>
        <v>20</v>
      </c>
      <c r="AC61">
        <f t="shared" si="12"/>
        <v>13</v>
      </c>
      <c r="AD61">
        <f t="shared" si="13"/>
        <v>4</v>
      </c>
      <c r="AE61">
        <f t="shared" si="14"/>
        <v>12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Timeforben (IRE)</v>
      </c>
      <c r="J62">
        <v>11</v>
      </c>
      <c r="K62" t="str">
        <f t="shared" si="0"/>
        <v>Angel of Harlem</v>
      </c>
      <c r="L62" t="str">
        <f t="shared" si="0"/>
        <v>General Consensus</v>
      </c>
      <c r="M62" t="str">
        <f t="shared" si="0"/>
        <v>King Calvin (IRE)</v>
      </c>
      <c r="N62" t="str">
        <f t="shared" si="1"/>
        <v>Wait For Me (FR)</v>
      </c>
      <c r="O62" t="str">
        <f t="shared" si="2"/>
        <v>Landin (GER)</v>
      </c>
      <c r="P62" t="str">
        <f t="shared" si="3"/>
        <v>Theclockisticking (IRE)</v>
      </c>
      <c r="Q62" t="str">
        <f t="shared" si="4"/>
        <v>Theclockisticking (IRE)</v>
      </c>
      <c r="R62" t="str">
        <f t="shared" si="5"/>
        <v>Aaron Lad (IRE)</v>
      </c>
      <c r="S62" t="str">
        <f t="shared" si="6"/>
        <v>General Consensus</v>
      </c>
      <c r="V62">
        <f t="shared" si="7"/>
        <v>57</v>
      </c>
      <c r="W62">
        <f t="shared" si="8"/>
        <v>-72</v>
      </c>
      <c r="X62">
        <f t="shared" ref="X62:X80" si="18">IF(ISNA(W62),"",W62)</f>
        <v>-72</v>
      </c>
      <c r="Y62">
        <f t="shared" si="10"/>
        <v>9</v>
      </c>
      <c r="Z62">
        <f t="shared" si="10"/>
        <v>10</v>
      </c>
      <c r="AA62">
        <f t="shared" si="10"/>
        <v>1</v>
      </c>
      <c r="AB62">
        <f t="shared" si="11"/>
        <v>13</v>
      </c>
      <c r="AC62">
        <f t="shared" si="12"/>
        <v>4</v>
      </c>
      <c r="AD62">
        <f t="shared" si="13"/>
        <v>1</v>
      </c>
      <c r="AE62">
        <f t="shared" si="14"/>
        <v>8</v>
      </c>
      <c r="AF62">
        <f t="shared" si="14"/>
        <v>11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The Eaglehaslanded (IRE)</v>
      </c>
      <c r="C63" t="str">
        <f>IF(G68="Handicap", INDEX(B53:B55,(MATCH(LARGE(D53:D55,3),D53:D55,0))))</f>
        <v>Timeforben (IRE)</v>
      </c>
      <c r="D63" t="str">
        <f>IF(G68="Handicap", INDEX(B53:B55,(MATCH(LARGE(E53:E55,1),E53:E55,0))))</f>
        <v>Timeforben (IRE)</v>
      </c>
      <c r="G63" t="s">
        <v>68</v>
      </c>
      <c r="H63">
        <f>COUNTIF(A2:A30, "*")</f>
        <v>20</v>
      </c>
      <c r="J63">
        <v>12</v>
      </c>
      <c r="K63" t="str">
        <f t="shared" si="0"/>
        <v>General Consensus</v>
      </c>
      <c r="L63" t="str">
        <f t="shared" si="0"/>
        <v>Landin (GER)</v>
      </c>
      <c r="M63" t="str">
        <f t="shared" si="0"/>
        <v>Perfect Man (IRE)</v>
      </c>
      <c r="N63" t="str">
        <f t="shared" si="1"/>
        <v>Dawn Raider (IRE)</v>
      </c>
      <c r="O63" t="str">
        <f t="shared" si="2"/>
        <v>King Calvin (IRE)</v>
      </c>
      <c r="P63" t="str">
        <f t="shared" si="3"/>
        <v>Regal Flow</v>
      </c>
      <c r="Q63" t="str">
        <f t="shared" si="4"/>
        <v>Regal Flow</v>
      </c>
      <c r="R63" t="str">
        <f t="shared" si="5"/>
        <v>Landin (GER)</v>
      </c>
      <c r="S63" t="str">
        <f t="shared" si="6"/>
        <v>Sykes (IRE)</v>
      </c>
      <c r="V63">
        <f t="shared" si="7"/>
        <v>98</v>
      </c>
      <c r="W63">
        <f t="shared" si="8"/>
        <v>-41</v>
      </c>
      <c r="X63">
        <f t="shared" si="18"/>
        <v>-41</v>
      </c>
      <c r="Y63">
        <f t="shared" si="10"/>
        <v>7</v>
      </c>
      <c r="Z63">
        <f t="shared" si="10"/>
        <v>6</v>
      </c>
      <c r="AA63">
        <f t="shared" si="10"/>
        <v>11</v>
      </c>
      <c r="AB63">
        <f t="shared" si="11"/>
        <v>17</v>
      </c>
      <c r="AC63">
        <f t="shared" si="12"/>
        <v>20</v>
      </c>
      <c r="AD63">
        <f t="shared" si="13"/>
        <v>7</v>
      </c>
      <c r="AE63">
        <f t="shared" si="14"/>
        <v>15</v>
      </c>
      <c r="AF63">
        <f t="shared" si="14"/>
        <v>15</v>
      </c>
    </row>
    <row r="64" spans="1:33" hidden="1" outlineLevel="1">
      <c r="A64" t="s">
        <v>48</v>
      </c>
      <c r="B64" t="str">
        <f>INDEX(B53:B63,MODE(MATCH(B53:B63,B53:B63,0)))</f>
        <v>Timeforben (IRE)</v>
      </c>
      <c r="C64">
        <f>INDEX(AF$2:AF$20,MATCH(B64,A$2:A$20,0))</f>
        <v>10</v>
      </c>
      <c r="D64">
        <v>1</v>
      </c>
      <c r="E64">
        <f>SUMIF(B53:B61, B64, G53:G61)</f>
        <v>1.2702284492460083E-2</v>
      </c>
      <c r="F64">
        <v>0</v>
      </c>
      <c r="G64" t="str">
        <f>K2</f>
        <v>Pertemps Network Handicap Hurdle (Qualifier)</v>
      </c>
      <c r="J64">
        <v>13</v>
      </c>
      <c r="K64" t="str">
        <f t="shared" si="0"/>
        <v>Sykes (IRE)</v>
      </c>
      <c r="L64" t="str">
        <f t="shared" si="0"/>
        <v>King Calvin (IRE)</v>
      </c>
      <c r="M64" t="str">
        <f t="shared" si="0"/>
        <v>Aaron Lad (IRE)</v>
      </c>
      <c r="N64" t="str">
        <f t="shared" si="1"/>
        <v>Perfect Man (IRE)</v>
      </c>
      <c r="O64" t="str">
        <f t="shared" si="2"/>
        <v>Sykes (IRE)</v>
      </c>
      <c r="P64" t="str">
        <f t="shared" si="3"/>
        <v>Angel of Harlem</v>
      </c>
      <c r="Q64" t="str">
        <f t="shared" si="4"/>
        <v>Angel of Harlem</v>
      </c>
      <c r="R64" t="str">
        <f t="shared" si="5"/>
        <v>Regal Flow</v>
      </c>
      <c r="S64" t="str">
        <f t="shared" si="6"/>
        <v>Max Forte (IRE)</v>
      </c>
      <c r="V64">
        <f t="shared" si="7"/>
        <v>81</v>
      </c>
      <c r="W64">
        <f t="shared" si="8"/>
        <v>-41</v>
      </c>
      <c r="X64">
        <f t="shared" si="18"/>
        <v>-41</v>
      </c>
      <c r="Y64">
        <f t="shared" si="10"/>
        <v>17</v>
      </c>
      <c r="Z64">
        <f t="shared" si="10"/>
        <v>1</v>
      </c>
      <c r="AA64">
        <f t="shared" si="10"/>
        <v>6</v>
      </c>
      <c r="AB64">
        <f t="shared" si="11"/>
        <v>18</v>
      </c>
      <c r="AC64">
        <f t="shared" si="12"/>
        <v>2</v>
      </c>
      <c r="AD64">
        <f t="shared" si="13"/>
        <v>12</v>
      </c>
      <c r="AE64">
        <f t="shared" si="14"/>
        <v>18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3m½f </v>
      </c>
      <c r="H65">
        <f>LARGE(G58:G60, 1)</f>
        <v>0.20257850395711002</v>
      </c>
      <c r="J65">
        <v>14</v>
      </c>
      <c r="K65" t="str">
        <f t="shared" si="0"/>
        <v>Landin (GER)</v>
      </c>
      <c r="L65" t="str">
        <f t="shared" si="0"/>
        <v>The Eaglehaslanded (IRE)</v>
      </c>
      <c r="M65" t="str">
        <f t="shared" si="0"/>
        <v>Milrow (IRE)</v>
      </c>
      <c r="N65" t="str">
        <f t="shared" si="1"/>
        <v>The Eaglehaslanded (IRE)</v>
      </c>
      <c r="O65" t="str">
        <f t="shared" si="2"/>
        <v>Timeforben (IRE)</v>
      </c>
      <c r="P65" t="str">
        <f t="shared" si="3"/>
        <v>Timeforben (IRE)</v>
      </c>
      <c r="Q65" t="str">
        <f t="shared" si="4"/>
        <v>Timeforben (IRE)</v>
      </c>
      <c r="R65" t="str">
        <f t="shared" si="5"/>
        <v>Max Forte (IRE)</v>
      </c>
      <c r="S65" t="str">
        <f t="shared" si="6"/>
        <v>Aaron Lad (IRE)</v>
      </c>
      <c r="V65">
        <f t="shared" si="7"/>
        <v>72</v>
      </c>
      <c r="W65">
        <f t="shared" si="8"/>
        <v>-52</v>
      </c>
      <c r="X65">
        <f t="shared" si="18"/>
        <v>-52</v>
      </c>
      <c r="Y65">
        <f t="shared" si="10"/>
        <v>4</v>
      </c>
      <c r="Z65">
        <f t="shared" si="10"/>
        <v>15</v>
      </c>
      <c r="AA65">
        <f t="shared" si="10"/>
        <v>8</v>
      </c>
      <c r="AB65">
        <f t="shared" si="11"/>
        <v>3</v>
      </c>
      <c r="AC65">
        <f t="shared" si="12"/>
        <v>11</v>
      </c>
      <c r="AD65">
        <f t="shared" si="13"/>
        <v>19</v>
      </c>
      <c r="AE65">
        <f t="shared" si="14"/>
        <v>2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15475</v>
      </c>
      <c r="H66">
        <f ca="1">LARGE(F53:F55, 1)</f>
        <v>5.7239417502143806E-2</v>
      </c>
      <c r="J66">
        <v>15</v>
      </c>
      <c r="K66" t="str">
        <f t="shared" si="0"/>
        <v>Milrow (IRE)</v>
      </c>
      <c r="L66" t="str">
        <f t="shared" si="0"/>
        <v>Sykes (IRE)</v>
      </c>
      <c r="M66" t="str">
        <f t="shared" si="0"/>
        <v>Max Forte (IRE)</v>
      </c>
      <c r="N66" t="str">
        <f t="shared" si="1"/>
        <v>Red Infantry (IRE)</v>
      </c>
      <c r="O66" t="str">
        <f t="shared" si="2"/>
        <v>Regal Flow</v>
      </c>
      <c r="P66" t="str">
        <f t="shared" si="3"/>
        <v>Landin (GER)</v>
      </c>
      <c r="Q66" t="str">
        <f t="shared" si="4"/>
        <v>Landin (GER)</v>
      </c>
      <c r="R66" t="str">
        <f t="shared" si="5"/>
        <v>Wait For Me (FR)</v>
      </c>
      <c r="S66" t="str">
        <f t="shared" si="6"/>
        <v>Red Infantry (IRE)</v>
      </c>
      <c r="V66">
        <f t="shared" si="7"/>
        <v>74</v>
      </c>
      <c r="W66">
        <f t="shared" si="8"/>
        <v>-53</v>
      </c>
      <c r="X66">
        <f t="shared" si="18"/>
        <v>-53</v>
      </c>
      <c r="Y66">
        <f t="shared" si="10"/>
        <v>3</v>
      </c>
      <c r="Z66">
        <f t="shared" si="10"/>
        <v>11</v>
      </c>
      <c r="AA66">
        <f t="shared" si="10"/>
        <v>5</v>
      </c>
      <c r="AB66">
        <f t="shared" si="11"/>
        <v>5</v>
      </c>
      <c r="AC66">
        <f t="shared" si="12"/>
        <v>1</v>
      </c>
      <c r="AD66">
        <f t="shared" si="13"/>
        <v>15</v>
      </c>
      <c r="AE66">
        <f t="shared" si="14"/>
        <v>18</v>
      </c>
      <c r="AF66">
        <f t="shared" si="14"/>
        <v>16</v>
      </c>
    </row>
    <row r="67" spans="1:32" hidden="1" outlineLevel="1">
      <c r="A67" t="s">
        <v>67</v>
      </c>
      <c r="B67" t="str">
        <f ca="1">H67</f>
        <v>Theclockisticking (IRE)</v>
      </c>
      <c r="F67">
        <f>IF(H63&lt;11, F66+1, F66)</f>
        <v>0</v>
      </c>
      <c r="G67" t="str">
        <f>G2</f>
        <v>Good</v>
      </c>
      <c r="H67" t="str">
        <f ca="1">INDEX(B53:B55,MATCH(H66,F53:F55,0))</f>
        <v>Theclockisticking (IRE)</v>
      </c>
      <c r="J67">
        <v>16</v>
      </c>
      <c r="K67" t="str">
        <f t="shared" si="0"/>
        <v>Aaron Lad (IRE)</v>
      </c>
      <c r="L67" t="str">
        <f t="shared" si="0"/>
        <v>Rejaah</v>
      </c>
      <c r="M67" t="str">
        <f t="shared" si="0"/>
        <v>Red Infantry (IRE)</v>
      </c>
      <c r="N67" t="str">
        <f t="shared" si="1"/>
        <v>Notwhatiam (IRE)</v>
      </c>
      <c r="O67" t="str">
        <f t="shared" si="2"/>
        <v>The Mighty Don (IRE)</v>
      </c>
      <c r="P67" t="str">
        <f t="shared" si="3"/>
        <v>General Consensus</v>
      </c>
      <c r="Q67" t="str">
        <f t="shared" si="4"/>
        <v>General Consensus</v>
      </c>
      <c r="R67" t="str">
        <f t="shared" si="5"/>
        <v>Dawn Raider (IRE)</v>
      </c>
      <c r="S67" t="str">
        <f t="shared" si="6"/>
        <v>Notwhatiam (IRE)</v>
      </c>
      <c r="V67">
        <f t="shared" si="7"/>
        <v>62</v>
      </c>
      <c r="W67">
        <f t="shared" si="8"/>
        <v>-66</v>
      </c>
      <c r="X67">
        <f t="shared" si="18"/>
        <v>-66</v>
      </c>
      <c r="Y67">
        <f t="shared" si="10"/>
        <v>19</v>
      </c>
      <c r="Z67">
        <f t="shared" si="10"/>
        <v>4</v>
      </c>
      <c r="AA67">
        <f t="shared" si="10"/>
        <v>3</v>
      </c>
      <c r="AB67">
        <f t="shared" si="11"/>
        <v>4</v>
      </c>
      <c r="AC67">
        <f t="shared" si="12"/>
        <v>15</v>
      </c>
      <c r="AD67">
        <f t="shared" si="13"/>
        <v>11</v>
      </c>
      <c r="AE67">
        <f t="shared" si="14"/>
        <v>5</v>
      </c>
      <c r="AF67">
        <f t="shared" si="14"/>
        <v>1</v>
      </c>
    </row>
    <row r="68" spans="1:32" hidden="1" outlineLevel="1">
      <c r="A68" t="str">
        <f ca="1">INDEX(B62:B67,MODE(MATCH(B62:B67,B62:B67,0)))</f>
        <v>Timeforben (IRE)</v>
      </c>
      <c r="B68" t="str">
        <f ca="1">IF(ISNA(A68), B56, A68)</f>
        <v>Timeforben (IRE)</v>
      </c>
      <c r="C68">
        <f ca="1">INDEX(AF$2:AF$20,MATCH(B68,A$2:A$20,0))</f>
        <v>10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Red Infantry (IRE)</v>
      </c>
      <c r="L68" t="str">
        <f t="shared" si="0"/>
        <v>Notwhatiam (IRE)</v>
      </c>
      <c r="M68" t="str">
        <f t="shared" si="0"/>
        <v>The Eaglehaslanded (IRE)</v>
      </c>
      <c r="N68" t="str">
        <f t="shared" si="1"/>
        <v>Theclockisticking (IRE)</v>
      </c>
      <c r="O68" t="str">
        <f t="shared" si="2"/>
        <v>Milrow (IRE)</v>
      </c>
      <c r="P68" t="str">
        <f t="shared" si="3"/>
        <v>Dawn Raider (IRE)</v>
      </c>
      <c r="Q68" t="str">
        <f t="shared" si="4"/>
        <v>Dawn Raider (IRE)</v>
      </c>
      <c r="R68" t="str">
        <f t="shared" si="5"/>
        <v>The Mighty Don (IRE)</v>
      </c>
      <c r="S68" t="str">
        <f t="shared" si="6"/>
        <v>Landin (GER)</v>
      </c>
      <c r="V68">
        <f t="shared" si="7"/>
        <v>71</v>
      </c>
      <c r="W68">
        <f t="shared" si="8"/>
        <v>-59</v>
      </c>
      <c r="X68">
        <f t="shared" si="18"/>
        <v>-59</v>
      </c>
      <c r="Y68">
        <f t="shared" si="10"/>
        <v>6</v>
      </c>
      <c r="Z68">
        <f t="shared" si="10"/>
        <v>9</v>
      </c>
      <c r="AA68">
        <f t="shared" si="10"/>
        <v>19</v>
      </c>
      <c r="AB68">
        <f t="shared" si="11"/>
        <v>3</v>
      </c>
      <c r="AC68">
        <f t="shared" si="12"/>
        <v>5</v>
      </c>
      <c r="AD68">
        <f t="shared" si="13"/>
        <v>9</v>
      </c>
      <c r="AE68">
        <f t="shared" si="14"/>
        <v>11</v>
      </c>
      <c r="AF68">
        <f t="shared" si="14"/>
        <v>9</v>
      </c>
    </row>
    <row r="69" spans="1:32" hidden="1" outlineLevel="1">
      <c r="A69" t="s">
        <v>51</v>
      </c>
      <c r="B69" t="str">
        <f ca="1">IF(OR(ISNA(B68), B68="no selection"), B64, B68)</f>
        <v>Timeforben (IRE)</v>
      </c>
      <c r="C69">
        <f ca="1">INDEX(AF$2:AF$20,MATCH(B69,A$2:A$20,0))</f>
        <v>10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str">
        <f t="shared" si="0"/>
        <v>The Eaglehaslanded (IRE)</v>
      </c>
      <c r="L69" t="str">
        <f t="shared" si="0"/>
        <v>Milrow (IRE)</v>
      </c>
      <c r="M69" t="str">
        <f t="shared" si="0"/>
        <v>Notwhatiam (IRE)</v>
      </c>
      <c r="N69" t="str">
        <f t="shared" si="1"/>
        <v>Theclockisticking (IRE)</v>
      </c>
      <c r="O69" t="str">
        <f t="shared" si="2"/>
        <v>Dawn Raider (IRE)</v>
      </c>
      <c r="P69" t="str">
        <f t="shared" si="3"/>
        <v>Max Forte (IRE)</v>
      </c>
      <c r="Q69" t="str">
        <f t="shared" si="4"/>
        <v>Max Forte (IRE)</v>
      </c>
      <c r="R69" t="str">
        <f t="shared" si="5"/>
        <v>Milrow (IRE)</v>
      </c>
      <c r="S69" t="str">
        <f t="shared" si="6"/>
        <v>The Eaglehaslanded (IRE)</v>
      </c>
      <c r="V69">
        <f t="shared" si="7"/>
        <v>80</v>
      </c>
      <c r="W69">
        <f t="shared" si="8"/>
        <v>-58</v>
      </c>
      <c r="X69">
        <f t="shared" si="18"/>
        <v>-58</v>
      </c>
      <c r="Y69">
        <f t="shared" si="10"/>
        <v>2</v>
      </c>
      <c r="Z69">
        <f t="shared" si="10"/>
        <v>7</v>
      </c>
      <c r="AA69">
        <f t="shared" si="10"/>
        <v>4</v>
      </c>
      <c r="AB69">
        <f t="shared" si="11"/>
        <v>7</v>
      </c>
      <c r="AC69">
        <f t="shared" si="12"/>
        <v>17</v>
      </c>
      <c r="AD69">
        <f t="shared" si="13"/>
        <v>20</v>
      </c>
      <c r="AE69">
        <f t="shared" si="14"/>
        <v>10</v>
      </c>
      <c r="AF69">
        <f t="shared" si="14"/>
        <v>13</v>
      </c>
    </row>
    <row r="70" spans="1:32" hidden="1" outlineLevel="1">
      <c r="A70" t="s">
        <v>62</v>
      </c>
      <c r="B70" t="str">
        <f ca="1">IF(B69=FALSE, B53, B69)</f>
        <v>Timeforben (IRE)</v>
      </c>
      <c r="C70">
        <f ca="1">INDEX(AF$2:AF$20,MATCH(B70,A$2:A$20,0))</f>
        <v>10</v>
      </c>
      <c r="D70">
        <v>1</v>
      </c>
      <c r="E70">
        <f ca="1">SUMIF(B53:B61, B70, G53:G61)</f>
        <v>1.2702284492460083E-2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The Mighty Don (IRE)</v>
      </c>
      <c r="L70" t="str">
        <f t="shared" si="0"/>
        <v>Max Forte (IRE)</v>
      </c>
      <c r="M70" t="str">
        <f t="shared" si="0"/>
        <v>General Consensus</v>
      </c>
      <c r="N70" t="str">
        <f t="shared" si="1"/>
        <v>Theclockisticking (IRE)</v>
      </c>
      <c r="O70" t="str">
        <f t="shared" si="2"/>
        <v>General Consensus</v>
      </c>
      <c r="P70" t="str">
        <f t="shared" si="3"/>
        <v>Red Infantry (IRE)</v>
      </c>
      <c r="Q70" t="str">
        <f t="shared" si="4"/>
        <v>Red Infantry (IRE)</v>
      </c>
      <c r="R70" t="str">
        <f t="shared" si="5"/>
        <v>Notwhatiam (IRE)</v>
      </c>
      <c r="S70" t="str">
        <f t="shared" si="6"/>
        <v>Milrow (IRE)</v>
      </c>
      <c r="V70">
        <f t="shared" si="7"/>
        <v>47</v>
      </c>
      <c r="W70">
        <f t="shared" si="8"/>
        <v>-80</v>
      </c>
      <c r="X70">
        <f t="shared" si="18"/>
        <v>-80</v>
      </c>
      <c r="Y70">
        <f t="shared" si="10"/>
        <v>5</v>
      </c>
      <c r="Z70">
        <f t="shared" si="10"/>
        <v>3</v>
      </c>
      <c r="AA70">
        <f t="shared" si="10"/>
        <v>7</v>
      </c>
      <c r="AB70">
        <f t="shared" si="11"/>
        <v>14</v>
      </c>
      <c r="AC70">
        <f t="shared" si="12"/>
        <v>10</v>
      </c>
      <c r="AD70">
        <f t="shared" si="13"/>
        <v>3</v>
      </c>
      <c r="AE70">
        <f t="shared" si="14"/>
        <v>3</v>
      </c>
      <c r="AF70">
        <f t="shared" si="14"/>
        <v>2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Goodbye Dancer (FR)</v>
      </c>
      <c r="V71">
        <f t="shared" si="7"/>
        <v>57</v>
      </c>
      <c r="W71">
        <f t="shared" si="8"/>
        <v>-80</v>
      </c>
      <c r="X71">
        <f t="shared" si="18"/>
        <v>-80</v>
      </c>
      <c r="Y71">
        <f t="shared" si="10"/>
        <v>8</v>
      </c>
      <c r="Z71">
        <f t="shared" si="10"/>
        <v>2</v>
      </c>
      <c r="AA71">
        <f t="shared" si="10"/>
        <v>2</v>
      </c>
      <c r="AB71">
        <f t="shared" si="11"/>
        <v>6</v>
      </c>
      <c r="AC71">
        <f t="shared" si="12"/>
        <v>18</v>
      </c>
      <c r="AD71">
        <f t="shared" si="13"/>
        <v>17</v>
      </c>
      <c r="AE71">
        <f t="shared" si="14"/>
        <v>1</v>
      </c>
      <c r="AF71">
        <f t="shared" si="14"/>
        <v>3</v>
      </c>
    </row>
    <row r="72" spans="1:32" hidden="1" outlineLevel="1">
      <c r="A72" t="s">
        <v>98</v>
      </c>
      <c r="B72" t="str">
        <f>B53</f>
        <v>Timeforben (IRE)</v>
      </c>
      <c r="C72">
        <f>C53</f>
        <v>355.44</v>
      </c>
      <c r="D72">
        <f>(1/C72)*(C72-C73)</f>
        <v>1.2702284492460083E-2</v>
      </c>
      <c r="E72">
        <f>H53</f>
        <v>10</v>
      </c>
      <c r="F72">
        <f>(E72*10)-10</f>
        <v>90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>
        <f t="shared" si="11"/>
        <v>3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Theclockisticking (IRE)</v>
      </c>
      <c r="C73">
        <f t="shared" si="19"/>
        <v>350.92509999999999</v>
      </c>
      <c r="D73">
        <f>(1/C73)*(C73-C74)</f>
        <v>9.302212922358645E-2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>
        <f t="shared" si="11"/>
        <v>3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Regal Flow</v>
      </c>
      <c r="C74">
        <f t="shared" si="19"/>
        <v>318.28129999999999</v>
      </c>
      <c r="E74">
        <f t="shared" si="20"/>
        <v>20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>
        <f t="shared" si="11"/>
        <v>3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>
        <f t="shared" si="11"/>
        <v>3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>
        <f t="shared" si="11"/>
        <v>3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Theclockisticking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>
        <f t="shared" si="11"/>
        <v>3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350.92509999999999</v>
      </c>
      <c r="C78">
        <f>(B79-B78)+0.01</f>
        <v>4.5249000000000112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>
        <f t="shared" si="11"/>
        <v>3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355.44</v>
      </c>
      <c r="C79">
        <f>C78/B79</f>
        <v>1.2730418636056751E-2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Theclockisticking (IRE) is highly rated.</v>
      </c>
      <c r="H79" t="str">
        <f>INDEX(A2:A50, MATCH(B79, AE2:AE50, 0))</f>
        <v>Timeforben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>
        <f t="shared" si="11"/>
        <v>3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24.611400000000003</v>
      </c>
      <c r="D80" t="str">
        <f>D2</f>
        <v xml:space="preserve">3m½f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>
        <f t="shared" si="11"/>
        <v>3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24.601400000000002</v>
      </c>
      <c r="C81">
        <f>C80/B81</f>
        <v>1.0004064809319795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Goodbye Dancer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Cheltenham</v>
      </c>
    </row>
    <row r="82" spans="1:19" hidden="1" outlineLevel="1">
      <c r="A82" t="s">
        <v>110</v>
      </c>
      <c r="B82">
        <f>INDEX(M2:M49, MATCH(H77, A2:A49, 0))</f>
        <v>130.8434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130.8434</v>
      </c>
      <c r="C83">
        <f>C82/B83</f>
        <v>7.6427240502768964E-5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Theclockisticking (IRE)is the form horse.</v>
      </c>
      <c r="H83" t="str">
        <f>INDEX(A2:A50,MATCH(B83,INDEX(M2:M50,0)))</f>
        <v>Goodbye Dancer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1.5719000000000001</v>
      </c>
      <c r="C84">
        <f>(B85-B84)+0.01</f>
        <v>1.4742999999999999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3.0362</v>
      </c>
      <c r="C85">
        <f>C84/B85</f>
        <v>0.48557407285422566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King Calvin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36.229199999999999</v>
      </c>
      <c r="C86">
        <f>(B87-B86)+0.01</f>
        <v>7.1582999999999988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43.377499999999998</v>
      </c>
      <c r="C87">
        <f>C86/B87</f>
        <v>0.16502334159414442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Rejaah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2.2343000000000002</v>
      </c>
      <c r="C88">
        <f>B89-B88</f>
        <v>2.2423000000000002</v>
      </c>
      <c r="H88" t="str">
        <f>INDEX(X2:X50, MATCH(B88, Y2:Y50, 0))</f>
        <v>Gethings, Mr C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4.4766000000000004</v>
      </c>
      <c r="C89">
        <f>C88/B89</f>
        <v>0.50089353527230485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Griffiths, Mr M is 50.09% ahead of Gethings, Mr C. </v>
      </c>
      <c r="H89" t="str">
        <f>INDEX(X2:X50, MATCH(B89, Y2:Y50, 0))</f>
        <v>Griffiths, Mr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100.90860000000001</v>
      </c>
      <c r="C90">
        <f>(B91-B90)+0.01</f>
        <v>2.0085999999999959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102.9072</v>
      </c>
      <c r="C91">
        <f>(C90+0.01)/(B91+0.01)</f>
        <v>1.9613825483009599E-2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Timeforben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8.5699999999999998E-2</v>
      </c>
    </row>
    <row r="96" spans="1:19" hidden="1" outlineLevel="1">
      <c r="A96" t="s">
        <v>70</v>
      </c>
      <c r="B96">
        <f>INDEX(Sheet1!H:H, MATCH($A$51, Sheet1!$A:$A,0))</f>
        <v>2.86E-2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8.5699999999999998E-2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2.86E-2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0.1143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5703125" bestFit="1" customWidth="1"/>
    <col min="2" max="2" width="22" bestFit="1" customWidth="1"/>
    <col min="3" max="5" width="12" bestFit="1" customWidth="1"/>
    <col min="6" max="6" width="13.28515625" bestFit="1" customWidth="1"/>
    <col min="7" max="7" width="97" bestFit="1" customWidth="1"/>
    <col min="8" max="8" width="22" bestFit="1" customWidth="1"/>
    <col min="9" max="9" width="13.42578125" bestFit="1" customWidth="1"/>
    <col min="10" max="10" width="16.28515625" bestFit="1" customWidth="1"/>
    <col min="11" max="11" width="23.42578125" bestFit="1" customWidth="1"/>
    <col min="12" max="14" width="22.5703125" bestFit="1" customWidth="1"/>
    <col min="15" max="15" width="22.42578125" bestFit="1" customWidth="1"/>
    <col min="16" max="19" width="22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5703125" bestFit="1" customWidth="1"/>
    <col min="25" max="25" width="14.42578125" bestFit="1" customWidth="1"/>
    <col min="26" max="26" width="17.5703125" bestFit="1" customWidth="1"/>
    <col min="27" max="27" width="15" bestFit="1" customWidth="1"/>
    <col min="28" max="28" width="18.855468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2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1099</v>
      </c>
      <c r="B2" s="1">
        <v>0.65972222222222221</v>
      </c>
      <c r="C2" t="s">
        <v>224</v>
      </c>
      <c r="D2" t="s">
        <v>344</v>
      </c>
      <c r="F2">
        <v>7632</v>
      </c>
      <c r="G2" t="s">
        <v>345</v>
      </c>
      <c r="H2" t="s">
        <v>346</v>
      </c>
      <c r="I2" t="s">
        <v>233</v>
      </c>
      <c r="J2" t="s">
        <v>1097</v>
      </c>
      <c r="K2" t="s">
        <v>1098</v>
      </c>
      <c r="L2">
        <v>6</v>
      </c>
      <c r="M2">
        <v>95.971800000000002</v>
      </c>
      <c r="N2">
        <v>67.537800000000004</v>
      </c>
      <c r="O2">
        <v>26.3445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18.6629</v>
      </c>
      <c r="X2" t="s">
        <v>1100</v>
      </c>
      <c r="Y2">
        <v>3.7332000000000001</v>
      </c>
      <c r="Z2" t="s">
        <v>1101</v>
      </c>
      <c r="AA2">
        <v>3.2930999999999999</v>
      </c>
      <c r="AB2" t="s">
        <v>615</v>
      </c>
      <c r="AC2">
        <v>2.6162000000000001</v>
      </c>
      <c r="AD2">
        <v>17.000800000000002</v>
      </c>
      <c r="AE2" s="23">
        <v>271.35980000000001</v>
      </c>
      <c r="AF2">
        <v>1.5</v>
      </c>
      <c r="AG2">
        <v>0</v>
      </c>
    </row>
    <row r="3" spans="1:33">
      <c r="A3" t="s">
        <v>1102</v>
      </c>
      <c r="B3" s="1">
        <v>0.65972222222222221</v>
      </c>
      <c r="C3" t="s">
        <v>224</v>
      </c>
      <c r="D3" t="s">
        <v>344</v>
      </c>
      <c r="F3">
        <v>7632</v>
      </c>
      <c r="G3" t="s">
        <v>345</v>
      </c>
      <c r="H3" t="s">
        <v>346</v>
      </c>
      <c r="I3" t="s">
        <v>233</v>
      </c>
      <c r="J3" t="s">
        <v>1097</v>
      </c>
      <c r="K3" t="s">
        <v>1098</v>
      </c>
      <c r="L3">
        <v>6</v>
      </c>
      <c r="M3">
        <v>51.047199999999997</v>
      </c>
      <c r="N3">
        <v>87.450299999999999</v>
      </c>
      <c r="O3">
        <v>20.762599999999999</v>
      </c>
      <c r="P3">
        <v>13.2288</v>
      </c>
      <c r="Q3">
        <v>5.4718</v>
      </c>
      <c r="R3">
        <v>3.1659000000000002</v>
      </c>
      <c r="S3">
        <v>3.4011</v>
      </c>
      <c r="T3">
        <v>1.8946000000000001</v>
      </c>
      <c r="U3">
        <v>1.3362000000000001</v>
      </c>
      <c r="V3">
        <v>1.8121</v>
      </c>
      <c r="W3">
        <v>21.289300000000001</v>
      </c>
      <c r="X3" t="s">
        <v>378</v>
      </c>
      <c r="Y3">
        <v>2.3389000000000002</v>
      </c>
      <c r="Z3" t="s">
        <v>379</v>
      </c>
      <c r="AA3">
        <v>1.7849999999999999</v>
      </c>
      <c r="AB3" t="s">
        <v>1103</v>
      </c>
      <c r="AC3">
        <v>0.46750000000000003</v>
      </c>
      <c r="AD3">
        <v>9.9986999999999995</v>
      </c>
      <c r="AE3">
        <v>225.45009999999999</v>
      </c>
      <c r="AF3">
        <v>4</v>
      </c>
      <c r="AG3">
        <v>120</v>
      </c>
    </row>
    <row r="4" spans="1:33">
      <c r="A4" t="s">
        <v>1104</v>
      </c>
      <c r="B4" s="1">
        <v>0.65972222222222221</v>
      </c>
      <c r="C4" t="s">
        <v>224</v>
      </c>
      <c r="D4" t="s">
        <v>344</v>
      </c>
      <c r="F4">
        <v>7632</v>
      </c>
      <c r="G4" t="s">
        <v>345</v>
      </c>
      <c r="H4" t="s">
        <v>346</v>
      </c>
      <c r="I4" t="s">
        <v>233</v>
      </c>
      <c r="J4" t="s">
        <v>1097</v>
      </c>
      <c r="K4" t="s">
        <v>1098</v>
      </c>
      <c r="L4">
        <v>6</v>
      </c>
      <c r="M4">
        <v>57.066600000000001</v>
      </c>
      <c r="N4">
        <v>58.071399999999997</v>
      </c>
      <c r="O4">
        <v>33.403799999999997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7.1429</v>
      </c>
      <c r="X4" t="s">
        <v>1105</v>
      </c>
      <c r="Y4">
        <v>0.72060000000000002</v>
      </c>
      <c r="Z4" t="s">
        <v>351</v>
      </c>
      <c r="AA4">
        <v>2.6246</v>
      </c>
      <c r="AB4" t="s">
        <v>1106</v>
      </c>
      <c r="AC4">
        <v>0.50939999999999996</v>
      </c>
      <c r="AD4">
        <v>8.6658000000000008</v>
      </c>
      <c r="AE4">
        <v>199.54040000000001</v>
      </c>
      <c r="AF4">
        <v>16</v>
      </c>
      <c r="AG4">
        <v>0</v>
      </c>
    </row>
    <row r="5" spans="1:33">
      <c r="A5" t="s">
        <v>1107</v>
      </c>
      <c r="B5" s="1">
        <v>0.65972222222222221</v>
      </c>
      <c r="C5" t="s">
        <v>224</v>
      </c>
      <c r="D5" t="s">
        <v>344</v>
      </c>
      <c r="F5">
        <v>7632</v>
      </c>
      <c r="G5" t="s">
        <v>345</v>
      </c>
      <c r="H5" t="s">
        <v>346</v>
      </c>
      <c r="I5" t="s">
        <v>233</v>
      </c>
      <c r="J5" t="s">
        <v>1097</v>
      </c>
      <c r="K5" t="s">
        <v>1098</v>
      </c>
      <c r="L5">
        <v>6</v>
      </c>
      <c r="M5">
        <v>48.045000000000002</v>
      </c>
      <c r="N5">
        <v>50.681600000000003</v>
      </c>
      <c r="O5">
        <v>34.832000000000001</v>
      </c>
      <c r="P5">
        <v>7.7904999999999998</v>
      </c>
      <c r="Q5">
        <v>7.6965000000000003</v>
      </c>
      <c r="R5">
        <v>6.4040999999999997</v>
      </c>
      <c r="S5">
        <v>5.2133000000000003</v>
      </c>
      <c r="T5">
        <v>2.4609000000000001</v>
      </c>
      <c r="U5">
        <v>1.9156</v>
      </c>
      <c r="V5">
        <v>2.1147</v>
      </c>
      <c r="W5">
        <v>15.731400000000001</v>
      </c>
      <c r="X5" t="s">
        <v>1108</v>
      </c>
      <c r="Y5">
        <v>1.5170999999999999</v>
      </c>
      <c r="Z5" t="s">
        <v>1109</v>
      </c>
      <c r="AA5">
        <v>1.47</v>
      </c>
      <c r="AB5" t="s">
        <v>528</v>
      </c>
      <c r="AC5">
        <v>0.56789999999999996</v>
      </c>
      <c r="AD5">
        <v>9.6457999999999995</v>
      </c>
      <c r="AE5">
        <v>196.0864</v>
      </c>
      <c r="AF5">
        <v>20</v>
      </c>
      <c r="AG5">
        <v>0</v>
      </c>
    </row>
    <row r="6" spans="1:33">
      <c r="A6" t="s">
        <v>1110</v>
      </c>
      <c r="B6" s="1">
        <v>0.65972222222222221</v>
      </c>
      <c r="C6" t="s">
        <v>224</v>
      </c>
      <c r="D6" t="s">
        <v>344</v>
      </c>
      <c r="F6">
        <v>7632</v>
      </c>
      <c r="G6" t="s">
        <v>345</v>
      </c>
      <c r="H6" t="s">
        <v>346</v>
      </c>
      <c r="I6" t="s">
        <v>233</v>
      </c>
      <c r="J6" t="s">
        <v>1097</v>
      </c>
      <c r="K6" t="s">
        <v>1098</v>
      </c>
      <c r="L6">
        <v>6</v>
      </c>
      <c r="M6">
        <v>57.6873</v>
      </c>
      <c r="N6">
        <v>44.2834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10.814299999999999</v>
      </c>
      <c r="X6" t="s">
        <v>350</v>
      </c>
      <c r="Y6">
        <v>2.5213999999999999</v>
      </c>
      <c r="Z6" t="s">
        <v>351</v>
      </c>
      <c r="AA6">
        <v>2.6246</v>
      </c>
      <c r="AB6" t="s">
        <v>1111</v>
      </c>
      <c r="AC6">
        <v>1.6218999999999999</v>
      </c>
      <c r="AD6">
        <v>14</v>
      </c>
      <c r="AE6">
        <v>178.82599999999999</v>
      </c>
      <c r="AF6">
        <v>2</v>
      </c>
      <c r="AG6">
        <v>0</v>
      </c>
    </row>
    <row r="7" spans="1:33">
      <c r="A7" t="s">
        <v>1112</v>
      </c>
      <c r="B7" s="1">
        <v>0.65972222222222221</v>
      </c>
      <c r="C7" t="s">
        <v>224</v>
      </c>
      <c r="D7" t="s">
        <v>344</v>
      </c>
      <c r="F7">
        <v>7632</v>
      </c>
      <c r="G7" t="s">
        <v>345</v>
      </c>
      <c r="H7" t="s">
        <v>346</v>
      </c>
      <c r="I7" t="s">
        <v>233</v>
      </c>
      <c r="J7" t="s">
        <v>1097</v>
      </c>
      <c r="K7" t="s">
        <v>1098</v>
      </c>
      <c r="L7">
        <v>5</v>
      </c>
      <c r="M7">
        <v>61.023000000000003</v>
      </c>
      <c r="N7">
        <v>44.655700000000003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16.5229</v>
      </c>
      <c r="X7" t="s">
        <v>889</v>
      </c>
      <c r="Y7">
        <v>1.3536999999999999</v>
      </c>
      <c r="Z7" t="s">
        <v>1113</v>
      </c>
      <c r="AA7">
        <v>0</v>
      </c>
      <c r="AB7" t="s">
        <v>505</v>
      </c>
      <c r="AC7">
        <v>2.3879999999999999</v>
      </c>
      <c r="AD7">
        <v>0</v>
      </c>
      <c r="AE7">
        <v>172.73869999999999</v>
      </c>
      <c r="AF7">
        <v>33</v>
      </c>
      <c r="AG7">
        <v>0</v>
      </c>
    </row>
    <row r="8" spans="1:33">
      <c r="A8" t="s">
        <v>1114</v>
      </c>
      <c r="B8" s="1">
        <v>0.65972222222222221</v>
      </c>
      <c r="C8" t="s">
        <v>224</v>
      </c>
      <c r="D8" t="s">
        <v>344</v>
      </c>
      <c r="F8">
        <v>7632</v>
      </c>
      <c r="G8" t="s">
        <v>345</v>
      </c>
      <c r="H8" t="s">
        <v>346</v>
      </c>
      <c r="I8" t="s">
        <v>233</v>
      </c>
      <c r="J8" t="s">
        <v>1097</v>
      </c>
      <c r="K8" t="s">
        <v>1098</v>
      </c>
      <c r="L8">
        <v>7</v>
      </c>
      <c r="M8">
        <v>63.722999999999999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1115</v>
      </c>
      <c r="Y8">
        <v>2.0907</v>
      </c>
      <c r="Z8" t="s">
        <v>1116</v>
      </c>
      <c r="AA8">
        <v>0</v>
      </c>
      <c r="AB8" t="s">
        <v>1117</v>
      </c>
      <c r="AC8">
        <v>0</v>
      </c>
      <c r="AD8">
        <v>3.5</v>
      </c>
      <c r="AE8">
        <v>166.2364</v>
      </c>
      <c r="AF8">
        <v>50</v>
      </c>
      <c r="AG8">
        <v>0</v>
      </c>
    </row>
    <row r="9" spans="1:33">
      <c r="A9" t="s">
        <v>1118</v>
      </c>
      <c r="B9" s="1">
        <v>0.65972222222222221</v>
      </c>
      <c r="C9" t="s">
        <v>224</v>
      </c>
      <c r="D9" t="s">
        <v>344</v>
      </c>
      <c r="F9">
        <v>7632</v>
      </c>
      <c r="G9" t="s">
        <v>345</v>
      </c>
      <c r="H9" t="s">
        <v>346</v>
      </c>
      <c r="I9" t="s">
        <v>233</v>
      </c>
      <c r="J9" t="s">
        <v>1097</v>
      </c>
      <c r="K9" t="s">
        <v>1098</v>
      </c>
      <c r="L9">
        <v>5</v>
      </c>
      <c r="M9">
        <v>48.638399999999997</v>
      </c>
      <c r="N9">
        <v>51.280900000000003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902</v>
      </c>
      <c r="Y9">
        <v>0.45839999999999997</v>
      </c>
      <c r="Z9" t="s">
        <v>1119</v>
      </c>
      <c r="AA9">
        <v>0.3886</v>
      </c>
      <c r="AB9" t="s">
        <v>1120</v>
      </c>
      <c r="AC9">
        <v>0.56089999999999995</v>
      </c>
      <c r="AD9">
        <v>1.5</v>
      </c>
      <c r="AE9">
        <v>147.9794</v>
      </c>
      <c r="AF9">
        <v>33</v>
      </c>
      <c r="AG9">
        <v>0</v>
      </c>
    </row>
    <row r="10" spans="1:33">
      <c r="A10" t="s">
        <v>1121</v>
      </c>
      <c r="B10" s="1">
        <v>0.65972222222222221</v>
      </c>
      <c r="C10" t="s">
        <v>224</v>
      </c>
      <c r="D10" t="s">
        <v>344</v>
      </c>
      <c r="F10">
        <v>7632</v>
      </c>
      <c r="G10" t="s">
        <v>345</v>
      </c>
      <c r="H10" t="s">
        <v>346</v>
      </c>
      <c r="I10" t="s">
        <v>233</v>
      </c>
      <c r="J10" t="s">
        <v>1097</v>
      </c>
      <c r="K10" t="s">
        <v>1098</v>
      </c>
      <c r="L10">
        <v>7</v>
      </c>
      <c r="M10">
        <v>63.454999999999998</v>
      </c>
      <c r="N10">
        <v>31.971800000000002</v>
      </c>
      <c r="O10">
        <v>15.123200000000001</v>
      </c>
      <c r="P10">
        <v>6.3644999999999996</v>
      </c>
      <c r="Q10">
        <v>2.0270999999999999</v>
      </c>
      <c r="R10">
        <v>0</v>
      </c>
      <c r="S10">
        <v>0</v>
      </c>
      <c r="T10">
        <v>0</v>
      </c>
      <c r="U10">
        <v>0</v>
      </c>
      <c r="V10">
        <v>0</v>
      </c>
      <c r="W10">
        <v>9.3343000000000007</v>
      </c>
      <c r="X10" t="s">
        <v>385</v>
      </c>
      <c r="Y10">
        <v>1.1536</v>
      </c>
      <c r="Z10" t="s">
        <v>1058</v>
      </c>
      <c r="AA10">
        <v>0.55130000000000001</v>
      </c>
      <c r="AB10" t="s">
        <v>401</v>
      </c>
      <c r="AC10">
        <v>1.5273000000000001</v>
      </c>
      <c r="AD10">
        <v>4.6500000000000004</v>
      </c>
      <c r="AE10">
        <v>144.96789999999999</v>
      </c>
      <c r="AF10">
        <v>10</v>
      </c>
      <c r="AG10">
        <v>0</v>
      </c>
    </row>
    <row r="11" spans="1:33">
      <c r="A11" t="s">
        <v>1122</v>
      </c>
      <c r="B11" s="1">
        <v>0.65972222222222221</v>
      </c>
      <c r="C11" t="s">
        <v>224</v>
      </c>
      <c r="D11" t="s">
        <v>344</v>
      </c>
      <c r="F11">
        <v>7632</v>
      </c>
      <c r="G11" t="s">
        <v>345</v>
      </c>
      <c r="H11" t="s">
        <v>346</v>
      </c>
      <c r="I11" t="s">
        <v>233</v>
      </c>
      <c r="J11" t="s">
        <v>1097</v>
      </c>
      <c r="K11" t="s">
        <v>1098</v>
      </c>
      <c r="L11">
        <v>6</v>
      </c>
      <c r="M11">
        <v>57.080500000000001</v>
      </c>
      <c r="N11">
        <v>30.2042</v>
      </c>
      <c r="O11">
        <v>17.4603</v>
      </c>
      <c r="P11">
        <v>4.6712999999999996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15.1929</v>
      </c>
      <c r="X11" t="s">
        <v>1123</v>
      </c>
      <c r="Y11">
        <v>0.79630000000000001</v>
      </c>
      <c r="Z11" t="s">
        <v>1124</v>
      </c>
      <c r="AA11">
        <v>4.5499999999999999E-2</v>
      </c>
      <c r="AB11" t="s">
        <v>1125</v>
      </c>
      <c r="AC11">
        <v>0.78139999999999998</v>
      </c>
      <c r="AD11">
        <v>0</v>
      </c>
      <c r="AE11">
        <v>139.209</v>
      </c>
      <c r="AF11">
        <v>20</v>
      </c>
      <c r="AG11">
        <v>0</v>
      </c>
    </row>
    <row r="12" spans="1:33">
      <c r="A12" t="s">
        <v>1126</v>
      </c>
      <c r="B12" s="1">
        <v>0.65972222222222221</v>
      </c>
      <c r="C12" t="s">
        <v>224</v>
      </c>
      <c r="D12" t="s">
        <v>344</v>
      </c>
      <c r="F12">
        <v>7632</v>
      </c>
      <c r="G12" t="s">
        <v>345</v>
      </c>
      <c r="H12" t="s">
        <v>346</v>
      </c>
      <c r="I12" t="s">
        <v>233</v>
      </c>
      <c r="J12" t="s">
        <v>1097</v>
      </c>
      <c r="K12" t="s">
        <v>1098</v>
      </c>
      <c r="L12">
        <v>5</v>
      </c>
      <c r="M12">
        <v>51.382100000000001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374</v>
      </c>
      <c r="Y12">
        <v>0.34939999999999999</v>
      </c>
      <c r="Z12" t="s">
        <v>1127</v>
      </c>
      <c r="AA12">
        <v>0.372</v>
      </c>
      <c r="AB12" t="s">
        <v>1128</v>
      </c>
      <c r="AC12">
        <v>1.0174000000000001</v>
      </c>
      <c r="AD12">
        <v>0</v>
      </c>
      <c r="AE12">
        <v>131.273</v>
      </c>
      <c r="AF12">
        <v>25</v>
      </c>
      <c r="AG12">
        <v>0</v>
      </c>
    </row>
    <row r="13" spans="1:33">
      <c r="A13" t="s">
        <v>1129</v>
      </c>
      <c r="B13" s="1">
        <v>0.65972222222222221</v>
      </c>
      <c r="C13" t="s">
        <v>224</v>
      </c>
      <c r="D13" t="s">
        <v>344</v>
      </c>
      <c r="F13">
        <v>7632</v>
      </c>
      <c r="G13" t="s">
        <v>345</v>
      </c>
      <c r="H13" t="s">
        <v>346</v>
      </c>
      <c r="I13" t="s">
        <v>233</v>
      </c>
      <c r="J13" t="s">
        <v>1097</v>
      </c>
      <c r="K13" t="s">
        <v>1098</v>
      </c>
      <c r="L13">
        <v>6</v>
      </c>
      <c r="M13">
        <v>48.610199999999999</v>
      </c>
      <c r="N13">
        <v>39.369399999999999</v>
      </c>
      <c r="O13">
        <v>13.6113</v>
      </c>
      <c r="P13">
        <v>4.7827000000000002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9.8842999999999996</v>
      </c>
      <c r="X13" t="s">
        <v>367</v>
      </c>
      <c r="Y13">
        <v>0.42559999999999998</v>
      </c>
      <c r="Z13" t="s">
        <v>632</v>
      </c>
      <c r="AA13">
        <v>0.1527</v>
      </c>
      <c r="AB13" t="s">
        <v>997</v>
      </c>
      <c r="AC13">
        <v>0.6573</v>
      </c>
      <c r="AD13">
        <v>0</v>
      </c>
      <c r="AE13">
        <v>130.01929999999999</v>
      </c>
      <c r="AF13">
        <v>66</v>
      </c>
      <c r="AG13">
        <v>0</v>
      </c>
    </row>
    <row r="14" spans="1:33">
      <c r="A14" t="s">
        <v>1130</v>
      </c>
      <c r="B14" s="1">
        <v>0.65972222222222221</v>
      </c>
      <c r="C14" t="s">
        <v>224</v>
      </c>
      <c r="D14" t="s">
        <v>344</v>
      </c>
      <c r="F14">
        <v>7632</v>
      </c>
      <c r="G14" t="s">
        <v>345</v>
      </c>
      <c r="H14" t="s">
        <v>346</v>
      </c>
      <c r="I14" t="s">
        <v>233</v>
      </c>
      <c r="J14" t="s">
        <v>1097</v>
      </c>
      <c r="K14" t="s">
        <v>1098</v>
      </c>
      <c r="L14">
        <v>5</v>
      </c>
      <c r="M14">
        <v>48.206400000000002</v>
      </c>
      <c r="N14">
        <v>27.219200000000001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5.7142999999999997</v>
      </c>
      <c r="X14" t="s">
        <v>392</v>
      </c>
      <c r="Y14">
        <v>2.8424999999999998</v>
      </c>
      <c r="Z14" t="s">
        <v>1131</v>
      </c>
      <c r="AA14">
        <v>8.5099999999999995E-2</v>
      </c>
      <c r="AB14" t="s">
        <v>1132</v>
      </c>
      <c r="AC14">
        <v>0.8548</v>
      </c>
      <c r="AD14">
        <v>0</v>
      </c>
      <c r="AE14">
        <v>117.85550000000001</v>
      </c>
      <c r="AF14">
        <v>33</v>
      </c>
      <c r="AG14">
        <v>0</v>
      </c>
    </row>
    <row r="15" spans="1:33">
      <c r="A15" t="s">
        <v>1133</v>
      </c>
      <c r="B15" s="1">
        <v>0.65972222222222221</v>
      </c>
      <c r="C15" t="s">
        <v>224</v>
      </c>
      <c r="D15" t="s">
        <v>344</v>
      </c>
      <c r="F15">
        <v>7632</v>
      </c>
      <c r="G15" t="s">
        <v>345</v>
      </c>
      <c r="H15" t="s">
        <v>346</v>
      </c>
      <c r="I15" t="s">
        <v>233</v>
      </c>
      <c r="J15" t="s">
        <v>1097</v>
      </c>
      <c r="K15" t="s">
        <v>1098</v>
      </c>
      <c r="L15">
        <v>6</v>
      </c>
      <c r="M15">
        <v>31.6069</v>
      </c>
      <c r="N15">
        <v>23.794899999999998</v>
      </c>
      <c r="O15">
        <v>10.1912</v>
      </c>
      <c r="P15">
        <v>3.3285</v>
      </c>
      <c r="Q15">
        <v>2.8778000000000001</v>
      </c>
      <c r="R15">
        <v>0</v>
      </c>
      <c r="S15">
        <v>0</v>
      </c>
      <c r="T15">
        <v>0</v>
      </c>
      <c r="U15">
        <v>0</v>
      </c>
      <c r="V15">
        <v>0</v>
      </c>
      <c r="W15">
        <v>6.8943000000000003</v>
      </c>
      <c r="X15" t="s">
        <v>1134</v>
      </c>
      <c r="Y15">
        <v>9.5200000000000007E-2</v>
      </c>
      <c r="Z15" t="s">
        <v>632</v>
      </c>
      <c r="AA15">
        <v>0.1527</v>
      </c>
      <c r="AB15" t="s">
        <v>630</v>
      </c>
      <c r="AC15">
        <v>1.4016999999999999</v>
      </c>
      <c r="AD15">
        <v>2.5</v>
      </c>
      <c r="AE15">
        <v>88.796199999999999</v>
      </c>
      <c r="AF15">
        <v>50</v>
      </c>
      <c r="AG15">
        <v>0</v>
      </c>
    </row>
    <row r="16" spans="1:33">
      <c r="A16" t="s">
        <v>1135</v>
      </c>
      <c r="B16" s="1">
        <v>0.65972222222222221</v>
      </c>
      <c r="C16" t="s">
        <v>224</v>
      </c>
      <c r="D16" t="s">
        <v>344</v>
      </c>
      <c r="F16">
        <v>7632</v>
      </c>
      <c r="G16" t="s">
        <v>345</v>
      </c>
      <c r="H16" t="s">
        <v>346</v>
      </c>
      <c r="I16" t="s">
        <v>233</v>
      </c>
      <c r="J16" t="s">
        <v>1097</v>
      </c>
      <c r="K16" t="s">
        <v>1098</v>
      </c>
      <c r="L16">
        <v>8</v>
      </c>
      <c r="M16">
        <v>18.142600000000002</v>
      </c>
      <c r="N16">
        <v>25.021999999999998</v>
      </c>
      <c r="O16">
        <v>12.724299999999999</v>
      </c>
      <c r="P16">
        <v>5.8403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9.9506999999999994</v>
      </c>
      <c r="X16" t="s">
        <v>1136</v>
      </c>
      <c r="Y16">
        <v>2.0819999999999999</v>
      </c>
      <c r="Z16" t="s">
        <v>1137</v>
      </c>
      <c r="AA16">
        <v>6.25E-2</v>
      </c>
      <c r="AB16" t="s">
        <v>361</v>
      </c>
      <c r="AC16">
        <v>0.80559999999999998</v>
      </c>
      <c r="AD16">
        <v>4.3499999999999996</v>
      </c>
      <c r="AE16">
        <v>88.172700000000006</v>
      </c>
      <c r="AF16">
        <v>33</v>
      </c>
      <c r="AG16">
        <v>0</v>
      </c>
    </row>
    <row r="17" spans="1:33">
      <c r="A17" t="s">
        <v>1138</v>
      </c>
      <c r="B17" s="1">
        <v>0.65972222222222221</v>
      </c>
      <c r="C17" t="s">
        <v>224</v>
      </c>
      <c r="D17" t="s">
        <v>344</v>
      </c>
      <c r="F17">
        <v>7632</v>
      </c>
      <c r="G17" t="s">
        <v>345</v>
      </c>
      <c r="H17" t="s">
        <v>346</v>
      </c>
      <c r="I17" t="s">
        <v>233</v>
      </c>
      <c r="J17" t="s">
        <v>1097</v>
      </c>
      <c r="K17" t="s">
        <v>1098</v>
      </c>
      <c r="L17">
        <v>6</v>
      </c>
      <c r="M17">
        <v>31.2776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5.7142999999999997</v>
      </c>
      <c r="X17" t="s">
        <v>641</v>
      </c>
      <c r="Y17">
        <v>0.36420000000000002</v>
      </c>
      <c r="Z17" t="s">
        <v>896</v>
      </c>
      <c r="AA17">
        <v>0.1011</v>
      </c>
      <c r="AB17" t="s">
        <v>501</v>
      </c>
      <c r="AC17">
        <v>0.129</v>
      </c>
      <c r="AD17">
        <v>2.1</v>
      </c>
      <c r="AE17">
        <v>87.259399999999999</v>
      </c>
      <c r="AF17">
        <v>50</v>
      </c>
      <c r="AG17">
        <v>0</v>
      </c>
    </row>
    <row r="18" spans="1:33">
      <c r="A18" t="s">
        <v>1139</v>
      </c>
      <c r="B18" s="1">
        <v>0.65972222222222221</v>
      </c>
      <c r="C18" t="s">
        <v>224</v>
      </c>
      <c r="D18" t="s">
        <v>344</v>
      </c>
      <c r="F18">
        <v>7632</v>
      </c>
      <c r="G18" t="s">
        <v>345</v>
      </c>
      <c r="H18" t="s">
        <v>346</v>
      </c>
      <c r="I18" t="s">
        <v>233</v>
      </c>
      <c r="J18" t="s">
        <v>1097</v>
      </c>
      <c r="K18" t="s">
        <v>1098</v>
      </c>
      <c r="L18">
        <v>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359</v>
      </c>
      <c r="Y18">
        <v>0.99660000000000004</v>
      </c>
      <c r="Z18" t="s">
        <v>1140</v>
      </c>
      <c r="AA18">
        <v>0.71809999999999996</v>
      </c>
      <c r="AB18" t="s">
        <v>1141</v>
      </c>
      <c r="AC18">
        <v>8.3400000000000002E-2</v>
      </c>
      <c r="AD18">
        <v>2.5</v>
      </c>
      <c r="AE18">
        <v>4.2980999999999998</v>
      </c>
      <c r="AF18">
        <v>33</v>
      </c>
      <c r="AG18">
        <v>0</v>
      </c>
    </row>
    <row r="51" spans="1:33" hidden="1" outlineLevel="1">
      <c r="A51" t="str">
        <f>C2</f>
        <v>Galway</v>
      </c>
      <c r="B51">
        <f>B2</f>
        <v>0.65972222222222221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Royal Rendezvous (IRE)</v>
      </c>
      <c r="L52" t="str">
        <f t="shared" si="0"/>
        <v>Tara Dylan (IRE)</v>
      </c>
      <c r="M52" t="str">
        <f t="shared" si="0"/>
        <v>Serefeli (IRE)</v>
      </c>
      <c r="N52" t="str">
        <f t="shared" ref="N52:N91" si="1">INDEX($A$2:$A$20,(MATCH(LARGE(W$2:W$20,$J52),W$2:W$20,0)))</f>
        <v>Tara Dylan (IRE)</v>
      </c>
      <c r="O52" t="str">
        <f t="shared" ref="O52:O91" si="2">INDEX($A$2:$A$20,(MATCH(LARGE(AA$2:AA$20,$J52),AA$2:AA$20,0)))</f>
        <v>Royal Rendezvous (IRE)</v>
      </c>
      <c r="P52" t="str">
        <f t="shared" ref="P52:P91" si="3">INDEX($A$2:$A$20,(MATCH(LARGE(Y$2:Y$20,$J52),Y$2:Y$20,0)))</f>
        <v>Royal Rendezvous (IRE)</v>
      </c>
      <c r="Q52" t="str">
        <f t="shared" ref="Q52:Q91" si="4">INDEX($A$2:$A$20,(MATCH(LARGE(Y$2:Y$20,$J52),Y$2:Y$20,0)))</f>
        <v>Royal Rendezvous (IRE)</v>
      </c>
      <c r="R52" t="str">
        <f t="shared" ref="R52:R91" si="5">INDEX($A$2:$A$20,(MATCH(LARGE(AD$2:AD$20,$J52),AD$2:AD$20,0)))</f>
        <v>Royal Rendezvous (IRE)</v>
      </c>
      <c r="S52" t="str">
        <f t="shared" ref="S52:S80" si="6">A2</f>
        <v>Royal Rendezvous (IRE)</v>
      </c>
      <c r="V52">
        <f t="shared" ref="V52:V80" si="7">SUM(Y52:AF52)</f>
        <v>132</v>
      </c>
      <c r="W52">
        <f t="shared" ref="W52:W80" si="8">V52-AG2</f>
        <v>132</v>
      </c>
      <c r="X52">
        <f t="shared" ref="X52:X60" si="9">IF(ISNA(W52),"",W52)</f>
        <v>132</v>
      </c>
      <c r="Y52">
        <f t="shared" ref="Y52:AA80" si="10">(($H$63+1)-(RANK(M2,M$2:M$30)))</f>
        <v>17</v>
      </c>
      <c r="Z52">
        <f t="shared" si="10"/>
        <v>16</v>
      </c>
      <c r="AA52">
        <f t="shared" si="10"/>
        <v>15</v>
      </c>
      <c r="AB52">
        <f t="shared" ref="AB52:AB80" si="11">(($H$63+1)-(RANK(W2,W$2:W$30)))</f>
        <v>16</v>
      </c>
      <c r="AC52">
        <f t="shared" ref="AC52:AC80" si="12">(($H$63+1)-(RANK(Y2,Y$2:Y$30)))</f>
        <v>17</v>
      </c>
      <c r="AD52">
        <f t="shared" ref="AD52:AD80" si="13">(($H$63+1)-(RANK(AA2,AA$2:AA$30)))</f>
        <v>17</v>
      </c>
      <c r="AE52">
        <f t="shared" ref="AE52:AF80" si="14">(($H$63+1)-(RANK(AC2,AC$2:AC$30)))</f>
        <v>17</v>
      </c>
      <c r="AF52">
        <f t="shared" si="14"/>
        <v>17</v>
      </c>
      <c r="AG52" t="str">
        <f>INDEX(S52:S92, MATCH(LARGE(X52:X92, 1),X52:X92, 0))</f>
        <v>Royal Rendezvous (IRE)</v>
      </c>
    </row>
    <row r="53" spans="1:33" hidden="1" outlineLevel="1">
      <c r="A53" t="s">
        <v>43</v>
      </c>
      <c r="B53" t="str">
        <f>A2</f>
        <v>Royal Rendezvous (IRE)</v>
      </c>
      <c r="C53">
        <f>AE2</f>
        <v>271.35980000000001</v>
      </c>
      <c r="D53">
        <f>AG2</f>
        <v>0</v>
      </c>
      <c r="E53">
        <f>C53-D53</f>
        <v>271.35980000000001</v>
      </c>
      <c r="F53">
        <f>SUMIF(B53:B61, B53, G53:G61)</f>
        <v>1.2105317515567018</v>
      </c>
      <c r="G53">
        <f>(1/C53)*(C53-C54)</f>
        <v>0.16918386584895778</v>
      </c>
      <c r="H53">
        <f>AF2</f>
        <v>1.5</v>
      </c>
      <c r="J53">
        <v>2</v>
      </c>
      <c r="K53" t="str">
        <f t="shared" si="0"/>
        <v>Kilchreest Moon (IRE)</v>
      </c>
      <c r="L53" t="str">
        <f t="shared" si="0"/>
        <v>Royal Rendezvous (IRE)</v>
      </c>
      <c r="M53" t="str">
        <f t="shared" si="0"/>
        <v>Steel Cap (IRE)</v>
      </c>
      <c r="N53" t="str">
        <f t="shared" si="1"/>
        <v>Royal Rendezvous (IRE)</v>
      </c>
      <c r="O53" t="str">
        <f t="shared" si="2"/>
        <v>Steel Cap (IRE)</v>
      </c>
      <c r="P53" t="str">
        <f t="shared" si="3"/>
        <v>Getaday (IRE)</v>
      </c>
      <c r="Q53" t="str">
        <f t="shared" si="4"/>
        <v>Getaday (IRE)</v>
      </c>
      <c r="R53" t="str">
        <f t="shared" si="5"/>
        <v>Empire Burleque (IRE)</v>
      </c>
      <c r="S53" t="str">
        <f t="shared" si="6"/>
        <v>Tara Dylan (IRE)</v>
      </c>
      <c r="V53">
        <f t="shared" si="7"/>
        <v>104</v>
      </c>
      <c r="W53">
        <f t="shared" si="8"/>
        <v>-16</v>
      </c>
      <c r="X53">
        <f t="shared" si="9"/>
        <v>-16</v>
      </c>
      <c r="Y53">
        <f t="shared" si="10"/>
        <v>9</v>
      </c>
      <c r="Z53">
        <f t="shared" si="10"/>
        <v>17</v>
      </c>
      <c r="AA53">
        <f t="shared" si="10"/>
        <v>14</v>
      </c>
      <c r="AB53">
        <f t="shared" si="11"/>
        <v>17</v>
      </c>
      <c r="AC53">
        <f t="shared" si="12"/>
        <v>14</v>
      </c>
      <c r="AD53">
        <f t="shared" si="13"/>
        <v>14</v>
      </c>
      <c r="AE53">
        <f t="shared" si="14"/>
        <v>4</v>
      </c>
      <c r="AF53">
        <f t="shared" si="14"/>
        <v>15</v>
      </c>
    </row>
    <row r="54" spans="1:33" hidden="1" outlineLevel="1">
      <c r="A54" t="s">
        <v>44</v>
      </c>
      <c r="B54" t="str">
        <f>A3</f>
        <v>Tara Dylan (IRE)</v>
      </c>
      <c r="C54">
        <f>AE3</f>
        <v>225.45009999999999</v>
      </c>
      <c r="D54">
        <f>AG3</f>
        <v>120</v>
      </c>
      <c r="E54">
        <f t="shared" ref="E54:E55" si="15">C54-D54</f>
        <v>105.45009999999999</v>
      </c>
      <c r="F54">
        <f ca="1">SUMIF(B53:B64, B54, G53:G61)</f>
        <v>0.12336713748220939</v>
      </c>
      <c r="H54">
        <f>AF3</f>
        <v>4</v>
      </c>
      <c r="J54">
        <v>3</v>
      </c>
      <c r="K54" t="str">
        <f t="shared" si="0"/>
        <v>An Siltean (IRE)</v>
      </c>
      <c r="L54" t="str">
        <f t="shared" si="0"/>
        <v>Steel Cap (IRE)</v>
      </c>
      <c r="M54" t="str">
        <f t="shared" si="0"/>
        <v>Royal Rendezvous (IRE)</v>
      </c>
      <c r="N54" t="str">
        <f t="shared" si="1"/>
        <v>Strong Current</v>
      </c>
      <c r="O54" t="str">
        <f t="shared" si="2"/>
        <v>Steel Cap (IRE)</v>
      </c>
      <c r="P54" t="str">
        <f t="shared" si="3"/>
        <v>Empire Burleque (IRE)</v>
      </c>
      <c r="Q54" t="str">
        <f t="shared" si="4"/>
        <v>Empire Burleque (IRE)</v>
      </c>
      <c r="R54" t="str">
        <f t="shared" si="5"/>
        <v>Tara Dylan (IRE)</v>
      </c>
      <c r="S54" t="str">
        <f t="shared" si="6"/>
        <v>Steel Cap (IRE)</v>
      </c>
      <c r="V54">
        <f t="shared" si="7"/>
        <v>90</v>
      </c>
      <c r="W54">
        <f t="shared" si="8"/>
        <v>90</v>
      </c>
      <c r="X54">
        <f t="shared" si="9"/>
        <v>90</v>
      </c>
      <c r="Y54">
        <f t="shared" si="10"/>
        <v>11</v>
      </c>
      <c r="Z54">
        <f t="shared" si="10"/>
        <v>15</v>
      </c>
      <c r="AA54">
        <f t="shared" si="10"/>
        <v>16</v>
      </c>
      <c r="AB54">
        <f t="shared" si="11"/>
        <v>8</v>
      </c>
      <c r="AC54">
        <f t="shared" si="12"/>
        <v>6</v>
      </c>
      <c r="AD54">
        <f t="shared" si="13"/>
        <v>16</v>
      </c>
      <c r="AE54">
        <f t="shared" si="14"/>
        <v>5</v>
      </c>
      <c r="AF54">
        <f t="shared" si="14"/>
        <v>13</v>
      </c>
    </row>
    <row r="55" spans="1:33" hidden="1" outlineLevel="1">
      <c r="A55" t="s">
        <v>45</v>
      </c>
      <c r="B55" t="str">
        <f>A4</f>
        <v>Steel Cap (IRE)</v>
      </c>
      <c r="C55">
        <f>AE4</f>
        <v>199.54040000000001</v>
      </c>
      <c r="D55">
        <f>AG4</f>
        <v>0</v>
      </c>
      <c r="E55">
        <f t="shared" si="15"/>
        <v>199.54040000000001</v>
      </c>
      <c r="F55">
        <f ca="1">SUMIF(B53:B64, B55, G53:G61)</f>
        <v>0</v>
      </c>
      <c r="H55">
        <f>AF4</f>
        <v>16</v>
      </c>
      <c r="J55">
        <v>4</v>
      </c>
      <c r="K55" t="str">
        <f t="shared" si="0"/>
        <v>Strong Current</v>
      </c>
      <c r="L55" t="str">
        <f t="shared" si="0"/>
        <v>Live Every Day (IRE)</v>
      </c>
      <c r="M55" t="str">
        <f t="shared" si="0"/>
        <v>Tara Dylan (IRE)</v>
      </c>
      <c r="N55" t="str">
        <f t="shared" si="1"/>
        <v>Serefeli (IRE)</v>
      </c>
      <c r="O55" t="str">
        <f t="shared" si="2"/>
        <v>Tara Dylan (IRE)</v>
      </c>
      <c r="P55" t="str">
        <f t="shared" si="3"/>
        <v>Tara Dylan (IRE)</v>
      </c>
      <c r="Q55" t="str">
        <f t="shared" si="4"/>
        <v>Tara Dylan (IRE)</v>
      </c>
      <c r="R55" t="str">
        <f t="shared" si="5"/>
        <v>Serefeli (IRE)</v>
      </c>
      <c r="S55" t="str">
        <f t="shared" si="6"/>
        <v>Serefeli (IRE)</v>
      </c>
      <c r="V55">
        <f t="shared" si="7"/>
        <v>94</v>
      </c>
      <c r="W55">
        <f t="shared" si="8"/>
        <v>94</v>
      </c>
      <c r="X55">
        <f t="shared" si="9"/>
        <v>94</v>
      </c>
      <c r="Y55">
        <f t="shared" si="10"/>
        <v>5</v>
      </c>
      <c r="Z55">
        <f t="shared" si="10"/>
        <v>13</v>
      </c>
      <c r="AA55">
        <f t="shared" si="10"/>
        <v>17</v>
      </c>
      <c r="AB55">
        <f t="shared" si="11"/>
        <v>14</v>
      </c>
      <c r="AC55">
        <f t="shared" si="12"/>
        <v>11</v>
      </c>
      <c r="AD55">
        <f t="shared" si="13"/>
        <v>13</v>
      </c>
      <c r="AE55">
        <f t="shared" si="14"/>
        <v>7</v>
      </c>
      <c r="AF55">
        <f t="shared" si="14"/>
        <v>14</v>
      </c>
    </row>
    <row r="56" spans="1:33" hidden="1" outlineLevel="1">
      <c r="A56" t="s">
        <v>46</v>
      </c>
      <c r="B56" t="str">
        <f>INDEX(A$2:A$20,MATCH(C56,M$2:M$20,0))</f>
        <v>Royal Rendezvous (IRE)</v>
      </c>
      <c r="C56">
        <f>LARGE(M$2:M$20, D56)</f>
        <v>95.971800000000002</v>
      </c>
      <c r="D56">
        <v>1</v>
      </c>
      <c r="E56">
        <f>LARGE(M$2:M$20, F56)</f>
        <v>63.722999999999999</v>
      </c>
      <c r="F56">
        <v>2</v>
      </c>
      <c r="G56">
        <f t="shared" ref="G56:G61" si="16">IF(C56&gt;0, (1/C56)*(C56-E56), 0.1)</f>
        <v>0.33602370696392064</v>
      </c>
      <c r="H56">
        <f t="shared" ref="H56:H61" si="17">INDEX(AF$2:AF$20,MATCH(B56,A$2:A$20,0))</f>
        <v>1.5</v>
      </c>
      <c r="J56">
        <v>5</v>
      </c>
      <c r="K56" t="str">
        <f t="shared" si="0"/>
        <v>Empire Burleque (IRE)</v>
      </c>
      <c r="L56" t="str">
        <f t="shared" si="0"/>
        <v>Serefeli (IRE)</v>
      </c>
      <c r="M56" t="str">
        <f t="shared" si="0"/>
        <v>Criq Sun (FR)</v>
      </c>
      <c r="N56" t="str">
        <f t="shared" si="1"/>
        <v>Criq Sun (FR)</v>
      </c>
      <c r="O56" t="str">
        <f t="shared" si="2"/>
        <v>Serefeli (IRE)</v>
      </c>
      <c r="P56" t="str">
        <f t="shared" si="3"/>
        <v>Kilchreest Moon (IRE)</v>
      </c>
      <c r="Q56" t="str">
        <f t="shared" si="4"/>
        <v>Kilchreest Moon (IRE)</v>
      </c>
      <c r="R56" t="str">
        <f t="shared" si="5"/>
        <v>Steel Cap (IRE)</v>
      </c>
      <c r="S56" t="str">
        <f t="shared" si="6"/>
        <v>Empire Burleque (IRE)</v>
      </c>
      <c r="V56">
        <f t="shared" si="7"/>
        <v>106</v>
      </c>
      <c r="W56">
        <f t="shared" si="8"/>
        <v>106</v>
      </c>
      <c r="X56">
        <f t="shared" si="9"/>
        <v>106</v>
      </c>
      <c r="Y56">
        <f t="shared" si="10"/>
        <v>13</v>
      </c>
      <c r="Z56">
        <f t="shared" si="10"/>
        <v>11</v>
      </c>
      <c r="AA56">
        <f t="shared" si="10"/>
        <v>8</v>
      </c>
      <c r="AB56">
        <f t="shared" si="11"/>
        <v>12</v>
      </c>
      <c r="AC56">
        <f t="shared" si="12"/>
        <v>15</v>
      </c>
      <c r="AD56">
        <f t="shared" si="13"/>
        <v>16</v>
      </c>
      <c r="AE56">
        <f t="shared" si="14"/>
        <v>15</v>
      </c>
      <c r="AF56">
        <f t="shared" si="14"/>
        <v>16</v>
      </c>
    </row>
    <row r="57" spans="1:33" hidden="1" outlineLevel="1">
      <c r="A57" t="s">
        <v>25</v>
      </c>
      <c r="B57" t="str">
        <f>INDEX(A$2:A$20,MATCH(C57,W$2:W$20,0))</f>
        <v>Tara Dylan (IRE)</v>
      </c>
      <c r="C57">
        <f>LARGE(W$2:W$20, D57)</f>
        <v>21.289300000000001</v>
      </c>
      <c r="D57">
        <v>1</v>
      </c>
      <c r="E57">
        <f>LARGE(W$2:W$20, F57)</f>
        <v>18.6629</v>
      </c>
      <c r="F57">
        <v>2</v>
      </c>
      <c r="G57">
        <f t="shared" si="16"/>
        <v>0.12336713748220939</v>
      </c>
      <c r="H57">
        <f t="shared" si="17"/>
        <v>4</v>
      </c>
      <c r="J57">
        <v>6</v>
      </c>
      <c r="K57" t="str">
        <f t="shared" si="0"/>
        <v>Criq Sun (FR)</v>
      </c>
      <c r="L57" t="str">
        <f t="shared" si="0"/>
        <v>Strong Current</v>
      </c>
      <c r="M57" t="str">
        <f t="shared" si="0"/>
        <v>An Siltean (IRE)</v>
      </c>
      <c r="N57" t="str">
        <f t="shared" si="1"/>
        <v>Empire Burleque (IRE)</v>
      </c>
      <c r="O57" t="str">
        <f t="shared" si="2"/>
        <v>Road By The River (IRE)</v>
      </c>
      <c r="P57" t="str">
        <f t="shared" si="3"/>
        <v>Kate Van Hall (IRE)</v>
      </c>
      <c r="Q57" t="str">
        <f t="shared" si="4"/>
        <v>Kate Van Hall (IRE)</v>
      </c>
      <c r="R57" t="str">
        <f t="shared" si="5"/>
        <v>An Siltean (IRE)</v>
      </c>
      <c r="S57" t="str">
        <f t="shared" si="6"/>
        <v>Strong Current</v>
      </c>
      <c r="V57">
        <f t="shared" si="7"/>
        <v>82</v>
      </c>
      <c r="W57">
        <f t="shared" si="8"/>
        <v>82</v>
      </c>
      <c r="X57">
        <f t="shared" si="9"/>
        <v>82</v>
      </c>
      <c r="Y57">
        <f t="shared" si="10"/>
        <v>14</v>
      </c>
      <c r="Z57">
        <f t="shared" si="10"/>
        <v>12</v>
      </c>
      <c r="AA57">
        <f t="shared" si="10"/>
        <v>8</v>
      </c>
      <c r="AB57">
        <f t="shared" si="11"/>
        <v>15</v>
      </c>
      <c r="AC57">
        <f t="shared" si="12"/>
        <v>10</v>
      </c>
      <c r="AD57">
        <f t="shared" si="13"/>
        <v>2</v>
      </c>
      <c r="AE57">
        <f t="shared" si="14"/>
        <v>16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Royal Rendezvous (IRE)</v>
      </c>
      <c r="C58">
        <f>LARGE(AA$2:AA$20, D58)</f>
        <v>3.2930999999999999</v>
      </c>
      <c r="D58">
        <v>1</v>
      </c>
      <c r="E58">
        <f>LARGE(AA$2:AA$20, F58)</f>
        <v>2.6246</v>
      </c>
      <c r="F58">
        <v>2</v>
      </c>
      <c r="G58">
        <f t="shared" si="16"/>
        <v>0.20300021256566758</v>
      </c>
      <c r="H58">
        <f t="shared" si="17"/>
        <v>1.5</v>
      </c>
      <c r="J58">
        <v>7</v>
      </c>
      <c r="K58" t="str">
        <f t="shared" si="0"/>
        <v>Steel Cap (IRE)</v>
      </c>
      <c r="L58" t="str">
        <f t="shared" si="0"/>
        <v>Empire Burleque (IRE)</v>
      </c>
      <c r="M58" t="str">
        <f t="shared" si="0"/>
        <v>Captain Doran (IRE)</v>
      </c>
      <c r="N58" t="str">
        <f t="shared" si="1"/>
        <v>Kate Van Hall (IRE)</v>
      </c>
      <c r="O58" t="str">
        <f t="shared" si="2"/>
        <v>An Siltean (IRE)</v>
      </c>
      <c r="P58" t="str">
        <f t="shared" si="3"/>
        <v>Serefeli (IRE)</v>
      </c>
      <c r="Q58" t="str">
        <f t="shared" si="4"/>
        <v>Serefeli (IRE)</v>
      </c>
      <c r="R58" t="str">
        <f t="shared" si="5"/>
        <v>Kate Van Hall (IRE)</v>
      </c>
      <c r="S58" t="str">
        <f t="shared" si="6"/>
        <v>Kilchreest Moon (IRE)</v>
      </c>
      <c r="V58">
        <f t="shared" si="7"/>
        <v>58</v>
      </c>
      <c r="W58">
        <f t="shared" si="8"/>
        <v>58</v>
      </c>
      <c r="X58">
        <f t="shared" si="9"/>
        <v>58</v>
      </c>
      <c r="Y58">
        <f t="shared" si="10"/>
        <v>16</v>
      </c>
      <c r="Z58">
        <f t="shared" si="10"/>
        <v>4</v>
      </c>
      <c r="AA58">
        <f t="shared" si="10"/>
        <v>8</v>
      </c>
      <c r="AB58">
        <f t="shared" si="11"/>
        <v>4</v>
      </c>
      <c r="AC58">
        <f t="shared" si="12"/>
        <v>13</v>
      </c>
      <c r="AD58">
        <f t="shared" si="13"/>
        <v>2</v>
      </c>
      <c r="AE58">
        <f t="shared" si="14"/>
        <v>1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Royal Rendezvous (IRE)</v>
      </c>
      <c r="C59">
        <f>LARGE(AC$2:AC$20, D59)</f>
        <v>2.6162000000000001</v>
      </c>
      <c r="D59">
        <v>1</v>
      </c>
      <c r="E59">
        <f>LARGE(AC$2:AC$20, F59)</f>
        <v>2.3879999999999999</v>
      </c>
      <c r="F59">
        <v>2</v>
      </c>
      <c r="G59">
        <f t="shared" si="16"/>
        <v>8.7225747267028572E-2</v>
      </c>
      <c r="H59">
        <f t="shared" si="17"/>
        <v>1.5</v>
      </c>
      <c r="J59">
        <v>8</v>
      </c>
      <c r="K59" t="str">
        <f t="shared" si="0"/>
        <v>Tournois (FR)</v>
      </c>
      <c r="L59" t="str">
        <f t="shared" si="0"/>
        <v>Captain Doran (IRE)</v>
      </c>
      <c r="M59" t="str">
        <f t="shared" si="0"/>
        <v>Kate Van Hall (IRE)</v>
      </c>
      <c r="N59" t="str">
        <f t="shared" si="1"/>
        <v>Captain Doran (IRE)</v>
      </c>
      <c r="O59" t="str">
        <f t="shared" si="2"/>
        <v>Live Every Day (IRE)</v>
      </c>
      <c r="P59" t="str">
        <f t="shared" si="3"/>
        <v>Strong Current</v>
      </c>
      <c r="Q59" t="str">
        <f t="shared" si="4"/>
        <v>Strong Current</v>
      </c>
      <c r="R59" t="str">
        <f t="shared" si="5"/>
        <v>Kilchreest Moon (IRE)</v>
      </c>
      <c r="S59" t="str">
        <f t="shared" si="6"/>
        <v>Live Every Day (IRE)</v>
      </c>
      <c r="V59">
        <f t="shared" si="7"/>
        <v>61</v>
      </c>
      <c r="W59">
        <f t="shared" si="8"/>
        <v>61</v>
      </c>
      <c r="X59">
        <f t="shared" si="9"/>
        <v>61</v>
      </c>
      <c r="Y59">
        <f t="shared" si="10"/>
        <v>8</v>
      </c>
      <c r="Z59">
        <f t="shared" si="10"/>
        <v>14</v>
      </c>
      <c r="AA59">
        <f t="shared" si="10"/>
        <v>8</v>
      </c>
      <c r="AB59">
        <f t="shared" si="11"/>
        <v>4</v>
      </c>
      <c r="AC59">
        <f t="shared" si="12"/>
        <v>5</v>
      </c>
      <c r="AD59">
        <f t="shared" si="13"/>
        <v>10</v>
      </c>
      <c r="AE59">
        <f t="shared" si="14"/>
        <v>6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Royal Rendezvous (IRE)</v>
      </c>
      <c r="C60">
        <f>LARGE(Y$2:Y$20, D60)</f>
        <v>3.7332000000000001</v>
      </c>
      <c r="D60">
        <v>1</v>
      </c>
      <c r="E60">
        <f>LARGE(Y$2:Y$20, F60)</f>
        <v>2.8424999999999998</v>
      </c>
      <c r="F60">
        <v>2</v>
      </c>
      <c r="G60">
        <f t="shared" si="16"/>
        <v>0.23858887817422059</v>
      </c>
      <c r="H60">
        <f t="shared" si="17"/>
        <v>1.5</v>
      </c>
      <c r="J60">
        <v>9</v>
      </c>
      <c r="K60" t="str">
        <f t="shared" si="0"/>
        <v>Tara Dylan (IRE)</v>
      </c>
      <c r="L60" t="str">
        <f t="shared" si="0"/>
        <v>An Siltean (IRE)</v>
      </c>
      <c r="M60" t="str">
        <f t="shared" si="0"/>
        <v>Ventura Boulevard (IRE)</v>
      </c>
      <c r="N60" t="str">
        <f t="shared" si="1"/>
        <v>An Siltean (IRE)</v>
      </c>
      <c r="O60" t="str">
        <f t="shared" si="2"/>
        <v>Tournois (FR)</v>
      </c>
      <c r="P60" t="str">
        <f t="shared" si="3"/>
        <v>An Siltean (IRE)</v>
      </c>
      <c r="Q60" t="str">
        <f t="shared" si="4"/>
        <v>An Siltean (IRE)</v>
      </c>
      <c r="R60" t="str">
        <f t="shared" si="5"/>
        <v>Ventura Boulevard (IRE)</v>
      </c>
      <c r="S60" t="str">
        <f t="shared" si="6"/>
        <v>An Siltean (IRE)</v>
      </c>
      <c r="V60">
        <f t="shared" si="7"/>
        <v>91</v>
      </c>
      <c r="W60">
        <f t="shared" si="8"/>
        <v>91</v>
      </c>
      <c r="X60">
        <f t="shared" si="9"/>
        <v>91</v>
      </c>
      <c r="Y60">
        <f t="shared" si="10"/>
        <v>15</v>
      </c>
      <c r="Z60">
        <f t="shared" si="10"/>
        <v>9</v>
      </c>
      <c r="AA60">
        <f t="shared" si="10"/>
        <v>12</v>
      </c>
      <c r="AB60">
        <f t="shared" si="11"/>
        <v>9</v>
      </c>
      <c r="AC60">
        <f t="shared" si="12"/>
        <v>9</v>
      </c>
      <c r="AD60">
        <f t="shared" si="13"/>
        <v>11</v>
      </c>
      <c r="AE60">
        <f t="shared" si="14"/>
        <v>14</v>
      </c>
      <c r="AF60">
        <f t="shared" si="14"/>
        <v>12</v>
      </c>
    </row>
    <row r="61" spans="1:33" hidden="1" outlineLevel="1">
      <c r="A61" t="s">
        <v>47</v>
      </c>
      <c r="B61" t="str">
        <f>INDEX(A$2:A$20,MATCH(C61,AD$2:AD$20,0))</f>
        <v>Royal Rendezvous (IRE)</v>
      </c>
      <c r="C61">
        <f>LARGE(AD$2:AD$20, D61)</f>
        <v>17.000800000000002</v>
      </c>
      <c r="D61">
        <v>1</v>
      </c>
      <c r="E61">
        <f>LARGE(AD$2:AD$20, F61)</f>
        <v>14</v>
      </c>
      <c r="F61">
        <v>2</v>
      </c>
      <c r="G61">
        <f t="shared" si="16"/>
        <v>0.17650934073690658</v>
      </c>
      <c r="H61">
        <f t="shared" si="17"/>
        <v>1.5</v>
      </c>
      <c r="J61">
        <v>10</v>
      </c>
      <c r="K61" t="str">
        <f t="shared" si="0"/>
        <v>Live Every Day (IRE)</v>
      </c>
      <c r="L61" t="str">
        <f t="shared" si="0"/>
        <v>Criq Sun (FR)</v>
      </c>
      <c r="M61" t="str">
        <f t="shared" si="0"/>
        <v>Empire Burleque (IRE)</v>
      </c>
      <c r="N61" t="str">
        <f t="shared" si="1"/>
        <v>Steel Cap (IRE)</v>
      </c>
      <c r="O61" t="str">
        <f t="shared" si="2"/>
        <v>Captain Doran (IRE)</v>
      </c>
      <c r="P61" t="str">
        <f t="shared" si="3"/>
        <v>Road By The River (IRE)</v>
      </c>
      <c r="Q61" t="str">
        <f t="shared" si="4"/>
        <v>Road By The River (IRE)</v>
      </c>
      <c r="R61" t="str">
        <f t="shared" si="5"/>
        <v>Ventura Boulevard (IRE)</v>
      </c>
      <c r="S61" t="str">
        <f t="shared" si="6"/>
        <v>Criq Sun (FR)</v>
      </c>
      <c r="V61">
        <f t="shared" si="7"/>
        <v>70</v>
      </c>
      <c r="W61">
        <f t="shared" si="8"/>
        <v>70</v>
      </c>
      <c r="X61">
        <f>IF(ISNA(W61),"",W61)</f>
        <v>70</v>
      </c>
      <c r="Y61">
        <f t="shared" si="10"/>
        <v>12</v>
      </c>
      <c r="Z61">
        <f t="shared" si="10"/>
        <v>8</v>
      </c>
      <c r="AA61">
        <f t="shared" si="10"/>
        <v>13</v>
      </c>
      <c r="AB61">
        <f t="shared" si="11"/>
        <v>13</v>
      </c>
      <c r="AC61">
        <f t="shared" si="12"/>
        <v>7</v>
      </c>
      <c r="AD61">
        <f t="shared" si="13"/>
        <v>3</v>
      </c>
      <c r="AE61">
        <f t="shared" si="14"/>
        <v>9</v>
      </c>
      <c r="AF61">
        <f t="shared" si="14"/>
        <v>5</v>
      </c>
    </row>
    <row r="62" spans="1:33" hidden="1" outlineLevel="1">
      <c r="A62" t="s">
        <v>116</v>
      </c>
      <c r="B62" t="str">
        <f>IF(OR(D2="5f ", D2="6f ", D2="7f ", D2="1m "), B57, IF(J2="2yo", B59, B53))</f>
        <v>Royal Rendezvous (IRE)</v>
      </c>
      <c r="J62">
        <v>11</v>
      </c>
      <c r="K62" t="str">
        <f t="shared" si="0"/>
        <v>Captain Doran (IRE)</v>
      </c>
      <c r="L62" t="str">
        <f t="shared" si="0"/>
        <v>Getaday (IRE)</v>
      </c>
      <c r="M62" t="str">
        <f t="shared" si="0"/>
        <v>Empire Burleque (IRE)</v>
      </c>
      <c r="N62" t="str">
        <f t="shared" si="1"/>
        <v>Ventura Boulevard (IRE)</v>
      </c>
      <c r="O62" t="str">
        <f t="shared" si="2"/>
        <v>Captain Doran (IRE)</v>
      </c>
      <c r="P62" t="str">
        <f t="shared" si="3"/>
        <v>Criq Sun (FR)</v>
      </c>
      <c r="Q62" t="str">
        <f t="shared" si="4"/>
        <v>Criq Sun (FR)</v>
      </c>
      <c r="R62" t="str">
        <f t="shared" si="5"/>
        <v>Ballybeggan Peggy (IRE)</v>
      </c>
      <c r="S62" t="str">
        <f t="shared" si="6"/>
        <v>Tournois (FR)</v>
      </c>
      <c r="V62">
        <f t="shared" si="7"/>
        <v>54</v>
      </c>
      <c r="W62">
        <f t="shared" si="8"/>
        <v>54</v>
      </c>
      <c r="X62">
        <f t="shared" ref="X62:X80" si="18">IF(ISNA(W62),"",W62)</f>
        <v>54</v>
      </c>
      <c r="Y62">
        <f t="shared" si="10"/>
        <v>10</v>
      </c>
      <c r="Z62">
        <f t="shared" si="10"/>
        <v>4</v>
      </c>
      <c r="AA62">
        <f t="shared" si="10"/>
        <v>8</v>
      </c>
      <c r="AB62">
        <f t="shared" si="11"/>
        <v>4</v>
      </c>
      <c r="AC62">
        <f t="shared" si="12"/>
        <v>2</v>
      </c>
      <c r="AD62">
        <f t="shared" si="13"/>
        <v>9</v>
      </c>
      <c r="AE62">
        <f t="shared" si="14"/>
        <v>12</v>
      </c>
      <c r="AF62">
        <f t="shared" si="14"/>
        <v>5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Royal Rendezvous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17</v>
      </c>
      <c r="J63">
        <v>12</v>
      </c>
      <c r="K63" t="str">
        <f t="shared" si="0"/>
        <v>Getaday (IRE)</v>
      </c>
      <c r="L63" t="str">
        <f t="shared" si="0"/>
        <v>Kate Van Hall (IRE)</v>
      </c>
      <c r="M63" t="str">
        <f t="shared" si="0"/>
        <v>Empire Burleque (IRE)</v>
      </c>
      <c r="N63" t="str">
        <f t="shared" si="1"/>
        <v>Getaday (IRE)</v>
      </c>
      <c r="O63" t="str">
        <f t="shared" si="2"/>
        <v>Ballybeggan Peggy (IRE)</v>
      </c>
      <c r="P63" t="str">
        <f t="shared" si="3"/>
        <v>Steel Cap (IRE)</v>
      </c>
      <c r="Q63" t="str">
        <f t="shared" si="4"/>
        <v>Steel Cap (IRE)</v>
      </c>
      <c r="R63" t="str">
        <f t="shared" si="5"/>
        <v>Live Every Day (IRE)</v>
      </c>
      <c r="S63" t="str">
        <f t="shared" si="6"/>
        <v>Captain Doran (IRE)</v>
      </c>
      <c r="V63">
        <f t="shared" si="7"/>
        <v>63</v>
      </c>
      <c r="W63">
        <f t="shared" si="8"/>
        <v>63</v>
      </c>
      <c r="X63">
        <f t="shared" si="18"/>
        <v>63</v>
      </c>
      <c r="Y63">
        <f t="shared" si="10"/>
        <v>7</v>
      </c>
      <c r="Z63">
        <f t="shared" si="10"/>
        <v>10</v>
      </c>
      <c r="AA63">
        <f t="shared" si="10"/>
        <v>11</v>
      </c>
      <c r="AB63">
        <f t="shared" si="11"/>
        <v>10</v>
      </c>
      <c r="AC63">
        <f t="shared" si="12"/>
        <v>4</v>
      </c>
      <c r="AD63">
        <f t="shared" si="13"/>
        <v>8</v>
      </c>
      <c r="AE63">
        <f t="shared" si="14"/>
        <v>8</v>
      </c>
      <c r="AF63">
        <f t="shared" si="14"/>
        <v>5</v>
      </c>
    </row>
    <row r="64" spans="1:33" hidden="1" outlineLevel="1">
      <c r="A64" t="s">
        <v>48</v>
      </c>
      <c r="B64" t="str">
        <f>INDEX(B53:B63,MODE(MATCH(B53:B63,B53:B63,0)))</f>
        <v>Royal Rendezvous (IRE)</v>
      </c>
      <c r="C64">
        <f>INDEX(AF$2:AF$20,MATCH(B64,A$2:A$20,0))</f>
        <v>1.5</v>
      </c>
      <c r="D64">
        <v>1</v>
      </c>
      <c r="E64">
        <f>SUMIF(B53:B61, B64, G53:G61)</f>
        <v>1.2105317515567018</v>
      </c>
      <c r="F64">
        <v>0</v>
      </c>
      <c r="G64" t="str">
        <f>K2</f>
        <v>Corrib Oil Maiden Hurdle</v>
      </c>
      <c r="J64">
        <v>13</v>
      </c>
      <c r="K64" t="str">
        <f t="shared" si="0"/>
        <v>Serefeli (IRE)</v>
      </c>
      <c r="L64" t="str">
        <f t="shared" si="0"/>
        <v>Ventura Boulevard (IRE)</v>
      </c>
      <c r="M64" t="str">
        <f t="shared" si="0"/>
        <v>Empire Burleque (IRE)</v>
      </c>
      <c r="N64" t="str">
        <f t="shared" si="1"/>
        <v>Getaday (IRE)</v>
      </c>
      <c r="O64" t="str">
        <f t="shared" si="2"/>
        <v>Getaday (IRE)</v>
      </c>
      <c r="P64" t="str">
        <f t="shared" si="3"/>
        <v>Live Every Day (IRE)</v>
      </c>
      <c r="Q64" t="str">
        <f t="shared" si="4"/>
        <v>Live Every Day (IRE)</v>
      </c>
      <c r="R64" t="str">
        <f t="shared" si="5"/>
        <v>Strong Current</v>
      </c>
      <c r="S64" t="str">
        <f t="shared" si="6"/>
        <v>Getaday (IRE)</v>
      </c>
      <c r="V64">
        <f t="shared" si="7"/>
        <v>64</v>
      </c>
      <c r="W64">
        <f t="shared" si="8"/>
        <v>64</v>
      </c>
      <c r="X64">
        <f t="shared" si="18"/>
        <v>64</v>
      </c>
      <c r="Y64">
        <f t="shared" si="10"/>
        <v>6</v>
      </c>
      <c r="Z64">
        <f t="shared" si="10"/>
        <v>7</v>
      </c>
      <c r="AA64">
        <f t="shared" si="10"/>
        <v>8</v>
      </c>
      <c r="AB64">
        <f t="shared" si="11"/>
        <v>6</v>
      </c>
      <c r="AC64">
        <f t="shared" si="12"/>
        <v>16</v>
      </c>
      <c r="AD64">
        <f t="shared" si="13"/>
        <v>5</v>
      </c>
      <c r="AE64">
        <f t="shared" si="14"/>
        <v>11</v>
      </c>
      <c r="AF64">
        <f t="shared" si="14"/>
        <v>5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0.23858887817422059</v>
      </c>
      <c r="J65">
        <v>14</v>
      </c>
      <c r="K65" t="str">
        <f t="shared" si="0"/>
        <v>Ventura Boulevard (IRE)</v>
      </c>
      <c r="L65" t="str">
        <f t="shared" si="0"/>
        <v>Kilchreest Moon (IRE)</v>
      </c>
      <c r="M65" t="str">
        <f t="shared" si="0"/>
        <v>Empire Burleque (IRE)</v>
      </c>
      <c r="N65" t="str">
        <f t="shared" si="1"/>
        <v>Kilchreest Moon (IRE)</v>
      </c>
      <c r="O65" t="str">
        <f t="shared" si="2"/>
        <v>Kate Van Hall (IRE)</v>
      </c>
      <c r="P65" t="str">
        <f t="shared" si="3"/>
        <v>Captain Doran (IRE)</v>
      </c>
      <c r="Q65" t="str">
        <f t="shared" si="4"/>
        <v>Captain Doran (IRE)</v>
      </c>
      <c r="R65" t="str">
        <f t="shared" si="5"/>
        <v>Strong Current</v>
      </c>
      <c r="S65" t="str">
        <f t="shared" si="6"/>
        <v>Ventura Boulevard (IRE)</v>
      </c>
      <c r="V65">
        <f t="shared" si="7"/>
        <v>56</v>
      </c>
      <c r="W65">
        <f t="shared" si="8"/>
        <v>56</v>
      </c>
      <c r="X65">
        <f t="shared" si="18"/>
        <v>56</v>
      </c>
      <c r="Y65">
        <f t="shared" si="10"/>
        <v>4</v>
      </c>
      <c r="Z65">
        <f t="shared" si="10"/>
        <v>5</v>
      </c>
      <c r="AA65">
        <f t="shared" si="10"/>
        <v>9</v>
      </c>
      <c r="AB65">
        <f t="shared" si="11"/>
        <v>7</v>
      </c>
      <c r="AC65">
        <f t="shared" si="12"/>
        <v>1</v>
      </c>
      <c r="AD65">
        <f t="shared" si="13"/>
        <v>8</v>
      </c>
      <c r="AE65">
        <f t="shared" si="14"/>
        <v>13</v>
      </c>
      <c r="AF65">
        <f t="shared" si="14"/>
        <v>9</v>
      </c>
    </row>
    <row r="66" spans="1:32" hidden="1" outlineLevel="1">
      <c r="A66" t="s">
        <v>50</v>
      </c>
      <c r="B66" t="str">
        <f>IF(AND(B53=B56,B56=B61),B53,"no selection")</f>
        <v>Royal Rendezvous (IRE)</v>
      </c>
      <c r="C66">
        <f>INDEX(AF$2:AF$20,MATCH(B66,A$2:A$20,0))</f>
        <v>1.5</v>
      </c>
      <c r="D66">
        <v>1</v>
      </c>
      <c r="F66">
        <f>IF(B65=B66, F65+1, F65)</f>
        <v>1</v>
      </c>
      <c r="G66">
        <f>F2</f>
        <v>7632</v>
      </c>
      <c r="H66">
        <f ca="1">LARGE(F53:F55, 1)</f>
        <v>1.2105317515567018</v>
      </c>
      <c r="J66">
        <v>15</v>
      </c>
      <c r="K66" t="str">
        <f t="shared" si="0"/>
        <v>Ballybeggan Peggy (IRE)</v>
      </c>
      <c r="L66" t="str">
        <f t="shared" si="0"/>
        <v>Kilchreest Moon (IRE)</v>
      </c>
      <c r="M66" t="str">
        <f t="shared" si="0"/>
        <v>Empire Burleque (IRE)</v>
      </c>
      <c r="N66" t="str">
        <f t="shared" si="1"/>
        <v>Kilchreest Moon (IRE)</v>
      </c>
      <c r="O66" t="str">
        <f t="shared" si="2"/>
        <v>Criq Sun (FR)</v>
      </c>
      <c r="P66" t="str">
        <f t="shared" si="3"/>
        <v>Ballybeggan Peggy (IRE)</v>
      </c>
      <c r="Q66" t="str">
        <f t="shared" si="4"/>
        <v>Ballybeggan Peggy (IRE)</v>
      </c>
      <c r="R66" t="str">
        <f t="shared" si="5"/>
        <v>Strong Current</v>
      </c>
      <c r="S66" t="str">
        <f t="shared" si="6"/>
        <v>Kate Van Hall (IRE)</v>
      </c>
      <c r="V66">
        <f t="shared" si="7"/>
        <v>66</v>
      </c>
      <c r="W66">
        <f t="shared" si="8"/>
        <v>66</v>
      </c>
      <c r="X66">
        <f t="shared" si="18"/>
        <v>66</v>
      </c>
      <c r="Y66">
        <f t="shared" si="10"/>
        <v>2</v>
      </c>
      <c r="Z66">
        <f t="shared" si="10"/>
        <v>6</v>
      </c>
      <c r="AA66">
        <f t="shared" si="10"/>
        <v>10</v>
      </c>
      <c r="AB66">
        <f t="shared" si="11"/>
        <v>11</v>
      </c>
      <c r="AC66">
        <f t="shared" si="12"/>
        <v>12</v>
      </c>
      <c r="AD66">
        <f t="shared" si="13"/>
        <v>4</v>
      </c>
      <c r="AE66">
        <f t="shared" si="14"/>
        <v>10</v>
      </c>
      <c r="AF66">
        <f t="shared" si="14"/>
        <v>11</v>
      </c>
    </row>
    <row r="67" spans="1:32" hidden="1" outlineLevel="1">
      <c r="A67" t="s">
        <v>67</v>
      </c>
      <c r="B67" t="str">
        <f ca="1">H67</f>
        <v>Royal Rendezvous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Royal Rendezvous (IRE)</v>
      </c>
      <c r="J67">
        <v>16</v>
      </c>
      <c r="K67" t="str">
        <f t="shared" si="0"/>
        <v>Kate Van Hall (IRE)</v>
      </c>
      <c r="L67" t="str">
        <f t="shared" si="0"/>
        <v>Kilchreest Moon (IRE)</v>
      </c>
      <c r="M67" t="str">
        <f t="shared" si="0"/>
        <v>Empire Burleque (IRE)</v>
      </c>
      <c r="N67" t="str">
        <f t="shared" si="1"/>
        <v>Kilchreest Moon (IRE)</v>
      </c>
      <c r="O67" t="str">
        <f t="shared" si="2"/>
        <v>Strong Current</v>
      </c>
      <c r="P67" t="str">
        <f t="shared" si="3"/>
        <v>Tournois (FR)</v>
      </c>
      <c r="Q67" t="str">
        <f t="shared" si="4"/>
        <v>Tournois (FR)</v>
      </c>
      <c r="R67" t="str">
        <f t="shared" si="5"/>
        <v>Strong Current</v>
      </c>
      <c r="S67" t="str">
        <f t="shared" si="6"/>
        <v>Ballybeggan Peggy (IRE)</v>
      </c>
      <c r="V67">
        <f t="shared" si="7"/>
        <v>40</v>
      </c>
      <c r="W67">
        <f t="shared" si="8"/>
        <v>40</v>
      </c>
      <c r="X67">
        <f t="shared" si="18"/>
        <v>40</v>
      </c>
      <c r="Y67">
        <f t="shared" si="10"/>
        <v>3</v>
      </c>
      <c r="Z67">
        <f t="shared" si="10"/>
        <v>4</v>
      </c>
      <c r="AA67">
        <f t="shared" si="10"/>
        <v>8</v>
      </c>
      <c r="AB67">
        <f t="shared" si="11"/>
        <v>6</v>
      </c>
      <c r="AC67">
        <f t="shared" si="12"/>
        <v>3</v>
      </c>
      <c r="AD67">
        <f t="shared" si="13"/>
        <v>6</v>
      </c>
      <c r="AE67">
        <f t="shared" si="14"/>
        <v>3</v>
      </c>
      <c r="AF67">
        <f t="shared" si="14"/>
        <v>7</v>
      </c>
    </row>
    <row r="68" spans="1:32" hidden="1" outlineLevel="1">
      <c r="A68" t="str">
        <f ca="1">INDEX(B62:B67,MODE(MATCH(B62:B67,B62:B67,0)))</f>
        <v>Royal Rendezvous (IRE)</v>
      </c>
      <c r="B68" t="str">
        <f ca="1">IF(ISNA(A68), B56, A68)</f>
        <v>Royal Rendezvous (IRE)</v>
      </c>
      <c r="C68">
        <f ca="1">INDEX(AF$2:AF$20,MATCH(B68,A$2:A$20,0))</f>
        <v>1.5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2</v>
      </c>
      <c r="J68">
        <v>17</v>
      </c>
      <c r="K68" t="str">
        <f t="shared" si="0"/>
        <v>Road By The River (IRE)</v>
      </c>
      <c r="L68" t="str">
        <f t="shared" si="0"/>
        <v>Kilchreest Moon (IRE)</v>
      </c>
      <c r="M68" t="str">
        <f t="shared" si="0"/>
        <v>Empire Burleque (IRE)</v>
      </c>
      <c r="N68" t="str">
        <f t="shared" si="1"/>
        <v>Kilchreest Moon (IRE)</v>
      </c>
      <c r="O68" t="str">
        <f t="shared" si="2"/>
        <v>Strong Current</v>
      </c>
      <c r="P68" t="str">
        <f t="shared" si="3"/>
        <v>Ventura Boulevard (IRE)</v>
      </c>
      <c r="Q68" t="str">
        <f t="shared" si="4"/>
        <v>Ventura Boulevard (IRE)</v>
      </c>
      <c r="R68" t="str">
        <f t="shared" si="5"/>
        <v>Strong Current</v>
      </c>
      <c r="S68" t="str">
        <f t="shared" si="6"/>
        <v>Road By The River (IRE)</v>
      </c>
      <c r="V68">
        <f t="shared" si="7"/>
        <v>48</v>
      </c>
      <c r="W68">
        <f t="shared" si="8"/>
        <v>48</v>
      </c>
      <c r="X68">
        <f t="shared" si="18"/>
        <v>48</v>
      </c>
      <c r="Y68">
        <f t="shared" si="10"/>
        <v>1</v>
      </c>
      <c r="Z68">
        <f t="shared" si="10"/>
        <v>4</v>
      </c>
      <c r="AA68">
        <f t="shared" si="10"/>
        <v>8</v>
      </c>
      <c r="AB68">
        <f t="shared" si="11"/>
        <v>4</v>
      </c>
      <c r="AC68">
        <f t="shared" si="12"/>
        <v>8</v>
      </c>
      <c r="AD68">
        <f t="shared" si="13"/>
        <v>12</v>
      </c>
      <c r="AE68">
        <f t="shared" si="14"/>
        <v>2</v>
      </c>
      <c r="AF68">
        <f t="shared" si="14"/>
        <v>9</v>
      </c>
    </row>
    <row r="69" spans="1:32" hidden="1" outlineLevel="1">
      <c r="A69" t="s">
        <v>51</v>
      </c>
      <c r="B69" t="str">
        <f ca="1">IF(OR(ISNA(B68), B68="no selection"), B64, B68)</f>
        <v>Royal Rendezvous (IRE)</v>
      </c>
      <c r="C69">
        <f ca="1">INDEX(AF$2:AF$20,MATCH(B69,A$2:A$20,0))</f>
        <v>1.5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1</v>
      </c>
      <c r="Z69">
        <f t="shared" si="10"/>
        <v>4</v>
      </c>
      <c r="AA69">
        <f t="shared" si="10"/>
        <v>8</v>
      </c>
      <c r="AB69">
        <f t="shared" si="11"/>
        <v>4</v>
      </c>
      <c r="AC69" t="e">
        <f t="shared" si="12"/>
        <v>#N/A</v>
      </c>
      <c r="AD69">
        <f t="shared" si="13"/>
        <v>2</v>
      </c>
      <c r="AE69">
        <f t="shared" si="14"/>
        <v>1</v>
      </c>
      <c r="AF69">
        <f t="shared" si="14"/>
        <v>5</v>
      </c>
    </row>
    <row r="70" spans="1:32" hidden="1" outlineLevel="1">
      <c r="A70" t="s">
        <v>62</v>
      </c>
      <c r="B70" t="str">
        <f ca="1">IF(B69=FALSE, B53, B69)</f>
        <v>Royal Rendezvous (IRE)</v>
      </c>
      <c r="C70">
        <f ca="1">INDEX(AF$2:AF$20,MATCH(B70,A$2:A$20,0))</f>
        <v>1.5</v>
      </c>
      <c r="D70">
        <v>1</v>
      </c>
      <c r="E70">
        <f ca="1">SUMIF(B53:B61, B70, G53:G61)</f>
        <v>1.2105317515567018</v>
      </c>
      <c r="F70">
        <f ca="1">IF(E70&gt;1.5, F69+1, F69)</f>
        <v>3</v>
      </c>
      <c r="G70">
        <f ca="1">IF(H63&gt;15, G69-1, G69)</f>
        <v>2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1</v>
      </c>
      <c r="Z70">
        <f t="shared" si="10"/>
        <v>4</v>
      </c>
      <c r="AA70">
        <f t="shared" si="10"/>
        <v>8</v>
      </c>
      <c r="AB70">
        <f t="shared" si="11"/>
        <v>4</v>
      </c>
      <c r="AC70" t="e">
        <f t="shared" si="12"/>
        <v>#N/A</v>
      </c>
      <c r="AD70">
        <f t="shared" si="13"/>
        <v>2</v>
      </c>
      <c r="AE70">
        <f t="shared" si="14"/>
        <v>1</v>
      </c>
      <c r="AF70">
        <f t="shared" si="14"/>
        <v>5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1</v>
      </c>
      <c r="Z71">
        <f t="shared" si="10"/>
        <v>4</v>
      </c>
      <c r="AA71">
        <f t="shared" si="10"/>
        <v>8</v>
      </c>
      <c r="AB71">
        <f t="shared" si="11"/>
        <v>4</v>
      </c>
      <c r="AC71" t="e">
        <f t="shared" si="12"/>
        <v>#N/A</v>
      </c>
      <c r="AD71">
        <f t="shared" si="13"/>
        <v>2</v>
      </c>
      <c r="AE71">
        <f t="shared" si="14"/>
        <v>1</v>
      </c>
      <c r="AF71">
        <f t="shared" si="14"/>
        <v>5</v>
      </c>
    </row>
    <row r="72" spans="1:32" hidden="1" outlineLevel="1">
      <c r="A72" t="s">
        <v>98</v>
      </c>
      <c r="B72" t="str">
        <f>B53</f>
        <v>Royal Rendezvous (IRE)</v>
      </c>
      <c r="C72">
        <f>C53</f>
        <v>271.35980000000001</v>
      </c>
      <c r="D72">
        <f>(1/C72)*(C72-C73)</f>
        <v>0.16918386584895778</v>
      </c>
      <c r="E72">
        <f>H53</f>
        <v>1.5</v>
      </c>
      <c r="F72">
        <f>(E72*10)-10</f>
        <v>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1</v>
      </c>
      <c r="Z72">
        <f t="shared" si="10"/>
        <v>4</v>
      </c>
      <c r="AA72">
        <f t="shared" si="10"/>
        <v>8</v>
      </c>
      <c r="AB72">
        <f t="shared" si="11"/>
        <v>4</v>
      </c>
      <c r="AC72" t="e">
        <f t="shared" si="12"/>
        <v>#N/A</v>
      </c>
      <c r="AD72">
        <f t="shared" si="13"/>
        <v>2</v>
      </c>
      <c r="AE72">
        <f t="shared" si="14"/>
        <v>1</v>
      </c>
      <c r="AF72">
        <f t="shared" si="14"/>
        <v>5</v>
      </c>
    </row>
    <row r="73" spans="1:32" hidden="1" outlineLevel="1">
      <c r="A73" t="s">
        <v>99</v>
      </c>
      <c r="B73" t="str">
        <f t="shared" ref="B73:C74" si="19">B54</f>
        <v>Tara Dylan (IRE)</v>
      </c>
      <c r="C73">
        <f t="shared" si="19"/>
        <v>225.45009999999999</v>
      </c>
      <c r="D73">
        <f>(1/C73)*(C73-C74)</f>
        <v>0.11492432249974602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1</v>
      </c>
      <c r="Z73">
        <f t="shared" si="10"/>
        <v>4</v>
      </c>
      <c r="AA73">
        <f t="shared" si="10"/>
        <v>8</v>
      </c>
      <c r="AB73">
        <f t="shared" si="11"/>
        <v>4</v>
      </c>
      <c r="AC73" t="e">
        <f t="shared" si="12"/>
        <v>#N/A</v>
      </c>
      <c r="AD73">
        <f t="shared" si="13"/>
        <v>2</v>
      </c>
      <c r="AE73">
        <f t="shared" si="14"/>
        <v>1</v>
      </c>
      <c r="AF73">
        <f t="shared" si="14"/>
        <v>5</v>
      </c>
    </row>
    <row r="74" spans="1:32" hidden="1" outlineLevel="1">
      <c r="A74" t="s">
        <v>100</v>
      </c>
      <c r="B74" t="str">
        <f t="shared" si="19"/>
        <v>Steel Cap (IRE)</v>
      </c>
      <c r="C74">
        <f t="shared" si="19"/>
        <v>199.54040000000001</v>
      </c>
      <c r="E74">
        <f t="shared" si="20"/>
        <v>16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1</v>
      </c>
      <c r="Z74">
        <f t="shared" si="10"/>
        <v>4</v>
      </c>
      <c r="AA74">
        <f t="shared" si="10"/>
        <v>8</v>
      </c>
      <c r="AB74">
        <f t="shared" si="11"/>
        <v>4</v>
      </c>
      <c r="AC74" t="e">
        <f t="shared" si="12"/>
        <v>#N/A</v>
      </c>
      <c r="AD74">
        <f t="shared" si="13"/>
        <v>2</v>
      </c>
      <c r="AE74">
        <f t="shared" si="14"/>
        <v>1</v>
      </c>
      <c r="AF74">
        <f t="shared" si="14"/>
        <v>5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1</v>
      </c>
      <c r="Z75">
        <f t="shared" si="10"/>
        <v>4</v>
      </c>
      <c r="AA75">
        <f t="shared" si="10"/>
        <v>8</v>
      </c>
      <c r="AB75">
        <f t="shared" si="11"/>
        <v>4</v>
      </c>
      <c r="AC75" t="e">
        <f t="shared" si="12"/>
        <v>#N/A</v>
      </c>
      <c r="AD75">
        <f t="shared" si="13"/>
        <v>2</v>
      </c>
      <c r="AE75">
        <f t="shared" si="14"/>
        <v>1</v>
      </c>
      <c r="AF75">
        <f t="shared" si="14"/>
        <v>5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1</v>
      </c>
      <c r="Z76">
        <f t="shared" si="10"/>
        <v>4</v>
      </c>
      <c r="AA76">
        <f t="shared" si="10"/>
        <v>8</v>
      </c>
      <c r="AB76">
        <f t="shared" si="11"/>
        <v>4</v>
      </c>
      <c r="AC76" t="e">
        <f t="shared" si="12"/>
        <v>#N/A</v>
      </c>
      <c r="AD76">
        <f t="shared" si="13"/>
        <v>2</v>
      </c>
      <c r="AE76">
        <f t="shared" si="14"/>
        <v>1</v>
      </c>
      <c r="AF76">
        <f t="shared" si="14"/>
        <v>5</v>
      </c>
    </row>
    <row r="77" spans="1:32" hidden="1" outlineLevel="1">
      <c r="A77" t="s">
        <v>105</v>
      </c>
      <c r="B77">
        <f>SMALL(AF2:AF50, 1)</f>
        <v>1.5</v>
      </c>
      <c r="C77">
        <f>SMALL(AF2:AF50, 1)</f>
        <v>1.5</v>
      </c>
      <c r="D77" t="str">
        <f>IF(G77&lt;=3, "YES", "NO")</f>
        <v>YES</v>
      </c>
      <c r="E77">
        <f>IF(C77=0,SMALL(AF2:AF49,2), C77)</f>
        <v>1.5</v>
      </c>
      <c r="F77">
        <f>IF(E77=0, SMALL(AF2:AF49, 3), E77)</f>
        <v>1.5</v>
      </c>
      <c r="G77">
        <f>IF(F77=0, SMALL(AF2:AF49, 4), F77)</f>
        <v>1.5</v>
      </c>
      <c r="H77" t="str">
        <f>INDEX(A2:A50, MATCH(G77, AF2:AF50, 0))</f>
        <v>Royal Rendezvous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1</v>
      </c>
      <c r="Z77">
        <f t="shared" si="10"/>
        <v>4</v>
      </c>
      <c r="AA77">
        <f t="shared" si="10"/>
        <v>8</v>
      </c>
      <c r="AB77">
        <f t="shared" si="11"/>
        <v>4</v>
      </c>
      <c r="AC77" t="e">
        <f t="shared" si="12"/>
        <v>#N/A</v>
      </c>
      <c r="AD77">
        <f t="shared" si="13"/>
        <v>2</v>
      </c>
      <c r="AE77">
        <f t="shared" si="14"/>
        <v>1</v>
      </c>
      <c r="AF77">
        <f t="shared" si="14"/>
        <v>5</v>
      </c>
    </row>
    <row r="78" spans="1:32" hidden="1" outlineLevel="1">
      <c r="A78" t="s">
        <v>106</v>
      </c>
      <c r="B78">
        <f>INDEX(AE2:AE50, MATCH(H77, A2:A50, 0))</f>
        <v>271.35980000000001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1</v>
      </c>
      <c r="Z78">
        <f t="shared" si="10"/>
        <v>4</v>
      </c>
      <c r="AA78">
        <f t="shared" si="10"/>
        <v>8</v>
      </c>
      <c r="AB78">
        <f t="shared" si="11"/>
        <v>4</v>
      </c>
      <c r="AC78" t="e">
        <f t="shared" si="12"/>
        <v>#N/A</v>
      </c>
      <c r="AD78">
        <f t="shared" si="13"/>
        <v>2</v>
      </c>
      <c r="AE78">
        <f t="shared" si="14"/>
        <v>1</v>
      </c>
      <c r="AF78">
        <f t="shared" si="14"/>
        <v>5</v>
      </c>
    </row>
    <row r="79" spans="1:32" hidden="1" outlineLevel="1">
      <c r="A79" t="s">
        <v>107</v>
      </c>
      <c r="B79">
        <f>LARGE(AE2:AE50, 1)</f>
        <v>271.35980000000001</v>
      </c>
      <c r="C79">
        <f>C78/B79</f>
        <v>3.685144225489553E-5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Royal Rendezvous (IRE) is highly rated.</v>
      </c>
      <c r="H79" t="str">
        <f>INDEX(A2:A50, MATCH(B79, AE2:AE50, 0))</f>
        <v>Royal Rendezvous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1</v>
      </c>
      <c r="Z79">
        <f t="shared" si="10"/>
        <v>4</v>
      </c>
      <c r="AA79">
        <f t="shared" si="10"/>
        <v>8</v>
      </c>
      <c r="AB79">
        <f t="shared" si="11"/>
        <v>4</v>
      </c>
      <c r="AC79" t="e">
        <f t="shared" si="12"/>
        <v>#N/A</v>
      </c>
      <c r="AD79">
        <f t="shared" si="13"/>
        <v>2</v>
      </c>
      <c r="AE79">
        <f t="shared" si="14"/>
        <v>1</v>
      </c>
      <c r="AF79">
        <f t="shared" si="14"/>
        <v>5</v>
      </c>
    </row>
    <row r="80" spans="1:32" hidden="1" outlineLevel="1">
      <c r="A80" t="s">
        <v>108</v>
      </c>
      <c r="B80">
        <f>INDEX(W2:W50,MATCH(H77,A2:A50,0))</f>
        <v>18.6629</v>
      </c>
      <c r="C80">
        <f>(B81-B80)+0.01</f>
        <v>2.6364000000000001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1</v>
      </c>
      <c r="Z80">
        <f t="shared" si="10"/>
        <v>4</v>
      </c>
      <c r="AA80">
        <f t="shared" si="10"/>
        <v>8</v>
      </c>
      <c r="AB80">
        <f t="shared" si="11"/>
        <v>4</v>
      </c>
      <c r="AC80" t="e">
        <f t="shared" si="12"/>
        <v>#N/A</v>
      </c>
      <c r="AD80">
        <f t="shared" si="13"/>
        <v>2</v>
      </c>
      <c r="AE80">
        <f t="shared" si="14"/>
        <v>1</v>
      </c>
      <c r="AF80">
        <f t="shared" si="14"/>
        <v>5</v>
      </c>
    </row>
    <row r="81" spans="1:19" hidden="1" outlineLevel="1">
      <c r="A81" t="s">
        <v>109</v>
      </c>
      <c r="B81">
        <f>LARGE(W2:W49, 1)</f>
        <v>21.289300000000001</v>
      </c>
      <c r="C81">
        <f>C80/B81</f>
        <v>0.12383685701267773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Road By The River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95.971800000000002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95.971800000000002</v>
      </c>
      <c r="C83">
        <f>C82/B83</f>
        <v>1.0419727461608514E-4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Royal Rendezvous (IRE)is the form horse.</v>
      </c>
      <c r="H83" t="str">
        <f>INDEX(A2:A50,MATCH(B83,INDEX(M2:M50,0)))</f>
        <v>Road By The River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2.6162000000000001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2.6162000000000001</v>
      </c>
      <c r="C85">
        <f>C84/B85</f>
        <v>3.8223377417628619E-3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Royal Rendezvous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17.000800000000002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17.000800000000002</v>
      </c>
      <c r="C87">
        <f>C86/B87</f>
        <v>5.8820761375935247E-4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Royal Rendezvous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3.7332000000000001</v>
      </c>
      <c r="C88">
        <f>B89-B88</f>
        <v>0</v>
      </c>
      <c r="H88" t="str">
        <f>INDEX(X2:X50, MATCH(B88, Y2:Y50, 0))</f>
        <v>Walsh, R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3.7332000000000001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Walsh, R. </v>
      </c>
      <c r="H89" t="str">
        <f>INDEX(X2:X50, MATCH(B89, Y2:Y50, 0))</f>
        <v>Walsh, R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67.537800000000004</v>
      </c>
      <c r="C90">
        <f>(B91-B90)+0.01</f>
        <v>19.922499999999996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87.450299999999999</v>
      </c>
      <c r="C91">
        <f>(C90+0.01)/(B91+0.01)</f>
        <v>0.22790340302971746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Tara Dylan (IRE) outperformed Royal Rendezvous (IRE) significantly.</v>
      </c>
      <c r="H91" t="str">
        <f>INDEX(A2:A50, MATCH(B91, N2:N50, 0))</f>
        <v>Tara Dylan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5.42578125" bestFit="1" customWidth="1"/>
    <col min="3" max="3" width="13.42578125" bestFit="1" customWidth="1"/>
    <col min="4" max="5" width="12" bestFit="1" customWidth="1"/>
    <col min="6" max="6" width="13.42578125" bestFit="1" customWidth="1"/>
    <col min="7" max="7" width="97" bestFit="1" customWidth="1"/>
    <col min="8" max="8" width="15.42578125" bestFit="1" customWidth="1"/>
    <col min="9" max="9" width="13.42578125" bestFit="1" customWidth="1"/>
    <col min="10" max="10" width="16.28515625" bestFit="1" customWidth="1"/>
    <col min="11" max="11" width="67.7109375" bestFit="1" customWidth="1"/>
    <col min="12" max="19" width="15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570312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1143</v>
      </c>
      <c r="B2" s="1">
        <v>0.66319444444444442</v>
      </c>
      <c r="C2" t="s">
        <v>188</v>
      </c>
      <c r="D2" t="s">
        <v>281</v>
      </c>
      <c r="E2" t="s">
        <v>447</v>
      </c>
      <c r="F2">
        <v>17013</v>
      </c>
      <c r="G2" t="s">
        <v>231</v>
      </c>
      <c r="H2" t="s">
        <v>232</v>
      </c>
      <c r="I2" t="s">
        <v>233</v>
      </c>
      <c r="J2" t="s">
        <v>234</v>
      </c>
      <c r="K2" t="s">
        <v>1142</v>
      </c>
      <c r="L2">
        <v>2</v>
      </c>
      <c r="M2">
        <v>110.3</v>
      </c>
      <c r="N2">
        <v>73.061599999999999</v>
      </c>
      <c r="O2">
        <v>37.523099999999999</v>
      </c>
      <c r="P2">
        <v>13.9529</v>
      </c>
      <c r="Q2">
        <v>5.5621999999999998</v>
      </c>
      <c r="R2">
        <v>0</v>
      </c>
      <c r="S2">
        <v>0</v>
      </c>
      <c r="T2">
        <v>0</v>
      </c>
      <c r="U2">
        <v>0</v>
      </c>
      <c r="V2">
        <v>0</v>
      </c>
      <c r="W2">
        <v>22.024999999999999</v>
      </c>
      <c r="X2" t="s">
        <v>406</v>
      </c>
      <c r="Y2">
        <v>3.6855000000000002</v>
      </c>
      <c r="Z2" t="s">
        <v>1144</v>
      </c>
      <c r="AA2">
        <v>4.2142999999999997</v>
      </c>
      <c r="AB2" t="s">
        <v>720</v>
      </c>
      <c r="AC2">
        <v>2.3576999999999999</v>
      </c>
      <c r="AD2">
        <v>42.0336</v>
      </c>
      <c r="AE2" s="23">
        <v>333.90010000000001</v>
      </c>
      <c r="AF2">
        <v>10</v>
      </c>
      <c r="AG2">
        <v>90</v>
      </c>
    </row>
    <row r="3" spans="1:33">
      <c r="A3" t="s">
        <v>1145</v>
      </c>
      <c r="B3" s="1">
        <v>0.66319444444444442</v>
      </c>
      <c r="C3" t="s">
        <v>188</v>
      </c>
      <c r="D3" t="s">
        <v>281</v>
      </c>
      <c r="E3" t="s">
        <v>447</v>
      </c>
      <c r="F3">
        <v>17013</v>
      </c>
      <c r="G3" t="s">
        <v>231</v>
      </c>
      <c r="H3" t="s">
        <v>232</v>
      </c>
      <c r="I3" t="s">
        <v>233</v>
      </c>
      <c r="J3" t="s">
        <v>234</v>
      </c>
      <c r="K3" t="s">
        <v>1142</v>
      </c>
      <c r="L3">
        <v>2</v>
      </c>
      <c r="M3">
        <v>128.60400000000001</v>
      </c>
      <c r="N3">
        <v>61.613300000000002</v>
      </c>
      <c r="O3">
        <v>42.718800000000002</v>
      </c>
      <c r="P3">
        <v>15.114000000000001</v>
      </c>
      <c r="Q3">
        <v>8.1597000000000008</v>
      </c>
      <c r="R3">
        <v>5.0566000000000004</v>
      </c>
      <c r="S3">
        <v>5.4177</v>
      </c>
      <c r="T3">
        <v>2.1734</v>
      </c>
      <c r="U3">
        <v>0</v>
      </c>
      <c r="V3">
        <v>0</v>
      </c>
      <c r="W3">
        <v>23.119299999999999</v>
      </c>
      <c r="X3" t="s">
        <v>442</v>
      </c>
      <c r="Y3">
        <v>1.2463</v>
      </c>
      <c r="Z3" t="s">
        <v>797</v>
      </c>
      <c r="AA3">
        <v>4.4127999999999998</v>
      </c>
      <c r="AB3" t="s">
        <v>1146</v>
      </c>
      <c r="AC3">
        <v>1.7771999999999999</v>
      </c>
      <c r="AD3">
        <v>27.324400000000001</v>
      </c>
      <c r="AE3">
        <v>331.48009999999999</v>
      </c>
      <c r="AF3">
        <v>10</v>
      </c>
      <c r="AG3">
        <v>90</v>
      </c>
    </row>
    <row r="4" spans="1:33">
      <c r="A4" t="s">
        <v>1147</v>
      </c>
      <c r="B4" s="1">
        <v>0.66319444444444442</v>
      </c>
      <c r="C4" t="s">
        <v>188</v>
      </c>
      <c r="D4" t="s">
        <v>281</v>
      </c>
      <c r="E4" t="s">
        <v>447</v>
      </c>
      <c r="F4">
        <v>17013</v>
      </c>
      <c r="G4" t="s">
        <v>231</v>
      </c>
      <c r="H4" t="s">
        <v>232</v>
      </c>
      <c r="I4" t="s">
        <v>233</v>
      </c>
      <c r="J4" t="s">
        <v>234</v>
      </c>
      <c r="K4" t="s">
        <v>1142</v>
      </c>
      <c r="L4">
        <v>2</v>
      </c>
      <c r="M4">
        <v>107.5521</v>
      </c>
      <c r="N4">
        <v>87.078699999999998</v>
      </c>
      <c r="O4">
        <v>40.922699999999999</v>
      </c>
      <c r="P4">
        <v>12.167899999999999</v>
      </c>
      <c r="Q4">
        <v>8.6043000000000003</v>
      </c>
      <c r="R4">
        <v>0</v>
      </c>
      <c r="S4">
        <v>0</v>
      </c>
      <c r="T4">
        <v>0</v>
      </c>
      <c r="U4">
        <v>0</v>
      </c>
      <c r="V4">
        <v>0</v>
      </c>
      <c r="W4">
        <v>22.475000000000001</v>
      </c>
      <c r="X4" t="s">
        <v>254</v>
      </c>
      <c r="Y4">
        <v>1.0992999999999999</v>
      </c>
      <c r="Z4" t="s">
        <v>407</v>
      </c>
      <c r="AA4">
        <v>2.2248999999999999</v>
      </c>
      <c r="AB4" t="s">
        <v>427</v>
      </c>
      <c r="AC4">
        <v>1.4039999999999999</v>
      </c>
      <c r="AD4">
        <v>21.75</v>
      </c>
      <c r="AE4">
        <v>326.26839999999999</v>
      </c>
      <c r="AF4">
        <v>14</v>
      </c>
      <c r="AG4">
        <v>94</v>
      </c>
    </row>
    <row r="5" spans="1:33">
      <c r="A5" t="s">
        <v>1148</v>
      </c>
      <c r="B5" s="1">
        <v>0.66319444444444442</v>
      </c>
      <c r="C5" t="s">
        <v>188</v>
      </c>
      <c r="D5" t="s">
        <v>281</v>
      </c>
      <c r="E5" t="s">
        <v>447</v>
      </c>
      <c r="F5">
        <v>17013</v>
      </c>
      <c r="G5" t="s">
        <v>231</v>
      </c>
      <c r="H5" t="s">
        <v>232</v>
      </c>
      <c r="I5" t="s">
        <v>233</v>
      </c>
      <c r="J5" t="s">
        <v>234</v>
      </c>
      <c r="K5" t="s">
        <v>1142</v>
      </c>
      <c r="L5">
        <v>2</v>
      </c>
      <c r="M5">
        <v>90.489400000000003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19.68</v>
      </c>
      <c r="X5" t="s">
        <v>237</v>
      </c>
      <c r="Y5">
        <v>3.4681000000000002</v>
      </c>
      <c r="Z5" t="s">
        <v>1149</v>
      </c>
      <c r="AA5">
        <v>2.9365999999999999</v>
      </c>
      <c r="AB5" t="s">
        <v>433</v>
      </c>
      <c r="AC5">
        <v>1.9216</v>
      </c>
      <c r="AD5">
        <v>46</v>
      </c>
      <c r="AE5">
        <v>302.13</v>
      </c>
      <c r="AF5">
        <v>2.25</v>
      </c>
      <c r="AG5">
        <v>0</v>
      </c>
    </row>
    <row r="6" spans="1:33">
      <c r="A6" t="s">
        <v>1150</v>
      </c>
      <c r="B6" s="1">
        <v>0.66319444444444442</v>
      </c>
      <c r="C6" t="s">
        <v>188</v>
      </c>
      <c r="D6" t="s">
        <v>281</v>
      </c>
      <c r="E6" t="s">
        <v>447</v>
      </c>
      <c r="F6">
        <v>17013</v>
      </c>
      <c r="G6" t="s">
        <v>231</v>
      </c>
      <c r="H6" t="s">
        <v>232</v>
      </c>
      <c r="I6" t="s">
        <v>233</v>
      </c>
      <c r="J6" t="s">
        <v>234</v>
      </c>
      <c r="K6" t="s">
        <v>1142</v>
      </c>
      <c r="L6">
        <v>2</v>
      </c>
      <c r="M6">
        <v>85.972999999999999</v>
      </c>
      <c r="N6">
        <v>81.204300000000003</v>
      </c>
      <c r="O6">
        <v>30.836300000000001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21.683599999999998</v>
      </c>
      <c r="X6" t="s">
        <v>275</v>
      </c>
      <c r="Y6">
        <v>1.5964</v>
      </c>
      <c r="Z6" t="s">
        <v>443</v>
      </c>
      <c r="AA6">
        <v>1.5782</v>
      </c>
      <c r="AB6" t="s">
        <v>732</v>
      </c>
      <c r="AC6">
        <v>1.7223999999999999</v>
      </c>
      <c r="AD6">
        <v>36.533099999999997</v>
      </c>
      <c r="AE6">
        <v>300.01900000000001</v>
      </c>
      <c r="AF6">
        <v>10</v>
      </c>
      <c r="AG6">
        <v>92</v>
      </c>
    </row>
    <row r="7" spans="1:33">
      <c r="A7" t="s">
        <v>1151</v>
      </c>
      <c r="B7" s="1">
        <v>0.66319444444444442</v>
      </c>
      <c r="C7" t="s">
        <v>188</v>
      </c>
      <c r="D7" t="s">
        <v>281</v>
      </c>
      <c r="E7" t="s">
        <v>447</v>
      </c>
      <c r="F7">
        <v>17013</v>
      </c>
      <c r="G7" t="s">
        <v>231</v>
      </c>
      <c r="H7" t="s">
        <v>232</v>
      </c>
      <c r="I7" t="s">
        <v>233</v>
      </c>
      <c r="J7" t="s">
        <v>234</v>
      </c>
      <c r="K7" t="s">
        <v>1142</v>
      </c>
      <c r="L7">
        <v>2</v>
      </c>
      <c r="M7">
        <v>97.122</v>
      </c>
      <c r="N7">
        <v>68.608099999999993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19.7957</v>
      </c>
      <c r="X7" t="s">
        <v>268</v>
      </c>
      <c r="Y7">
        <v>2.3277999999999999</v>
      </c>
      <c r="Z7" t="s">
        <v>754</v>
      </c>
      <c r="AA7">
        <v>1.1951000000000001</v>
      </c>
      <c r="AB7" t="s">
        <v>1152</v>
      </c>
      <c r="AC7">
        <v>1.5257000000000001</v>
      </c>
      <c r="AD7">
        <v>34.5</v>
      </c>
      <c r="AE7">
        <v>298.31880000000001</v>
      </c>
      <c r="AF7">
        <v>16</v>
      </c>
      <c r="AG7">
        <v>0</v>
      </c>
    </row>
    <row r="8" spans="1:33">
      <c r="A8" t="s">
        <v>1153</v>
      </c>
      <c r="B8" s="1">
        <v>0.66319444444444442</v>
      </c>
      <c r="C8" t="s">
        <v>188</v>
      </c>
      <c r="D8" t="s">
        <v>281</v>
      </c>
      <c r="E8" t="s">
        <v>447</v>
      </c>
      <c r="F8">
        <v>17013</v>
      </c>
      <c r="G8" t="s">
        <v>231</v>
      </c>
      <c r="H8" t="s">
        <v>232</v>
      </c>
      <c r="I8" t="s">
        <v>233</v>
      </c>
      <c r="J8" t="s">
        <v>234</v>
      </c>
      <c r="K8" t="s">
        <v>1142</v>
      </c>
      <c r="L8">
        <v>2</v>
      </c>
      <c r="M8">
        <v>106.312</v>
      </c>
      <c r="N8">
        <v>67.549300000000002</v>
      </c>
      <c r="O8">
        <v>35.738199999999999</v>
      </c>
      <c r="P8">
        <v>10.424799999999999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20.689299999999999</v>
      </c>
      <c r="X8" t="s">
        <v>266</v>
      </c>
      <c r="Y8">
        <v>2.1375999999999999</v>
      </c>
      <c r="Z8" t="s">
        <v>263</v>
      </c>
      <c r="AA8">
        <v>3.0436000000000001</v>
      </c>
      <c r="AB8" t="s">
        <v>863</v>
      </c>
      <c r="AC8">
        <v>2.0356999999999998</v>
      </c>
      <c r="AD8">
        <v>21.383299999999998</v>
      </c>
      <c r="AE8">
        <v>296.05770000000001</v>
      </c>
      <c r="AF8">
        <v>14</v>
      </c>
      <c r="AG8">
        <v>85</v>
      </c>
    </row>
    <row r="9" spans="1:33">
      <c r="A9" t="s">
        <v>1154</v>
      </c>
      <c r="B9" s="1">
        <v>0.66319444444444442</v>
      </c>
      <c r="C9" t="s">
        <v>188</v>
      </c>
      <c r="D9" t="s">
        <v>281</v>
      </c>
      <c r="E9" t="s">
        <v>447</v>
      </c>
      <c r="F9">
        <v>17013</v>
      </c>
      <c r="G9" t="s">
        <v>231</v>
      </c>
      <c r="H9" t="s">
        <v>232</v>
      </c>
      <c r="I9" t="s">
        <v>233</v>
      </c>
      <c r="J9" t="s">
        <v>234</v>
      </c>
      <c r="K9" t="s">
        <v>1142</v>
      </c>
      <c r="L9">
        <v>2</v>
      </c>
      <c r="M9">
        <v>82.3994</v>
      </c>
      <c r="N9">
        <v>74.073099999999997</v>
      </c>
      <c r="O9">
        <v>43.117199999999997</v>
      </c>
      <c r="P9">
        <v>11.168900000000001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20.934999999999999</v>
      </c>
      <c r="X9" t="s">
        <v>671</v>
      </c>
      <c r="Y9">
        <v>1.3627</v>
      </c>
      <c r="Z9" t="s">
        <v>255</v>
      </c>
      <c r="AA9">
        <v>2.3912</v>
      </c>
      <c r="AB9" t="s">
        <v>528</v>
      </c>
      <c r="AC9">
        <v>1.7434000000000001</v>
      </c>
      <c r="AD9">
        <v>26.65</v>
      </c>
      <c r="AE9">
        <v>291.17</v>
      </c>
      <c r="AF9">
        <v>10</v>
      </c>
      <c r="AG9">
        <v>89</v>
      </c>
    </row>
    <row r="10" spans="1:33">
      <c r="A10" t="s">
        <v>1155</v>
      </c>
      <c r="B10" s="1">
        <v>0.66319444444444442</v>
      </c>
      <c r="C10" t="s">
        <v>188</v>
      </c>
      <c r="D10" t="s">
        <v>281</v>
      </c>
      <c r="E10" t="s">
        <v>447</v>
      </c>
      <c r="F10">
        <v>17013</v>
      </c>
      <c r="G10" t="s">
        <v>231</v>
      </c>
      <c r="H10" t="s">
        <v>232</v>
      </c>
      <c r="I10" t="s">
        <v>233</v>
      </c>
      <c r="J10" t="s">
        <v>234</v>
      </c>
      <c r="K10" t="s">
        <v>1142</v>
      </c>
      <c r="L10">
        <v>2</v>
      </c>
      <c r="M10">
        <v>86.9619</v>
      </c>
      <c r="N10">
        <v>72.751599999999996</v>
      </c>
      <c r="O10">
        <v>37.811199999999999</v>
      </c>
      <c r="P10">
        <v>11.625500000000001</v>
      </c>
      <c r="Q10">
        <v>11.051</v>
      </c>
      <c r="R10">
        <v>6.5395000000000003</v>
      </c>
      <c r="S10">
        <v>0</v>
      </c>
      <c r="T10">
        <v>0</v>
      </c>
      <c r="U10">
        <v>0</v>
      </c>
      <c r="V10">
        <v>0</v>
      </c>
      <c r="W10">
        <v>20.434999999999999</v>
      </c>
      <c r="X10" t="s">
        <v>417</v>
      </c>
      <c r="Y10">
        <v>1.7827</v>
      </c>
      <c r="Z10" t="s">
        <v>407</v>
      </c>
      <c r="AA10">
        <v>2.0916999999999999</v>
      </c>
      <c r="AB10" t="s">
        <v>749</v>
      </c>
      <c r="AC10">
        <v>1.1540999999999999</v>
      </c>
      <c r="AD10">
        <v>24.6675</v>
      </c>
      <c r="AE10">
        <v>289.88409999999999</v>
      </c>
      <c r="AF10">
        <v>12</v>
      </c>
      <c r="AG10">
        <v>91</v>
      </c>
    </row>
    <row r="11" spans="1:33">
      <c r="A11" t="s">
        <v>1156</v>
      </c>
      <c r="B11" s="1">
        <v>0.66319444444444442</v>
      </c>
      <c r="C11" t="s">
        <v>188</v>
      </c>
      <c r="D11" t="s">
        <v>281</v>
      </c>
      <c r="E11" t="s">
        <v>447</v>
      </c>
      <c r="F11">
        <v>17013</v>
      </c>
      <c r="G11" t="s">
        <v>231</v>
      </c>
      <c r="H11" t="s">
        <v>232</v>
      </c>
      <c r="I11" t="s">
        <v>233</v>
      </c>
      <c r="J11" t="s">
        <v>234</v>
      </c>
      <c r="K11" t="s">
        <v>1142</v>
      </c>
      <c r="L11">
        <v>2</v>
      </c>
      <c r="M11">
        <v>101.66200000000001</v>
      </c>
      <c r="N11">
        <v>71.959999999999994</v>
      </c>
      <c r="O11">
        <v>18.599799999999998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21.1493</v>
      </c>
      <c r="X11" t="s">
        <v>279</v>
      </c>
      <c r="Y11">
        <v>2.7905000000000002</v>
      </c>
      <c r="Z11" t="s">
        <v>451</v>
      </c>
      <c r="AA11">
        <v>2.8641000000000001</v>
      </c>
      <c r="AB11" t="s">
        <v>331</v>
      </c>
      <c r="AC11">
        <v>1.9056</v>
      </c>
      <c r="AD11">
        <v>24.631799999999998</v>
      </c>
      <c r="AE11">
        <v>280.56549999999999</v>
      </c>
      <c r="AF11">
        <v>7</v>
      </c>
      <c r="AG11">
        <v>93</v>
      </c>
    </row>
    <row r="12" spans="1:33">
      <c r="A12" t="s">
        <v>1157</v>
      </c>
      <c r="B12" s="1">
        <v>0.66319444444444442</v>
      </c>
      <c r="C12" t="s">
        <v>188</v>
      </c>
      <c r="D12" t="s">
        <v>281</v>
      </c>
      <c r="E12" t="s">
        <v>447</v>
      </c>
      <c r="F12">
        <v>17013</v>
      </c>
      <c r="G12" t="s">
        <v>231</v>
      </c>
      <c r="H12" t="s">
        <v>232</v>
      </c>
      <c r="I12" t="s">
        <v>233</v>
      </c>
      <c r="J12" t="s">
        <v>234</v>
      </c>
      <c r="K12" t="s">
        <v>1142</v>
      </c>
      <c r="L12">
        <v>2</v>
      </c>
      <c r="M12">
        <v>82.368499999999997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17.531400000000001</v>
      </c>
      <c r="X12" t="s">
        <v>262</v>
      </c>
      <c r="Y12">
        <v>2.2679</v>
      </c>
      <c r="Z12" t="s">
        <v>789</v>
      </c>
      <c r="AA12">
        <v>2.7902</v>
      </c>
      <c r="AB12" t="s">
        <v>324</v>
      </c>
      <c r="AC12">
        <v>1.5952999999999999</v>
      </c>
      <c r="AD12">
        <v>46</v>
      </c>
      <c r="AE12">
        <v>277.83589999999998</v>
      </c>
      <c r="AF12">
        <v>5</v>
      </c>
      <c r="AG12">
        <v>0</v>
      </c>
    </row>
    <row r="51" spans="1:33" hidden="1" outlineLevel="1">
      <c r="A51" t="str">
        <f>C2</f>
        <v>Newbury</v>
      </c>
      <c r="B51">
        <f>B2</f>
        <v>0.66319444444444442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Iconic Choice</v>
      </c>
      <c r="L52" t="str">
        <f t="shared" si="0"/>
        <v>Aim Power (IRE)</v>
      </c>
      <c r="M52" t="str">
        <f t="shared" si="0"/>
        <v>Impulsion (IRE)</v>
      </c>
      <c r="N52" t="str">
        <f t="shared" ref="N52:N91" si="1">INDEX($A$2:$A$20,(MATCH(LARGE(W$2:W$20,$J52),W$2:W$20,0)))</f>
        <v>Iconic Choice</v>
      </c>
      <c r="O52" t="str">
        <f t="shared" ref="O52:O91" si="2">INDEX($A$2:$A$20,(MATCH(LARGE(AA$2:AA$20,$J52),AA$2:AA$20,0)))</f>
        <v>Iconic Choice</v>
      </c>
      <c r="P52" t="str">
        <f t="shared" ref="P52:P91" si="3">INDEX($A$2:$A$20,(MATCH(LARGE(Y$2:Y$20,$J52),Y$2:Y$20,0)))</f>
        <v>Concello (IRE)</v>
      </c>
      <c r="Q52" t="str">
        <f t="shared" ref="Q52:Q91" si="4">INDEX($A$2:$A$20,(MATCH(LARGE(Y$2:Y$20,$J52),Y$2:Y$20,0)))</f>
        <v>Concello (IRE)</v>
      </c>
      <c r="R52" t="str">
        <f t="shared" ref="R52:R91" si="5">INDEX($A$2:$A$20,(MATCH(LARGE(AD$2:AD$20,$J52),AD$2:AD$20,0)))</f>
        <v>Ceratonia</v>
      </c>
      <c r="S52" t="str">
        <f t="shared" ref="S52:S80" si="6">A2</f>
        <v>Concello (IRE)</v>
      </c>
      <c r="V52">
        <f t="shared" ref="V52:V80" si="7">SUM(Y52:AF52)</f>
        <v>75</v>
      </c>
      <c r="W52">
        <f t="shared" ref="W52:W80" si="8">V52-AG2</f>
        <v>-15</v>
      </c>
      <c r="X52">
        <f t="shared" ref="X52:X60" si="9">IF(ISNA(W52),"",W52)</f>
        <v>-15</v>
      </c>
      <c r="Y52">
        <f t="shared" ref="Y52:AA80" si="10">(($H$63+1)-(RANK(M2,M$2:M$30)))</f>
        <v>10</v>
      </c>
      <c r="Z52">
        <f t="shared" si="10"/>
        <v>8</v>
      </c>
      <c r="AA52">
        <f t="shared" si="10"/>
        <v>7</v>
      </c>
      <c r="AB52">
        <f t="shared" ref="AB52:AB80" si="11">(($H$63+1)-(RANK(W2,W$2:W$30)))</f>
        <v>9</v>
      </c>
      <c r="AC52">
        <f t="shared" ref="AC52:AC80" si="12">(($H$63+1)-(RANK(Y2,Y$2:Y$30)))</f>
        <v>11</v>
      </c>
      <c r="AD52">
        <f t="shared" ref="AD52:AD80" si="13">(($H$63+1)-(RANK(AA2,AA$2:AA$30)))</f>
        <v>10</v>
      </c>
      <c r="AE52">
        <f t="shared" ref="AE52:AF80" si="14">(($H$63+1)-(RANK(AC2,AC$2:AC$30)))</f>
        <v>11</v>
      </c>
      <c r="AF52">
        <f t="shared" si="14"/>
        <v>9</v>
      </c>
      <c r="AG52" t="str">
        <f>INDEX(S52:S92, MATCH(LARGE(X52:X92, 1),X52:X92, 0))</f>
        <v>Ceratonia</v>
      </c>
    </row>
    <row r="53" spans="1:33" hidden="1" outlineLevel="1">
      <c r="A53" t="s">
        <v>43</v>
      </c>
      <c r="B53" t="str">
        <f>A2</f>
        <v>Concello (IRE)</v>
      </c>
      <c r="C53">
        <f>AE2</f>
        <v>333.90010000000001</v>
      </c>
      <c r="D53">
        <f>AG2</f>
        <v>90</v>
      </c>
      <c r="E53">
        <f>C53-D53</f>
        <v>243.90010000000001</v>
      </c>
      <c r="F53">
        <f>SUMIF(B53:B61, B53, G53:G61)</f>
        <v>0.20280938196067033</v>
      </c>
      <c r="G53">
        <f>(1/C53)*(C53-C54)</f>
        <v>7.2476767751792097E-3</v>
      </c>
      <c r="H53">
        <f>AF2</f>
        <v>10</v>
      </c>
      <c r="J53">
        <v>2</v>
      </c>
      <c r="K53" t="str">
        <f t="shared" si="0"/>
        <v>Concello (IRE)</v>
      </c>
      <c r="L53" t="str">
        <f t="shared" si="0"/>
        <v>Gospel</v>
      </c>
      <c r="M53" t="str">
        <f t="shared" si="0"/>
        <v>Iconic Choice</v>
      </c>
      <c r="N53" t="str">
        <f t="shared" si="1"/>
        <v>Aim Power (IRE)</v>
      </c>
      <c r="O53" t="str">
        <f t="shared" si="2"/>
        <v>Concello (IRE)</v>
      </c>
      <c r="P53" t="str">
        <f t="shared" si="3"/>
        <v>Ceratonia</v>
      </c>
      <c r="Q53" t="str">
        <f t="shared" si="4"/>
        <v>Ceratonia</v>
      </c>
      <c r="R53" t="str">
        <f t="shared" si="5"/>
        <v>Ceratonia</v>
      </c>
      <c r="S53" t="str">
        <f t="shared" si="6"/>
        <v>Iconic Choice</v>
      </c>
      <c r="V53">
        <f t="shared" si="7"/>
        <v>61</v>
      </c>
      <c r="W53">
        <f t="shared" si="8"/>
        <v>-29</v>
      </c>
      <c r="X53">
        <f t="shared" si="9"/>
        <v>-29</v>
      </c>
      <c r="Y53">
        <f t="shared" si="10"/>
        <v>11</v>
      </c>
      <c r="Z53">
        <f t="shared" si="10"/>
        <v>3</v>
      </c>
      <c r="AA53">
        <f t="shared" si="10"/>
        <v>10</v>
      </c>
      <c r="AB53">
        <f t="shared" si="11"/>
        <v>11</v>
      </c>
      <c r="AC53">
        <f t="shared" si="12"/>
        <v>2</v>
      </c>
      <c r="AD53">
        <f t="shared" si="13"/>
        <v>11</v>
      </c>
      <c r="AE53">
        <f t="shared" si="14"/>
        <v>7</v>
      </c>
      <c r="AF53">
        <f t="shared" si="14"/>
        <v>6</v>
      </c>
    </row>
    <row r="54" spans="1:33" hidden="1" outlineLevel="1">
      <c r="A54" t="s">
        <v>44</v>
      </c>
      <c r="B54" t="str">
        <f>A3</f>
        <v>Iconic Choice</v>
      </c>
      <c r="C54">
        <f>AE3</f>
        <v>331.48009999999999</v>
      </c>
      <c r="D54">
        <f>AG3</f>
        <v>90</v>
      </c>
      <c r="E54">
        <f t="shared" ref="E54:E55" si="15">C54-D54</f>
        <v>241.48009999999999</v>
      </c>
      <c r="F54">
        <f ca="1">SUMIF(B53:B64, B54, G53:G61)</f>
        <v>0.21517965612242373</v>
      </c>
      <c r="H54">
        <f>AF3</f>
        <v>10</v>
      </c>
      <c r="J54">
        <v>3</v>
      </c>
      <c r="K54" t="str">
        <f t="shared" si="0"/>
        <v>Aim Power (IRE)</v>
      </c>
      <c r="L54" t="str">
        <f t="shared" si="0"/>
        <v>Impulsion (IRE)</v>
      </c>
      <c r="M54" t="str">
        <f t="shared" si="0"/>
        <v>Aim Power (IRE)</v>
      </c>
      <c r="N54" t="str">
        <f t="shared" si="1"/>
        <v>Concello (IRE)</v>
      </c>
      <c r="O54" t="str">
        <f t="shared" si="2"/>
        <v>Ice Gala</v>
      </c>
      <c r="P54" t="str">
        <f t="shared" si="3"/>
        <v>Glance</v>
      </c>
      <c r="Q54" t="str">
        <f t="shared" si="4"/>
        <v>Glance</v>
      </c>
      <c r="R54" t="str">
        <f t="shared" si="5"/>
        <v>Concello (IRE)</v>
      </c>
      <c r="S54" t="str">
        <f t="shared" si="6"/>
        <v>Aim Power (IRE)</v>
      </c>
      <c r="V54">
        <f t="shared" si="7"/>
        <v>48</v>
      </c>
      <c r="W54">
        <f t="shared" si="8"/>
        <v>-46</v>
      </c>
      <c r="X54">
        <f t="shared" si="9"/>
        <v>-46</v>
      </c>
      <c r="Y54">
        <f t="shared" si="10"/>
        <v>9</v>
      </c>
      <c r="Z54">
        <f t="shared" si="10"/>
        <v>11</v>
      </c>
      <c r="AA54">
        <f t="shared" si="10"/>
        <v>9</v>
      </c>
      <c r="AB54">
        <f t="shared" si="11"/>
        <v>10</v>
      </c>
      <c r="AC54">
        <f t="shared" si="12"/>
        <v>1</v>
      </c>
      <c r="AD54">
        <f t="shared" si="13"/>
        <v>4</v>
      </c>
      <c r="AE54">
        <f t="shared" si="14"/>
        <v>2</v>
      </c>
      <c r="AF54">
        <f t="shared" si="14"/>
        <v>2</v>
      </c>
    </row>
    <row r="55" spans="1:33" hidden="1" outlineLevel="1">
      <c r="A55" t="s">
        <v>45</v>
      </c>
      <c r="B55" t="str">
        <f>A4</f>
        <v>Aim Power (IRE)</v>
      </c>
      <c r="C55">
        <f>AE4</f>
        <v>326.26839999999999</v>
      </c>
      <c r="D55">
        <f>AG4</f>
        <v>94</v>
      </c>
      <c r="E55">
        <f t="shared" si="15"/>
        <v>232.26839999999999</v>
      </c>
      <c r="F55">
        <f ca="1">SUMIF(B53:B64, B55, G53:G61)</f>
        <v>0</v>
      </c>
      <c r="H55">
        <f>AF4</f>
        <v>14</v>
      </c>
      <c r="J55">
        <v>4</v>
      </c>
      <c r="K55" t="str">
        <f t="shared" si="0"/>
        <v>Ice Gala</v>
      </c>
      <c r="L55" t="str">
        <f t="shared" si="0"/>
        <v>Concello (IRE)</v>
      </c>
      <c r="M55" t="str">
        <f t="shared" si="0"/>
        <v>Ajrar</v>
      </c>
      <c r="N55" t="str">
        <f t="shared" si="1"/>
        <v>Gospel</v>
      </c>
      <c r="O55" t="str">
        <f t="shared" si="2"/>
        <v>Ceratonia</v>
      </c>
      <c r="P55" t="str">
        <f t="shared" si="3"/>
        <v>Clara Peeters</v>
      </c>
      <c r="Q55" t="str">
        <f t="shared" si="4"/>
        <v>Clara Peeters</v>
      </c>
      <c r="R55" t="str">
        <f t="shared" si="5"/>
        <v>Gospel</v>
      </c>
      <c r="S55" t="str">
        <f t="shared" si="6"/>
        <v>Ceratonia</v>
      </c>
      <c r="V55">
        <f t="shared" si="7"/>
        <v>50</v>
      </c>
      <c r="W55">
        <f t="shared" si="8"/>
        <v>50</v>
      </c>
      <c r="X55">
        <f t="shared" si="9"/>
        <v>50</v>
      </c>
      <c r="Y55">
        <f t="shared" si="10"/>
        <v>5</v>
      </c>
      <c r="Z55">
        <f t="shared" si="10"/>
        <v>2</v>
      </c>
      <c r="AA55">
        <f t="shared" si="10"/>
        <v>3</v>
      </c>
      <c r="AB55">
        <f t="shared" si="11"/>
        <v>2</v>
      </c>
      <c r="AC55">
        <f t="shared" si="12"/>
        <v>10</v>
      </c>
      <c r="AD55">
        <f t="shared" si="13"/>
        <v>8</v>
      </c>
      <c r="AE55">
        <f t="shared" si="14"/>
        <v>9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Iconic Choice</v>
      </c>
      <c r="C56">
        <f>LARGE(M$2:M$20, D56)</f>
        <v>128.60400000000001</v>
      </c>
      <c r="D56">
        <v>1</v>
      </c>
      <c r="E56">
        <f>LARGE(M$2:M$20, F56)</f>
        <v>110.3</v>
      </c>
      <c r="F56">
        <v>2</v>
      </c>
      <c r="G56">
        <f t="shared" ref="G56:G61" si="16">IF(C56&gt;0, (1/C56)*(C56-E56), 0.1)</f>
        <v>0.14232838791950495</v>
      </c>
      <c r="H56">
        <f t="shared" ref="H56:H61" si="17">INDEX(AF$2:AF$20,MATCH(B56,A$2:A$20,0))</f>
        <v>10</v>
      </c>
      <c r="J56">
        <v>5</v>
      </c>
      <c r="K56" t="str">
        <f t="shared" si="0"/>
        <v>Glance</v>
      </c>
      <c r="L56" t="str">
        <f t="shared" si="0"/>
        <v>Ajrar</v>
      </c>
      <c r="M56" t="str">
        <f t="shared" si="0"/>
        <v>Concello (IRE)</v>
      </c>
      <c r="N56" t="str">
        <f t="shared" si="1"/>
        <v>Glance</v>
      </c>
      <c r="O56" t="str">
        <f t="shared" si="2"/>
        <v>Glance</v>
      </c>
      <c r="P56" t="str">
        <f t="shared" si="3"/>
        <v>Zofelle (IRE)</v>
      </c>
      <c r="Q56" t="str">
        <f t="shared" si="4"/>
        <v>Zofelle (IRE)</v>
      </c>
      <c r="R56" t="str">
        <f t="shared" si="5"/>
        <v>Clara Peeters</v>
      </c>
      <c r="S56" t="str">
        <f t="shared" si="6"/>
        <v>Gospel</v>
      </c>
      <c r="V56">
        <f t="shared" si="7"/>
        <v>45</v>
      </c>
      <c r="W56">
        <f t="shared" si="8"/>
        <v>-47</v>
      </c>
      <c r="X56">
        <f t="shared" si="9"/>
        <v>-47</v>
      </c>
      <c r="Y56">
        <f t="shared" si="10"/>
        <v>3</v>
      </c>
      <c r="Z56">
        <f t="shared" si="10"/>
        <v>10</v>
      </c>
      <c r="AA56">
        <f t="shared" si="10"/>
        <v>5</v>
      </c>
      <c r="AB56">
        <f t="shared" si="11"/>
        <v>8</v>
      </c>
      <c r="AC56">
        <f t="shared" si="12"/>
        <v>4</v>
      </c>
      <c r="AD56">
        <f t="shared" si="13"/>
        <v>2</v>
      </c>
      <c r="AE56">
        <f t="shared" si="14"/>
        <v>5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Iconic Choice</v>
      </c>
      <c r="C57">
        <f>LARGE(W$2:W$20, D57)</f>
        <v>23.119299999999999</v>
      </c>
      <c r="D57">
        <v>1</v>
      </c>
      <c r="E57">
        <f>LARGE(W$2:W$20, F57)</f>
        <v>22.475000000000001</v>
      </c>
      <c r="F57">
        <v>2</v>
      </c>
      <c r="G57">
        <f t="shared" si="16"/>
        <v>2.7868490828009396E-2</v>
      </c>
      <c r="H57">
        <f t="shared" si="17"/>
        <v>10</v>
      </c>
      <c r="J57">
        <v>6</v>
      </c>
      <c r="K57" t="str">
        <f t="shared" si="0"/>
        <v>Clara Peeters</v>
      </c>
      <c r="L57" t="str">
        <f t="shared" si="0"/>
        <v>Glance</v>
      </c>
      <c r="M57" t="str">
        <f t="shared" si="0"/>
        <v>Ice Gala</v>
      </c>
      <c r="N57" t="str">
        <f t="shared" si="1"/>
        <v>Impulsion (IRE)</v>
      </c>
      <c r="O57" t="str">
        <f t="shared" si="2"/>
        <v>Zofelle (IRE)</v>
      </c>
      <c r="P57" t="str">
        <f t="shared" si="3"/>
        <v>Ice Gala</v>
      </c>
      <c r="Q57" t="str">
        <f t="shared" si="4"/>
        <v>Ice Gala</v>
      </c>
      <c r="R57" t="str">
        <f t="shared" si="5"/>
        <v>Iconic Choice</v>
      </c>
      <c r="S57" t="str">
        <f t="shared" si="6"/>
        <v>Clara Peeters</v>
      </c>
      <c r="V57">
        <f t="shared" si="7"/>
        <v>36</v>
      </c>
      <c r="W57">
        <f t="shared" si="8"/>
        <v>36</v>
      </c>
      <c r="X57">
        <f t="shared" si="9"/>
        <v>36</v>
      </c>
      <c r="Y57">
        <f t="shared" si="10"/>
        <v>6</v>
      </c>
      <c r="Z57">
        <f t="shared" si="10"/>
        <v>5</v>
      </c>
      <c r="AA57">
        <f t="shared" si="10"/>
        <v>3</v>
      </c>
      <c r="AB57">
        <f t="shared" si="11"/>
        <v>3</v>
      </c>
      <c r="AC57">
        <f t="shared" si="12"/>
        <v>8</v>
      </c>
      <c r="AD57">
        <f t="shared" si="13"/>
        <v>1</v>
      </c>
      <c r="AE57">
        <f t="shared" si="14"/>
        <v>3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Iconic Choice</v>
      </c>
      <c r="C58">
        <f>LARGE(AA$2:AA$20, D58)</f>
        <v>4.4127999999999998</v>
      </c>
      <c r="D58">
        <v>1</v>
      </c>
      <c r="E58">
        <f>LARGE(AA$2:AA$20, F58)</f>
        <v>4.2142999999999997</v>
      </c>
      <c r="F58">
        <v>2</v>
      </c>
      <c r="G58">
        <f t="shared" si="16"/>
        <v>4.4982777374909383E-2</v>
      </c>
      <c r="H58">
        <f t="shared" si="17"/>
        <v>10</v>
      </c>
      <c r="J58">
        <v>7</v>
      </c>
      <c r="K58" t="str">
        <f t="shared" si="0"/>
        <v>Ceratonia</v>
      </c>
      <c r="L58" t="str">
        <f t="shared" si="0"/>
        <v>Clara Peeters</v>
      </c>
      <c r="M58" t="str">
        <f t="shared" si="0"/>
        <v>Gospel</v>
      </c>
      <c r="N58" t="str">
        <f t="shared" si="1"/>
        <v>Ice Gala</v>
      </c>
      <c r="O58" t="str">
        <f t="shared" si="2"/>
        <v>Impulsion (IRE)</v>
      </c>
      <c r="P58" t="str">
        <f t="shared" si="3"/>
        <v>Ajrar</v>
      </c>
      <c r="Q58" t="str">
        <f t="shared" si="4"/>
        <v>Ajrar</v>
      </c>
      <c r="R58" t="str">
        <f t="shared" si="5"/>
        <v>Impulsion (IRE)</v>
      </c>
      <c r="S58" t="str">
        <f t="shared" si="6"/>
        <v>Ice Gala</v>
      </c>
      <c r="V58">
        <f t="shared" si="7"/>
        <v>49</v>
      </c>
      <c r="W58">
        <f t="shared" si="8"/>
        <v>-36</v>
      </c>
      <c r="X58">
        <f t="shared" si="9"/>
        <v>-36</v>
      </c>
      <c r="Y58">
        <f t="shared" si="10"/>
        <v>8</v>
      </c>
      <c r="Z58">
        <f t="shared" si="10"/>
        <v>4</v>
      </c>
      <c r="AA58">
        <f t="shared" si="10"/>
        <v>6</v>
      </c>
      <c r="AB58">
        <f t="shared" si="11"/>
        <v>5</v>
      </c>
      <c r="AC58">
        <f t="shared" si="12"/>
        <v>6</v>
      </c>
      <c r="AD58">
        <f t="shared" si="13"/>
        <v>9</v>
      </c>
      <c r="AE58">
        <f t="shared" si="14"/>
        <v>10</v>
      </c>
      <c r="AF58">
        <f t="shared" si="14"/>
        <v>1</v>
      </c>
    </row>
    <row r="59" spans="1:33" hidden="1" outlineLevel="1">
      <c r="A59" t="s">
        <v>30</v>
      </c>
      <c r="B59" t="str">
        <f>INDEX(A$2:A$20,MATCH(C59,AC$2:AC$20,0))</f>
        <v>Concello (IRE)</v>
      </c>
      <c r="C59">
        <f>LARGE(AC$2:AC$20, D59)</f>
        <v>2.3576999999999999</v>
      </c>
      <c r="D59">
        <v>1</v>
      </c>
      <c r="E59">
        <f>LARGE(AC$2:AC$20, F59)</f>
        <v>2.0356999999999998</v>
      </c>
      <c r="F59">
        <v>2</v>
      </c>
      <c r="G59">
        <f t="shared" si="16"/>
        <v>0.13657377953089878</v>
      </c>
      <c r="H59">
        <f t="shared" si="17"/>
        <v>10</v>
      </c>
      <c r="J59">
        <v>8</v>
      </c>
      <c r="K59" t="str">
        <f t="shared" si="0"/>
        <v>Ajrar</v>
      </c>
      <c r="L59" t="str">
        <f t="shared" si="0"/>
        <v>Ice Gala</v>
      </c>
      <c r="M59" t="str">
        <f t="shared" si="0"/>
        <v>Glance</v>
      </c>
      <c r="N59" t="str">
        <f t="shared" si="1"/>
        <v>Ajrar</v>
      </c>
      <c r="O59" t="str">
        <f t="shared" si="2"/>
        <v>Aim Power (IRE)</v>
      </c>
      <c r="P59" t="str">
        <f t="shared" si="3"/>
        <v>Gospel</v>
      </c>
      <c r="Q59" t="str">
        <f t="shared" si="4"/>
        <v>Gospel</v>
      </c>
      <c r="R59" t="str">
        <f t="shared" si="5"/>
        <v>Ajrar</v>
      </c>
      <c r="S59" t="str">
        <f t="shared" si="6"/>
        <v>Impulsion (IRE)</v>
      </c>
      <c r="V59">
        <f t="shared" si="7"/>
        <v>47</v>
      </c>
      <c r="W59">
        <f t="shared" si="8"/>
        <v>-42</v>
      </c>
      <c r="X59">
        <f t="shared" si="9"/>
        <v>-42</v>
      </c>
      <c r="Y59">
        <f t="shared" si="10"/>
        <v>2</v>
      </c>
      <c r="Z59">
        <f t="shared" si="10"/>
        <v>9</v>
      </c>
      <c r="AA59">
        <f t="shared" si="10"/>
        <v>11</v>
      </c>
      <c r="AB59">
        <f t="shared" si="11"/>
        <v>6</v>
      </c>
      <c r="AC59">
        <f t="shared" si="12"/>
        <v>3</v>
      </c>
      <c r="AD59">
        <f t="shared" si="13"/>
        <v>5</v>
      </c>
      <c r="AE59">
        <f t="shared" si="14"/>
        <v>6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Concello (IRE)</v>
      </c>
      <c r="C60">
        <f>LARGE(Y$2:Y$20, D60)</f>
        <v>3.6855000000000002</v>
      </c>
      <c r="D60">
        <v>1</v>
      </c>
      <c r="E60">
        <f>LARGE(Y$2:Y$20, F60)</f>
        <v>3.4681000000000002</v>
      </c>
      <c r="F60">
        <v>2</v>
      </c>
      <c r="G60">
        <f t="shared" si="16"/>
        <v>5.8987925654592335E-2</v>
      </c>
      <c r="H60">
        <f t="shared" si="17"/>
        <v>10</v>
      </c>
      <c r="J60">
        <v>9</v>
      </c>
      <c r="K60" t="str">
        <f t="shared" si="0"/>
        <v>Gospel</v>
      </c>
      <c r="L60" t="str">
        <f t="shared" si="0"/>
        <v>Iconic Choice</v>
      </c>
      <c r="M60" t="str">
        <f t="shared" si="0"/>
        <v>Ceratonia</v>
      </c>
      <c r="N60" t="str">
        <f t="shared" si="1"/>
        <v>Clara Peeters</v>
      </c>
      <c r="O60" t="str">
        <f t="shared" si="2"/>
        <v>Ajrar</v>
      </c>
      <c r="P60" t="str">
        <f t="shared" si="3"/>
        <v>Impulsion (IRE)</v>
      </c>
      <c r="Q60" t="str">
        <f t="shared" si="4"/>
        <v>Impulsion (IRE)</v>
      </c>
      <c r="R60" t="str">
        <f t="shared" si="5"/>
        <v>Glance</v>
      </c>
      <c r="S60" t="str">
        <f t="shared" si="6"/>
        <v>Ajrar</v>
      </c>
      <c r="V60">
        <f t="shared" si="7"/>
        <v>36</v>
      </c>
      <c r="W60">
        <f t="shared" si="8"/>
        <v>-55</v>
      </c>
      <c r="X60">
        <f t="shared" si="9"/>
        <v>-55</v>
      </c>
      <c r="Y60">
        <f t="shared" si="10"/>
        <v>4</v>
      </c>
      <c r="Z60">
        <f t="shared" si="10"/>
        <v>7</v>
      </c>
      <c r="AA60">
        <f t="shared" si="10"/>
        <v>8</v>
      </c>
      <c r="AB60">
        <f t="shared" si="11"/>
        <v>4</v>
      </c>
      <c r="AC60">
        <f t="shared" si="12"/>
        <v>5</v>
      </c>
      <c r="AD60">
        <f t="shared" si="13"/>
        <v>3</v>
      </c>
      <c r="AE60">
        <f t="shared" si="14"/>
        <v>1</v>
      </c>
      <c r="AF60">
        <f t="shared" si="14"/>
        <v>4</v>
      </c>
    </row>
    <row r="61" spans="1:33" hidden="1" outlineLevel="1">
      <c r="A61" t="s">
        <v>47</v>
      </c>
      <c r="B61" t="str">
        <f>INDEX(A$2:A$20,MATCH(C61,AD$2:AD$20,0))</f>
        <v>Ceratonia</v>
      </c>
      <c r="C61">
        <f>LARGE(AD$2:AD$20, D61)</f>
        <v>46</v>
      </c>
      <c r="D61">
        <v>1</v>
      </c>
      <c r="E61">
        <f>LARGE(AD$2:AD$20, F61)</f>
        <v>46</v>
      </c>
      <c r="F61">
        <v>2</v>
      </c>
      <c r="G61">
        <f t="shared" si="16"/>
        <v>0</v>
      </c>
      <c r="H61">
        <f t="shared" si="17"/>
        <v>2.25</v>
      </c>
      <c r="J61">
        <v>10</v>
      </c>
      <c r="K61" t="str">
        <f t="shared" si="0"/>
        <v>Impulsion (IRE)</v>
      </c>
      <c r="L61" t="str">
        <f t="shared" si="0"/>
        <v>Ceratonia</v>
      </c>
      <c r="M61" t="str">
        <f t="shared" si="0"/>
        <v>Ceratonia</v>
      </c>
      <c r="N61" t="str">
        <f t="shared" si="1"/>
        <v>Ceratonia</v>
      </c>
      <c r="O61" t="str">
        <f t="shared" si="2"/>
        <v>Gospel</v>
      </c>
      <c r="P61" t="str">
        <f t="shared" si="3"/>
        <v>Iconic Choice</v>
      </c>
      <c r="Q61" t="str">
        <f t="shared" si="4"/>
        <v>Iconic Choice</v>
      </c>
      <c r="R61" t="str">
        <f t="shared" si="5"/>
        <v>Aim Power (IRE)</v>
      </c>
      <c r="S61" t="str">
        <f t="shared" si="6"/>
        <v>Glance</v>
      </c>
      <c r="V61">
        <f t="shared" si="7"/>
        <v>51</v>
      </c>
      <c r="W61">
        <f t="shared" si="8"/>
        <v>-42</v>
      </c>
      <c r="X61">
        <f>IF(ISNA(W61),"",W61)</f>
        <v>-42</v>
      </c>
      <c r="Y61">
        <f t="shared" si="10"/>
        <v>7</v>
      </c>
      <c r="Z61">
        <f t="shared" si="10"/>
        <v>6</v>
      </c>
      <c r="AA61">
        <f t="shared" si="10"/>
        <v>4</v>
      </c>
      <c r="AB61">
        <f t="shared" si="11"/>
        <v>7</v>
      </c>
      <c r="AC61">
        <f t="shared" si="12"/>
        <v>9</v>
      </c>
      <c r="AD61">
        <f t="shared" si="13"/>
        <v>7</v>
      </c>
      <c r="AE61">
        <f t="shared" si="14"/>
        <v>8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Iconic Choice</v>
      </c>
      <c r="J62">
        <v>11</v>
      </c>
      <c r="K62" t="str">
        <f t="shared" si="0"/>
        <v>Zofelle (IRE)</v>
      </c>
      <c r="L62" t="str">
        <f t="shared" si="0"/>
        <v>Ceratonia</v>
      </c>
      <c r="M62" t="str">
        <f t="shared" si="0"/>
        <v>Ceratonia</v>
      </c>
      <c r="N62" t="str">
        <f t="shared" si="1"/>
        <v>Zofelle (IRE)</v>
      </c>
      <c r="O62" t="str">
        <f t="shared" si="2"/>
        <v>Clara Peeters</v>
      </c>
      <c r="P62" t="str">
        <f t="shared" si="3"/>
        <v>Aim Power (IRE)</v>
      </c>
      <c r="Q62" t="str">
        <f t="shared" si="4"/>
        <v>Aim Power (IRE)</v>
      </c>
      <c r="R62" t="str">
        <f t="shared" si="5"/>
        <v>Ice Gala</v>
      </c>
      <c r="S62" t="str">
        <f t="shared" si="6"/>
        <v>Zofelle (IRE)</v>
      </c>
      <c r="V62">
        <f t="shared" si="7"/>
        <v>35</v>
      </c>
      <c r="W62">
        <f t="shared" si="8"/>
        <v>35</v>
      </c>
      <c r="X62">
        <f t="shared" ref="X62:X80" si="18">IF(ISNA(W62),"",W62)</f>
        <v>35</v>
      </c>
      <c r="Y62">
        <f t="shared" si="10"/>
        <v>1</v>
      </c>
      <c r="Z62">
        <f t="shared" si="10"/>
        <v>2</v>
      </c>
      <c r="AA62">
        <f t="shared" si="10"/>
        <v>3</v>
      </c>
      <c r="AB62">
        <f t="shared" si="11"/>
        <v>1</v>
      </c>
      <c r="AC62">
        <f t="shared" si="12"/>
        <v>7</v>
      </c>
      <c r="AD62">
        <f t="shared" si="13"/>
        <v>6</v>
      </c>
      <c r="AE62">
        <f t="shared" si="14"/>
        <v>4</v>
      </c>
      <c r="AF62">
        <f t="shared" si="14"/>
        <v>11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Iconic Choice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2</v>
      </c>
      <c r="AA63">
        <f t="shared" si="10"/>
        <v>3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Iconic Choice</v>
      </c>
      <c r="C64">
        <f>INDEX(AF$2:AF$20,MATCH(B64,A$2:A$20,0))</f>
        <v>10</v>
      </c>
      <c r="D64">
        <v>1</v>
      </c>
      <c r="E64">
        <f>SUMIF(B53:B61, B64, G53:G61)</f>
        <v>0.21517965612242373</v>
      </c>
      <c r="F64">
        <v>0</v>
      </c>
      <c r="G64" t="str">
        <f>K2</f>
        <v>Byerley Stud Stakes (Fillies Listed) (Registered As The Radley Stakes) (Str)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2</v>
      </c>
      <c r="AA64">
        <f t="shared" si="10"/>
        <v>3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Concello (IRE)</v>
      </c>
      <c r="C65">
        <f>INDEX(AF$2:AF$20,MATCH(B65,A$2:A$20,0))</f>
        <v>10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0.13657377953089878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2</v>
      </c>
      <c r="AA65">
        <f t="shared" si="10"/>
        <v>3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17013</v>
      </c>
      <c r="H66">
        <f ca="1">LARGE(F53:F55, 1)</f>
        <v>0.21517965612242373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2</v>
      </c>
      <c r="AA66">
        <f t="shared" si="10"/>
        <v>3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Iconic Choice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Iconic Choice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2</v>
      </c>
      <c r="AA67">
        <f t="shared" si="10"/>
        <v>3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Iconic Choice</v>
      </c>
      <c r="B68" t="str">
        <f ca="1">IF(ISNA(A68), B56, A68)</f>
        <v>Iconic Choice</v>
      </c>
      <c r="C68">
        <f ca="1">INDEX(AF$2:AF$20,MATCH(B68,A$2:A$20,0))</f>
        <v>10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2</v>
      </c>
      <c r="AA68">
        <f t="shared" si="10"/>
        <v>3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Iconic Choice</v>
      </c>
      <c r="C69">
        <f ca="1">INDEX(AF$2:AF$20,MATCH(B69,A$2:A$20,0))</f>
        <v>10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2</v>
      </c>
      <c r="AA69">
        <f t="shared" si="10"/>
        <v>3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Iconic Choice</v>
      </c>
      <c r="C70">
        <f ca="1">INDEX(AF$2:AF$20,MATCH(B70,A$2:A$20,0))</f>
        <v>10</v>
      </c>
      <c r="D70">
        <v>1</v>
      </c>
      <c r="E70">
        <f ca="1">SUMIF(B53:B61, B70, G53:G61)</f>
        <v>0.21517965612242373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2</v>
      </c>
      <c r="AA70">
        <f t="shared" si="10"/>
        <v>3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2</v>
      </c>
      <c r="AA71">
        <f t="shared" si="10"/>
        <v>3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Concello (IRE)</v>
      </c>
      <c r="C72">
        <f>C53</f>
        <v>333.90010000000001</v>
      </c>
      <c r="D72">
        <f>(1/C72)*(C72-C73)</f>
        <v>7.2476767751792097E-3</v>
      </c>
      <c r="E72">
        <f>H53</f>
        <v>10</v>
      </c>
      <c r="F72">
        <f>(E72*10)-10</f>
        <v>90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2</v>
      </c>
      <c r="AA72">
        <f t="shared" si="10"/>
        <v>3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Iconic Choice</v>
      </c>
      <c r="C73">
        <f t="shared" si="19"/>
        <v>331.48009999999999</v>
      </c>
      <c r="D73">
        <f>(1/C73)*(C73-C74)</f>
        <v>1.5722512452482088E-2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2</v>
      </c>
      <c r="AA73">
        <f t="shared" si="10"/>
        <v>3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Aim Power (IRE)</v>
      </c>
      <c r="C74">
        <f t="shared" si="19"/>
        <v>326.26839999999999</v>
      </c>
      <c r="E74">
        <f t="shared" si="20"/>
        <v>14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2</v>
      </c>
      <c r="AA74">
        <f t="shared" si="10"/>
        <v>3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2</v>
      </c>
      <c r="AA75">
        <f t="shared" si="10"/>
        <v>3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2</v>
      </c>
      <c r="AA76">
        <f t="shared" si="10"/>
        <v>3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2.25</v>
      </c>
      <c r="C77">
        <f>SMALL(AF2:AF50, 1)</f>
        <v>2.25</v>
      </c>
      <c r="D77" t="str">
        <f>IF(G77&lt;=3, "YES", "NO")</f>
        <v>YES</v>
      </c>
      <c r="E77">
        <f>IF(C77=0,SMALL(AF2:AF49,2), C77)</f>
        <v>2.25</v>
      </c>
      <c r="F77">
        <f>IF(E77=0, SMALL(AF2:AF49, 3), E77)</f>
        <v>2.25</v>
      </c>
      <c r="G77">
        <f>IF(F77=0, SMALL(AF2:AF49, 4), F77)</f>
        <v>2.25</v>
      </c>
      <c r="H77" t="str">
        <f>INDEX(A2:A50, MATCH(G77, AF2:AF50, 0))</f>
        <v>Ceratonia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2</v>
      </c>
      <c r="AA77">
        <f t="shared" si="10"/>
        <v>3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302.13</v>
      </c>
      <c r="C78">
        <f>(B79-B78)+0.01</f>
        <v>31.780100000000015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2</v>
      </c>
      <c r="AA78">
        <f t="shared" si="10"/>
        <v>3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333.90010000000001</v>
      </c>
      <c r="C79">
        <f>C78/B79</f>
        <v>9.5178468050773318E-2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Ceratonia is highly rated.</v>
      </c>
      <c r="H79" t="str">
        <f>INDEX(A2:A50, MATCH(B79, AE2:AE50, 0))</f>
        <v>Concello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2</v>
      </c>
      <c r="AA79">
        <f t="shared" si="10"/>
        <v>3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19.68</v>
      </c>
      <c r="C80">
        <f>(B81-B80)+0.01</f>
        <v>3.4492999999999991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2</v>
      </c>
      <c r="AA80">
        <f t="shared" si="10"/>
        <v>3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23.119299999999999</v>
      </c>
      <c r="C81">
        <f>C80/B81</f>
        <v>0.14919569364124344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Zofelle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90.489400000000003</v>
      </c>
      <c r="C82">
        <f>(B83-B82)+0.01</f>
        <v>38.124600000000008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128.60400000000001</v>
      </c>
      <c r="C83">
        <f>C82/B83</f>
        <v>0.29644956610991885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Zofelle (IRE) is 29.64% ahead of the lay selection Ceratonia. </v>
      </c>
      <c r="H83" t="str">
        <f>INDEX(A2:A50,MATCH(B83,INDEX(M2:M50,0)))</f>
        <v>Zofelle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1.9216</v>
      </c>
      <c r="C84">
        <f>(B85-B84)+0.01</f>
        <v>0.44609999999999994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2.3576999999999999</v>
      </c>
      <c r="C85">
        <f>C84/B85</f>
        <v>0.18920982313271406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Concello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46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46</v>
      </c>
      <c r="C87">
        <f>C86/B87</f>
        <v>2.173913043478261E-4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Ceratonia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3.4681000000000002</v>
      </c>
      <c r="C88">
        <f>B89-B88</f>
        <v>0.21740000000000004</v>
      </c>
      <c r="H88" t="str">
        <f>INDEX(X2:X50, MATCH(B88, Y2:Y50, 0))</f>
        <v>Buick, William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3.6855000000000002</v>
      </c>
      <c r="C89">
        <f>C88/B89</f>
        <v>5.8987925654592328E-2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Doyle, Hollie. </v>
      </c>
      <c r="H89" t="str">
        <f>INDEX(X2:X50, MATCH(B89, Y2:Y50, 0))</f>
        <v>Doyle, Hollie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87.088700000000003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87.078699999999998</v>
      </c>
      <c r="C91">
        <f>(C90+0.01)/(B91+0.01)</f>
        <v>1.0001148254595602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Aim Power (IRE) outperformed Ceratonia significantly.</v>
      </c>
      <c r="H91" t="str">
        <f>INDEX(A2:A50, MATCH(B91, N2:N50, 0))</f>
        <v>Aim Power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Concello (IRE)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Concello (IRE)</v>
      </c>
      <c r="D101">
        <f t="shared" si="22"/>
        <v>6</v>
      </c>
      <c r="E101">
        <f t="shared" si="23"/>
        <v>1</v>
      </c>
      <c r="F101" t="str">
        <f t="shared" si="24"/>
        <v>Concello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1.85546875" bestFit="1" customWidth="1"/>
    <col min="4" max="5" width="12" bestFit="1" customWidth="1"/>
    <col min="6" max="6" width="21.85546875" bestFit="1" customWidth="1"/>
    <col min="7" max="7" width="111.42578125" bestFit="1" customWidth="1"/>
    <col min="8" max="8" width="21" bestFit="1" customWidth="1"/>
    <col min="9" max="9" width="13.42578125" bestFit="1" customWidth="1"/>
    <col min="10" max="10" width="16.28515625" bestFit="1" customWidth="1"/>
    <col min="11" max="11" width="41.85546875" bestFit="1" customWidth="1"/>
    <col min="12" max="19" width="21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1160</v>
      </c>
      <c r="B2" s="1">
        <v>0.67013888888888884</v>
      </c>
      <c r="C2" t="s">
        <v>163</v>
      </c>
      <c r="D2" t="s">
        <v>229</v>
      </c>
      <c r="E2" t="s">
        <v>1158</v>
      </c>
      <c r="F2">
        <v>131000</v>
      </c>
      <c r="G2" t="s">
        <v>231</v>
      </c>
      <c r="H2" t="s">
        <v>232</v>
      </c>
      <c r="I2" t="s">
        <v>233</v>
      </c>
      <c r="J2" t="s">
        <v>234</v>
      </c>
      <c r="K2" t="s">
        <v>1159</v>
      </c>
      <c r="L2">
        <v>2</v>
      </c>
      <c r="M2">
        <v>147.98490000000001</v>
      </c>
      <c r="N2">
        <v>119.7578</v>
      </c>
      <c r="O2">
        <v>33.197299999999998</v>
      </c>
      <c r="P2">
        <v>9.2294999999999998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25.172899999999998</v>
      </c>
      <c r="X2" t="s">
        <v>473</v>
      </c>
      <c r="Y2">
        <v>2.9033000000000002</v>
      </c>
      <c r="Z2" t="s">
        <v>476</v>
      </c>
      <c r="AA2">
        <v>1.7703</v>
      </c>
      <c r="AB2" t="s">
        <v>239</v>
      </c>
      <c r="AC2">
        <v>2.3845999999999998</v>
      </c>
      <c r="AD2">
        <v>38.1</v>
      </c>
      <c r="AE2" s="23">
        <v>414.32920000000001</v>
      </c>
      <c r="AF2">
        <v>5</v>
      </c>
      <c r="AG2">
        <v>111</v>
      </c>
    </row>
    <row r="3" spans="1:33">
      <c r="A3" t="s">
        <v>1161</v>
      </c>
      <c r="B3" s="1">
        <v>0.67013888888888884</v>
      </c>
      <c r="C3" t="s">
        <v>163</v>
      </c>
      <c r="D3" t="s">
        <v>229</v>
      </c>
      <c r="E3" t="s">
        <v>1158</v>
      </c>
      <c r="F3">
        <v>131000</v>
      </c>
      <c r="G3" t="s">
        <v>231</v>
      </c>
      <c r="H3" t="s">
        <v>232</v>
      </c>
      <c r="I3" t="s">
        <v>233</v>
      </c>
      <c r="J3" t="s">
        <v>234</v>
      </c>
      <c r="K3" t="s">
        <v>1159</v>
      </c>
      <c r="L3">
        <v>2</v>
      </c>
      <c r="M3">
        <v>124.657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21.474299999999999</v>
      </c>
      <c r="X3" t="s">
        <v>467</v>
      </c>
      <c r="Y3">
        <v>3.1606999999999998</v>
      </c>
      <c r="Z3" t="s">
        <v>243</v>
      </c>
      <c r="AA3">
        <v>1.1143000000000001</v>
      </c>
      <c r="AB3" t="s">
        <v>256</v>
      </c>
      <c r="AC3">
        <v>3.8780999999999999</v>
      </c>
      <c r="AD3">
        <v>59</v>
      </c>
      <c r="AE3">
        <v>402.88760000000002</v>
      </c>
      <c r="AF3">
        <v>14</v>
      </c>
      <c r="AG3">
        <v>0</v>
      </c>
    </row>
    <row r="4" spans="1:33">
      <c r="A4" t="s">
        <v>1162</v>
      </c>
      <c r="B4" s="1">
        <v>0.67013888888888884</v>
      </c>
      <c r="C4" t="s">
        <v>163</v>
      </c>
      <c r="D4" t="s">
        <v>229</v>
      </c>
      <c r="E4" t="s">
        <v>1158</v>
      </c>
      <c r="F4">
        <v>131000</v>
      </c>
      <c r="G4" t="s">
        <v>231</v>
      </c>
      <c r="H4" t="s">
        <v>232</v>
      </c>
      <c r="I4" t="s">
        <v>233</v>
      </c>
      <c r="J4" t="s">
        <v>234</v>
      </c>
      <c r="K4" t="s">
        <v>1159</v>
      </c>
      <c r="L4">
        <v>2</v>
      </c>
      <c r="M4">
        <v>120.327</v>
      </c>
      <c r="N4">
        <v>112.3811</v>
      </c>
      <c r="O4">
        <v>33.661299999999997</v>
      </c>
      <c r="P4">
        <v>7.2530000000000001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22.4693</v>
      </c>
      <c r="X4" t="s">
        <v>457</v>
      </c>
      <c r="Y4">
        <v>2.5468000000000002</v>
      </c>
      <c r="Z4" t="s">
        <v>407</v>
      </c>
      <c r="AA4">
        <v>1.4309000000000001</v>
      </c>
      <c r="AB4" t="s">
        <v>1163</v>
      </c>
      <c r="AC4">
        <v>2.5177999999999998</v>
      </c>
      <c r="AD4">
        <v>48.9</v>
      </c>
      <c r="AE4">
        <v>381.5754</v>
      </c>
      <c r="AF4">
        <v>25</v>
      </c>
      <c r="AG4">
        <v>104</v>
      </c>
    </row>
    <row r="5" spans="1:33">
      <c r="A5" t="s">
        <v>1164</v>
      </c>
      <c r="B5" s="1">
        <v>0.67013888888888884</v>
      </c>
      <c r="C5" t="s">
        <v>163</v>
      </c>
      <c r="D5" t="s">
        <v>229</v>
      </c>
      <c r="E5" t="s">
        <v>1158</v>
      </c>
      <c r="F5">
        <v>131000</v>
      </c>
      <c r="G5" t="s">
        <v>231</v>
      </c>
      <c r="H5" t="s">
        <v>232</v>
      </c>
      <c r="I5" t="s">
        <v>233</v>
      </c>
      <c r="J5" t="s">
        <v>234</v>
      </c>
      <c r="K5" t="s">
        <v>1159</v>
      </c>
      <c r="L5">
        <v>2</v>
      </c>
      <c r="M5">
        <v>128.83179999999999</v>
      </c>
      <c r="N5">
        <v>79.772800000000004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24.295000000000002</v>
      </c>
      <c r="X5" t="s">
        <v>475</v>
      </c>
      <c r="Y5">
        <v>4.0792000000000002</v>
      </c>
      <c r="Z5" t="s">
        <v>286</v>
      </c>
      <c r="AA5">
        <v>2.8264</v>
      </c>
      <c r="AB5" t="s">
        <v>863</v>
      </c>
      <c r="AC5">
        <v>2.0078</v>
      </c>
      <c r="AD5">
        <v>31.5</v>
      </c>
      <c r="AE5">
        <v>364.84640000000002</v>
      </c>
      <c r="AF5">
        <v>1.38</v>
      </c>
      <c r="AG5">
        <v>0</v>
      </c>
    </row>
    <row r="6" spans="1:33">
      <c r="A6" t="s">
        <v>1165</v>
      </c>
      <c r="B6" s="1">
        <v>0.67013888888888884</v>
      </c>
      <c r="C6" t="s">
        <v>163</v>
      </c>
      <c r="D6" t="s">
        <v>229</v>
      </c>
      <c r="E6" t="s">
        <v>1158</v>
      </c>
      <c r="F6">
        <v>131000</v>
      </c>
      <c r="G6" t="s">
        <v>231</v>
      </c>
      <c r="H6" t="s">
        <v>232</v>
      </c>
      <c r="I6" t="s">
        <v>233</v>
      </c>
      <c r="J6" t="s">
        <v>234</v>
      </c>
      <c r="K6" t="s">
        <v>1159</v>
      </c>
      <c r="L6">
        <v>2</v>
      </c>
      <c r="M6">
        <v>136.43049999999999</v>
      </c>
      <c r="N6">
        <v>74.890199999999993</v>
      </c>
      <c r="O6">
        <v>40.158000000000001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10.3142</v>
      </c>
      <c r="X6" t="s">
        <v>450</v>
      </c>
      <c r="Y6">
        <v>4.3815</v>
      </c>
      <c r="Z6" t="s">
        <v>797</v>
      </c>
      <c r="AA6">
        <v>2.3252000000000002</v>
      </c>
      <c r="AB6" t="s">
        <v>1166</v>
      </c>
      <c r="AC6">
        <v>1.8486</v>
      </c>
      <c r="AD6">
        <v>43.4</v>
      </c>
      <c r="AE6">
        <v>362.32260000000002</v>
      </c>
      <c r="AF6">
        <v>14</v>
      </c>
      <c r="AG6">
        <v>103</v>
      </c>
    </row>
    <row r="7" spans="1:33">
      <c r="A7" t="s">
        <v>1167</v>
      </c>
      <c r="B7" s="1">
        <v>0.67013888888888884</v>
      </c>
      <c r="C7" t="s">
        <v>163</v>
      </c>
      <c r="D7" t="s">
        <v>229</v>
      </c>
      <c r="E7" t="s">
        <v>1158</v>
      </c>
      <c r="F7">
        <v>131000</v>
      </c>
      <c r="G7" t="s">
        <v>231</v>
      </c>
      <c r="H7" t="s">
        <v>232</v>
      </c>
      <c r="I7" t="s">
        <v>233</v>
      </c>
      <c r="J7" t="s">
        <v>234</v>
      </c>
      <c r="K7" t="s">
        <v>1159</v>
      </c>
      <c r="L7">
        <v>2</v>
      </c>
      <c r="M7">
        <v>99.522000000000006</v>
      </c>
      <c r="N7">
        <v>78.453599999999994</v>
      </c>
      <c r="O7">
        <v>36.250700000000002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18.504999999999999</v>
      </c>
      <c r="X7" t="s">
        <v>460</v>
      </c>
      <c r="Y7">
        <v>5.2228000000000003</v>
      </c>
      <c r="Z7" t="s">
        <v>238</v>
      </c>
      <c r="AA7">
        <v>3.1208999999999998</v>
      </c>
      <c r="AB7" t="s">
        <v>1031</v>
      </c>
      <c r="AC7">
        <v>3.1949999999999998</v>
      </c>
      <c r="AD7">
        <v>56.100900000000003</v>
      </c>
      <c r="AE7">
        <v>342.73869999999999</v>
      </c>
      <c r="AF7">
        <v>4</v>
      </c>
      <c r="AG7">
        <v>101</v>
      </c>
    </row>
    <row r="8" spans="1:33">
      <c r="A8" t="s">
        <v>1168</v>
      </c>
      <c r="B8" s="1">
        <v>0.67013888888888884</v>
      </c>
      <c r="C8" t="s">
        <v>163</v>
      </c>
      <c r="D8" t="s">
        <v>229</v>
      </c>
      <c r="E8" t="s">
        <v>1158</v>
      </c>
      <c r="F8">
        <v>131000</v>
      </c>
      <c r="G8" t="s">
        <v>231</v>
      </c>
      <c r="H8" t="s">
        <v>232</v>
      </c>
      <c r="I8" t="s">
        <v>233</v>
      </c>
      <c r="J8" t="s">
        <v>234</v>
      </c>
      <c r="K8" t="s">
        <v>1159</v>
      </c>
      <c r="L8">
        <v>2</v>
      </c>
      <c r="M8">
        <v>107.372</v>
      </c>
      <c r="N8">
        <v>77.756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22.0779</v>
      </c>
      <c r="X8" t="s">
        <v>469</v>
      </c>
      <c r="Y8">
        <v>1.4111</v>
      </c>
      <c r="Z8" t="s">
        <v>259</v>
      </c>
      <c r="AA8">
        <v>1.3334999999999999</v>
      </c>
      <c r="AB8" t="s">
        <v>917</v>
      </c>
      <c r="AC8">
        <v>1.9972000000000001</v>
      </c>
      <c r="AD8">
        <v>37.5</v>
      </c>
      <c r="AE8">
        <v>331.37670000000003</v>
      </c>
      <c r="AF8">
        <v>20</v>
      </c>
      <c r="AG8">
        <v>0</v>
      </c>
    </row>
    <row r="9" spans="1:33">
      <c r="A9" t="s">
        <v>1169</v>
      </c>
      <c r="B9" s="1">
        <v>0.67013888888888884</v>
      </c>
      <c r="C9" t="s">
        <v>163</v>
      </c>
      <c r="D9" t="s">
        <v>229</v>
      </c>
      <c r="E9" t="s">
        <v>1158</v>
      </c>
      <c r="F9">
        <v>131000</v>
      </c>
      <c r="G9" t="s">
        <v>231</v>
      </c>
      <c r="H9" t="s">
        <v>232</v>
      </c>
      <c r="I9" t="s">
        <v>233</v>
      </c>
      <c r="J9" t="s">
        <v>234</v>
      </c>
      <c r="K9" t="s">
        <v>1159</v>
      </c>
      <c r="L9">
        <v>2</v>
      </c>
      <c r="M9">
        <v>118.8464</v>
      </c>
      <c r="N9">
        <v>78.132300000000001</v>
      </c>
      <c r="O9">
        <v>32.595599999999997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23.492899999999999</v>
      </c>
      <c r="X9" t="s">
        <v>1170</v>
      </c>
      <c r="Y9">
        <v>0.91349999999999998</v>
      </c>
      <c r="Z9" t="s">
        <v>286</v>
      </c>
      <c r="AA9">
        <v>2.8264</v>
      </c>
      <c r="AB9" t="s">
        <v>297</v>
      </c>
      <c r="AC9">
        <v>1.9734</v>
      </c>
      <c r="AD9">
        <v>22.333100000000002</v>
      </c>
      <c r="AE9">
        <v>324.91969999999998</v>
      </c>
      <c r="AF9">
        <v>14</v>
      </c>
      <c r="AG9">
        <v>0</v>
      </c>
    </row>
    <row r="10" spans="1:33">
      <c r="A10" t="s">
        <v>1171</v>
      </c>
      <c r="B10" s="1">
        <v>0.67013888888888884</v>
      </c>
      <c r="C10" t="s">
        <v>163</v>
      </c>
      <c r="D10" t="s">
        <v>229</v>
      </c>
      <c r="E10" t="s">
        <v>1158</v>
      </c>
      <c r="F10">
        <v>131000</v>
      </c>
      <c r="G10" t="s">
        <v>231</v>
      </c>
      <c r="H10" t="s">
        <v>232</v>
      </c>
      <c r="I10" t="s">
        <v>233</v>
      </c>
      <c r="J10" t="s">
        <v>234</v>
      </c>
      <c r="K10" t="s">
        <v>1159</v>
      </c>
      <c r="L10">
        <v>2</v>
      </c>
      <c r="M10">
        <v>97.759500000000003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19.851400000000002</v>
      </c>
      <c r="X10" t="s">
        <v>813</v>
      </c>
      <c r="Y10">
        <v>1.7747999999999999</v>
      </c>
      <c r="Z10" t="s">
        <v>1172</v>
      </c>
      <c r="AA10">
        <v>1.1339999999999999</v>
      </c>
      <c r="AB10" t="s">
        <v>874</v>
      </c>
      <c r="AC10">
        <v>1.7806999999999999</v>
      </c>
      <c r="AD10">
        <v>43</v>
      </c>
      <c r="AE10">
        <v>313.99270000000001</v>
      </c>
      <c r="AF10">
        <v>20</v>
      </c>
      <c r="AG10">
        <v>0</v>
      </c>
    </row>
    <row r="11" spans="1:33">
      <c r="A11" t="s">
        <v>1173</v>
      </c>
      <c r="B11" s="1">
        <v>0.67013888888888884</v>
      </c>
      <c r="C11" t="s">
        <v>163</v>
      </c>
      <c r="D11" t="s">
        <v>229</v>
      </c>
      <c r="E11" t="s">
        <v>1158</v>
      </c>
      <c r="F11">
        <v>131000</v>
      </c>
      <c r="G11" t="s">
        <v>231</v>
      </c>
      <c r="H11" t="s">
        <v>232</v>
      </c>
      <c r="I11" t="s">
        <v>233</v>
      </c>
      <c r="J11" t="s">
        <v>234</v>
      </c>
      <c r="K11" t="s">
        <v>1159</v>
      </c>
      <c r="L11">
        <v>2</v>
      </c>
      <c r="M11">
        <v>101.07559999999999</v>
      </c>
      <c r="N11">
        <v>100.5907</v>
      </c>
      <c r="O11">
        <v>38.953299999999999</v>
      </c>
      <c r="P11">
        <v>9.5527999999999995</v>
      </c>
      <c r="Q11">
        <v>5.7126000000000001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22.889299999999999</v>
      </c>
      <c r="X11" t="s">
        <v>1174</v>
      </c>
      <c r="Y11">
        <v>1.4500999999999999</v>
      </c>
      <c r="Z11" t="s">
        <v>286</v>
      </c>
      <c r="AA11">
        <v>3.6263999999999998</v>
      </c>
      <c r="AB11" t="s">
        <v>252</v>
      </c>
      <c r="AC11">
        <v>1.5424</v>
      </c>
      <c r="AD11">
        <v>8.6</v>
      </c>
      <c r="AE11">
        <v>313.2176</v>
      </c>
      <c r="AF11">
        <v>33</v>
      </c>
      <c r="AG11">
        <v>0</v>
      </c>
    </row>
    <row r="12" spans="1:33">
      <c r="A12" t="s">
        <v>1175</v>
      </c>
      <c r="B12" s="1">
        <v>0.67013888888888884</v>
      </c>
      <c r="C12" t="s">
        <v>163</v>
      </c>
      <c r="D12" t="s">
        <v>229</v>
      </c>
      <c r="E12" t="s">
        <v>1158</v>
      </c>
      <c r="F12">
        <v>131000</v>
      </c>
      <c r="G12" t="s">
        <v>231</v>
      </c>
      <c r="H12" t="s">
        <v>232</v>
      </c>
      <c r="I12" t="s">
        <v>233</v>
      </c>
      <c r="J12" t="s">
        <v>234</v>
      </c>
      <c r="K12" t="s">
        <v>1159</v>
      </c>
      <c r="L12">
        <v>2</v>
      </c>
      <c r="M12">
        <v>100.492</v>
      </c>
      <c r="N12">
        <v>62.279000000000003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20.844999999999999</v>
      </c>
      <c r="X12" t="s">
        <v>658</v>
      </c>
      <c r="Y12">
        <v>1.7414000000000001</v>
      </c>
      <c r="Z12" t="s">
        <v>238</v>
      </c>
      <c r="AA12">
        <v>3.1208999999999998</v>
      </c>
      <c r="AB12" t="s">
        <v>1176</v>
      </c>
      <c r="AC12">
        <v>1.0242</v>
      </c>
      <c r="AD12">
        <v>34.5</v>
      </c>
      <c r="AE12">
        <v>295.428</v>
      </c>
      <c r="AF12">
        <v>12</v>
      </c>
      <c r="AG12">
        <v>0</v>
      </c>
    </row>
    <row r="51" spans="1:33" hidden="1" outlineLevel="1">
      <c r="A51" t="str">
        <f>C2</f>
        <v>Doncaster</v>
      </c>
      <c r="B51">
        <f>B2</f>
        <v>0.67013888888888884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Phoenix Of Spain (IRE)</v>
      </c>
      <c r="L52" t="str">
        <f t="shared" si="0"/>
        <v>Phoenix Of Spain (IRE)</v>
      </c>
      <c r="M52" t="str">
        <f t="shared" si="0"/>
        <v>Great Scot</v>
      </c>
      <c r="N52" t="str">
        <f t="shared" ref="N52:N91" si="1">INDEX($A$2:$A$20,(MATCH(LARGE(W$2:W$20,$J52),W$2:W$20,0)))</f>
        <v>Phoenix Of Spain (IRE)</v>
      </c>
      <c r="O52" t="str">
        <f t="shared" ref="O52:O91" si="2">INDEX($A$2:$A$20,(MATCH(LARGE(AA$2:AA$20,$J52),AA$2:AA$20,0)))</f>
        <v>Western Australia (IRE)</v>
      </c>
      <c r="P52" t="str">
        <f t="shared" ref="P52:P91" si="3">INDEX($A$2:$A$20,(MATCH(LARGE(Y$2:Y$20,$J52),Y$2:Y$20,0)))</f>
        <v>Turgenev</v>
      </c>
      <c r="Q52" t="str">
        <f t="shared" ref="Q52:Q91" si="4">INDEX($A$2:$A$20,(MATCH(LARGE(Y$2:Y$20,$J52),Y$2:Y$20,0)))</f>
        <v>Turgenev</v>
      </c>
      <c r="R52" t="str">
        <f t="shared" ref="R52:R91" si="5">INDEX($A$2:$A$20,(MATCH(LARGE(AD$2:AD$20,$J52),AD$2:AD$20,0)))</f>
        <v>Raakib Alhawa (IRE)</v>
      </c>
      <c r="S52" t="str">
        <f t="shared" ref="S52:S80" si="6">A2</f>
        <v>Phoenix Of Spain (IRE)</v>
      </c>
      <c r="V52">
        <f t="shared" ref="V52:V80" si="7">SUM(Y52:AF52)</f>
        <v>66</v>
      </c>
      <c r="W52">
        <f t="shared" ref="W52:W80" si="8">V52-AG2</f>
        <v>-45</v>
      </c>
      <c r="X52">
        <f t="shared" ref="X52:X60" si="9">IF(ISNA(W52),"",W52)</f>
        <v>-45</v>
      </c>
      <c r="Y52">
        <f t="shared" ref="Y52:AA80" si="10">(($H$63+1)-(RANK(M2,M$2:M$30)))</f>
        <v>11</v>
      </c>
      <c r="Z52">
        <f t="shared" si="10"/>
        <v>11</v>
      </c>
      <c r="AA52">
        <f t="shared" si="10"/>
        <v>7</v>
      </c>
      <c r="AB52">
        <f t="shared" ref="AB52:AB80" si="11">(($H$63+1)-(RANK(W2,W$2:W$30)))</f>
        <v>11</v>
      </c>
      <c r="AC52">
        <f t="shared" ref="AC52:AC80" si="12">(($H$63+1)-(RANK(Y2,Y$2:Y$30)))</f>
        <v>7</v>
      </c>
      <c r="AD52">
        <f t="shared" ref="AD52:AD80" si="13">(($H$63+1)-(RANK(AA2,AA$2:AA$30)))</f>
        <v>5</v>
      </c>
      <c r="AE52">
        <f t="shared" ref="AE52:AF80" si="14">(($H$63+1)-(RANK(AC2,AC$2:AC$30)))</f>
        <v>8</v>
      </c>
      <c r="AF52">
        <f t="shared" si="14"/>
        <v>6</v>
      </c>
      <c r="AG52" t="str">
        <f>INDEX(S52:S92, MATCH(LARGE(X52:X92, 1),X52:X92, 0))</f>
        <v>Magna Grecia (IRE)</v>
      </c>
    </row>
    <row r="53" spans="1:33" hidden="1" outlineLevel="1">
      <c r="A53" t="s">
        <v>43</v>
      </c>
      <c r="B53" t="str">
        <f>A2</f>
        <v>Phoenix Of Spain (IRE)</v>
      </c>
      <c r="C53">
        <f>AE2</f>
        <v>414.32920000000001</v>
      </c>
      <c r="D53">
        <f>AG2</f>
        <v>111</v>
      </c>
      <c r="E53">
        <f>C53-D53</f>
        <v>303.32920000000001</v>
      </c>
      <c r="F53">
        <f>SUMIF(B53:B61, B53, G53:G61)</f>
        <v>0.14056779877859923</v>
      </c>
      <c r="G53">
        <f>(1/C53)*(C53-C54)</f>
        <v>2.7614756575206366E-2</v>
      </c>
      <c r="H53">
        <f>AF2</f>
        <v>5</v>
      </c>
      <c r="J53">
        <v>2</v>
      </c>
      <c r="K53" t="str">
        <f t="shared" si="0"/>
        <v>Great Scot</v>
      </c>
      <c r="L53" t="str">
        <f t="shared" si="0"/>
        <v>Kuwait Currency (USA)</v>
      </c>
      <c r="M53" t="str">
        <f t="shared" si="0"/>
        <v>Western Australia (IRE)</v>
      </c>
      <c r="N53" t="str">
        <f t="shared" si="1"/>
        <v>Magna Grecia (IRE)</v>
      </c>
      <c r="O53" t="str">
        <f t="shared" si="2"/>
        <v>Turgenev</v>
      </c>
      <c r="P53" t="str">
        <f t="shared" si="3"/>
        <v>Great Scot</v>
      </c>
      <c r="Q53" t="str">
        <f t="shared" si="4"/>
        <v>Great Scot</v>
      </c>
      <c r="R53" t="str">
        <f t="shared" si="5"/>
        <v>Turgenev</v>
      </c>
      <c r="S53" t="str">
        <f t="shared" si="6"/>
        <v>Raakib Alhawa (IRE)</v>
      </c>
      <c r="V53">
        <f t="shared" si="7"/>
        <v>51</v>
      </c>
      <c r="W53">
        <f t="shared" si="8"/>
        <v>51</v>
      </c>
      <c r="X53">
        <f t="shared" si="9"/>
        <v>51</v>
      </c>
      <c r="Y53">
        <f t="shared" si="10"/>
        <v>8</v>
      </c>
      <c r="Z53">
        <f t="shared" si="10"/>
        <v>2</v>
      </c>
      <c r="AA53">
        <f t="shared" si="10"/>
        <v>5</v>
      </c>
      <c r="AB53">
        <f t="shared" si="11"/>
        <v>5</v>
      </c>
      <c r="AC53">
        <f t="shared" si="12"/>
        <v>8</v>
      </c>
      <c r="AD53">
        <f t="shared" si="13"/>
        <v>1</v>
      </c>
      <c r="AE53">
        <f t="shared" si="14"/>
        <v>11</v>
      </c>
      <c r="AF53">
        <f t="shared" si="14"/>
        <v>11</v>
      </c>
    </row>
    <row r="54" spans="1:33" hidden="1" outlineLevel="1">
      <c r="A54" t="s">
        <v>44</v>
      </c>
      <c r="B54" t="str">
        <f>A3</f>
        <v>Raakib Alhawa (IRE)</v>
      </c>
      <c r="C54">
        <f>AE3</f>
        <v>402.88760000000002</v>
      </c>
      <c r="D54">
        <f>AG3</f>
        <v>0</v>
      </c>
      <c r="E54">
        <f t="shared" ref="E54:E55" si="15">C54-D54</f>
        <v>402.88760000000002</v>
      </c>
      <c r="F54">
        <f ca="1">SUMIF(B53:B64, B54, G53:G61)</f>
        <v>0.22528024473805316</v>
      </c>
      <c r="H54">
        <f>AF3</f>
        <v>14</v>
      </c>
      <c r="J54">
        <v>3</v>
      </c>
      <c r="K54" t="str">
        <f t="shared" si="0"/>
        <v>Magna Grecia (IRE)</v>
      </c>
      <c r="L54" t="str">
        <f t="shared" si="0"/>
        <v>Western Australia (IRE)</v>
      </c>
      <c r="M54" t="str">
        <f t="shared" si="0"/>
        <v>Turgenev</v>
      </c>
      <c r="N54" t="str">
        <f t="shared" si="1"/>
        <v>Circus Maximus (IRE)</v>
      </c>
      <c r="O54" t="str">
        <f t="shared" si="2"/>
        <v>Turgenev</v>
      </c>
      <c r="P54" t="str">
        <f t="shared" si="3"/>
        <v>Magna Grecia (IRE)</v>
      </c>
      <c r="Q54" t="str">
        <f t="shared" si="4"/>
        <v>Magna Grecia (IRE)</v>
      </c>
      <c r="R54" t="str">
        <f t="shared" si="5"/>
        <v>Kuwait Currency (USA)</v>
      </c>
      <c r="S54" t="str">
        <f t="shared" si="6"/>
        <v>Kuwait Currency (USA)</v>
      </c>
      <c r="V54">
        <f t="shared" si="7"/>
        <v>60</v>
      </c>
      <c r="W54">
        <f t="shared" si="8"/>
        <v>-44</v>
      </c>
      <c r="X54">
        <f t="shared" si="9"/>
        <v>-44</v>
      </c>
      <c r="Y54">
        <f t="shared" si="10"/>
        <v>7</v>
      </c>
      <c r="Z54">
        <f t="shared" si="10"/>
        <v>10</v>
      </c>
      <c r="AA54">
        <f t="shared" si="10"/>
        <v>8</v>
      </c>
      <c r="AB54">
        <f t="shared" si="11"/>
        <v>7</v>
      </c>
      <c r="AC54">
        <f t="shared" si="12"/>
        <v>6</v>
      </c>
      <c r="AD54">
        <f t="shared" si="13"/>
        <v>4</v>
      </c>
      <c r="AE54">
        <f t="shared" si="14"/>
        <v>9</v>
      </c>
      <c r="AF54">
        <f t="shared" si="14"/>
        <v>9</v>
      </c>
    </row>
    <row r="55" spans="1:33" hidden="1" outlineLevel="1">
      <c r="A55" t="s">
        <v>45</v>
      </c>
      <c r="B55" t="str">
        <f>A4</f>
        <v>Kuwait Currency (USA)</v>
      </c>
      <c r="C55">
        <f>AE4</f>
        <v>381.5754</v>
      </c>
      <c r="D55">
        <f>AG4</f>
        <v>104</v>
      </c>
      <c r="E55">
        <f t="shared" si="15"/>
        <v>277.5754</v>
      </c>
      <c r="F55">
        <f ca="1">SUMIF(B53:B64, B55, G53:G61)</f>
        <v>0</v>
      </c>
      <c r="H55">
        <f>AF4</f>
        <v>25</v>
      </c>
      <c r="J55">
        <v>4</v>
      </c>
      <c r="K55" t="str">
        <f t="shared" si="0"/>
        <v>Raakib Alhawa (IRE)</v>
      </c>
      <c r="L55" t="str">
        <f t="shared" si="0"/>
        <v>Magna Grecia (IRE)</v>
      </c>
      <c r="M55" t="str">
        <f t="shared" si="0"/>
        <v>Kuwait Currency (USA)</v>
      </c>
      <c r="N55" t="str">
        <f t="shared" si="1"/>
        <v>Western Australia (IRE)</v>
      </c>
      <c r="O55" t="str">
        <f t="shared" si="2"/>
        <v>Magna Grecia (IRE)</v>
      </c>
      <c r="P55" t="str">
        <f t="shared" si="3"/>
        <v>Raakib Alhawa (IRE)</v>
      </c>
      <c r="Q55" t="str">
        <f t="shared" si="4"/>
        <v>Raakib Alhawa (IRE)</v>
      </c>
      <c r="R55" t="str">
        <f t="shared" si="5"/>
        <v>Great Scot</v>
      </c>
      <c r="S55" t="str">
        <f t="shared" si="6"/>
        <v>Magna Grecia (IRE)</v>
      </c>
      <c r="V55">
        <f t="shared" si="7"/>
        <v>59</v>
      </c>
      <c r="W55">
        <f t="shared" si="8"/>
        <v>59</v>
      </c>
      <c r="X55">
        <f t="shared" si="9"/>
        <v>59</v>
      </c>
      <c r="Y55">
        <f t="shared" si="10"/>
        <v>9</v>
      </c>
      <c r="Z55">
        <f t="shared" si="10"/>
        <v>8</v>
      </c>
      <c r="AA55">
        <f t="shared" si="10"/>
        <v>5</v>
      </c>
      <c r="AB55">
        <f t="shared" si="11"/>
        <v>10</v>
      </c>
      <c r="AC55">
        <f t="shared" si="12"/>
        <v>9</v>
      </c>
      <c r="AD55">
        <f t="shared" si="13"/>
        <v>8</v>
      </c>
      <c r="AE55">
        <f t="shared" si="14"/>
        <v>7</v>
      </c>
      <c r="AF55">
        <f t="shared" si="14"/>
        <v>3</v>
      </c>
    </row>
    <row r="56" spans="1:33" hidden="1" outlineLevel="1">
      <c r="A56" t="s">
        <v>46</v>
      </c>
      <c r="B56" t="str">
        <f>INDEX(A$2:A$20,MATCH(C56,M$2:M$20,0))</f>
        <v>Phoenix Of Spain (IRE)</v>
      </c>
      <c r="C56">
        <f>LARGE(M$2:M$20, D56)</f>
        <v>147.98490000000001</v>
      </c>
      <c r="D56">
        <v>1</v>
      </c>
      <c r="E56">
        <f>LARGE(M$2:M$20, F56)</f>
        <v>136.43049999999999</v>
      </c>
      <c r="F56">
        <v>2</v>
      </c>
      <c r="G56">
        <f t="shared" ref="G56:G61" si="16">IF(C56&gt;0, (1/C56)*(C56-E56), 0.1)</f>
        <v>7.8078236360601752E-2</v>
      </c>
      <c r="H56">
        <f t="shared" ref="H56:H61" si="17">INDEX(AF$2:AF$20,MATCH(B56,A$2:A$20,0))</f>
        <v>5</v>
      </c>
      <c r="J56">
        <v>5</v>
      </c>
      <c r="K56" t="str">
        <f t="shared" si="0"/>
        <v>Kuwait Currency (USA)</v>
      </c>
      <c r="L56" t="str">
        <f t="shared" si="0"/>
        <v>Turgenev</v>
      </c>
      <c r="M56" t="str">
        <f t="shared" si="0"/>
        <v>Phoenix Of Spain (IRE)</v>
      </c>
      <c r="N56" t="str">
        <f t="shared" si="1"/>
        <v>Kuwait Currency (USA)</v>
      </c>
      <c r="O56" t="str">
        <f t="shared" si="2"/>
        <v>Magna Grecia (IRE)</v>
      </c>
      <c r="P56" t="str">
        <f t="shared" si="3"/>
        <v>Phoenix Of Spain (IRE)</v>
      </c>
      <c r="Q56" t="str">
        <f t="shared" si="4"/>
        <v>Phoenix Of Spain (IRE)</v>
      </c>
      <c r="R56" t="str">
        <f t="shared" si="5"/>
        <v>King Ottokar (FR)</v>
      </c>
      <c r="S56" t="str">
        <f t="shared" si="6"/>
        <v>Great Scot</v>
      </c>
      <c r="V56">
        <f t="shared" si="7"/>
        <v>54</v>
      </c>
      <c r="W56">
        <f t="shared" si="8"/>
        <v>-49</v>
      </c>
      <c r="X56">
        <f t="shared" si="9"/>
        <v>-49</v>
      </c>
      <c r="Y56">
        <f t="shared" si="10"/>
        <v>10</v>
      </c>
      <c r="Z56">
        <f t="shared" si="10"/>
        <v>4</v>
      </c>
      <c r="AA56">
        <f t="shared" si="10"/>
        <v>11</v>
      </c>
      <c r="AB56">
        <f t="shared" si="11"/>
        <v>1</v>
      </c>
      <c r="AC56">
        <f t="shared" si="12"/>
        <v>10</v>
      </c>
      <c r="AD56">
        <f t="shared" si="13"/>
        <v>6</v>
      </c>
      <c r="AE56">
        <f t="shared" si="14"/>
        <v>4</v>
      </c>
      <c r="AF56">
        <f t="shared" si="14"/>
        <v>8</v>
      </c>
    </row>
    <row r="57" spans="1:33" hidden="1" outlineLevel="1">
      <c r="A57" t="s">
        <v>25</v>
      </c>
      <c r="B57" t="str">
        <f>INDEX(A$2:A$20,MATCH(C57,W$2:W$20,0))</f>
        <v>Phoenix Of Spain (IRE)</v>
      </c>
      <c r="C57">
        <f>LARGE(W$2:W$20, D57)</f>
        <v>25.172899999999998</v>
      </c>
      <c r="D57">
        <v>1</v>
      </c>
      <c r="E57">
        <f>LARGE(W$2:W$20, F57)</f>
        <v>24.295000000000002</v>
      </c>
      <c r="F57">
        <v>2</v>
      </c>
      <c r="G57">
        <f t="shared" si="16"/>
        <v>3.487480584279113E-2</v>
      </c>
      <c r="H57">
        <f t="shared" si="17"/>
        <v>5</v>
      </c>
      <c r="J57">
        <v>6</v>
      </c>
      <c r="K57" t="str">
        <f t="shared" si="0"/>
        <v>Circus Maximus (IRE)</v>
      </c>
      <c r="L57" t="str">
        <f t="shared" si="0"/>
        <v>Circus Maximus (IRE)</v>
      </c>
      <c r="M57" t="str">
        <f t="shared" si="0"/>
        <v>Circus Maximus (IRE)</v>
      </c>
      <c r="N57" t="str">
        <f t="shared" si="1"/>
        <v>Dashing Willoughby</v>
      </c>
      <c r="O57" t="str">
        <f t="shared" si="2"/>
        <v>Great Scot</v>
      </c>
      <c r="P57" t="str">
        <f t="shared" si="3"/>
        <v>Kuwait Currency (USA)</v>
      </c>
      <c r="Q57" t="str">
        <f t="shared" si="4"/>
        <v>Kuwait Currency (USA)</v>
      </c>
      <c r="R57" t="str">
        <f t="shared" si="5"/>
        <v>Phoenix Of Spain (IRE)</v>
      </c>
      <c r="S57" t="str">
        <f t="shared" si="6"/>
        <v>Turgenev</v>
      </c>
      <c r="V57">
        <f t="shared" si="7"/>
        <v>61</v>
      </c>
      <c r="W57">
        <f t="shared" si="8"/>
        <v>-40</v>
      </c>
      <c r="X57">
        <f t="shared" si="9"/>
        <v>-40</v>
      </c>
      <c r="Y57">
        <f t="shared" si="10"/>
        <v>2</v>
      </c>
      <c r="Z57">
        <f t="shared" si="10"/>
        <v>7</v>
      </c>
      <c r="AA57">
        <f t="shared" si="10"/>
        <v>9</v>
      </c>
      <c r="AB57">
        <f t="shared" si="11"/>
        <v>2</v>
      </c>
      <c r="AC57">
        <f t="shared" si="12"/>
        <v>11</v>
      </c>
      <c r="AD57">
        <f t="shared" si="13"/>
        <v>10</v>
      </c>
      <c r="AE57">
        <f t="shared" si="14"/>
        <v>10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Western Australia (IRE)</v>
      </c>
      <c r="C58">
        <f>LARGE(AA$2:AA$20, D58)</f>
        <v>3.6263999999999998</v>
      </c>
      <c r="D58">
        <v>1</v>
      </c>
      <c r="E58">
        <f>LARGE(AA$2:AA$20, F58)</f>
        <v>3.1208999999999998</v>
      </c>
      <c r="F58">
        <v>2</v>
      </c>
      <c r="G58">
        <f t="shared" si="16"/>
        <v>0.13939444076770352</v>
      </c>
      <c r="H58">
        <f t="shared" si="17"/>
        <v>33</v>
      </c>
      <c r="J58">
        <v>7</v>
      </c>
      <c r="K58" t="str">
        <f t="shared" si="0"/>
        <v>Dashing Willoughby</v>
      </c>
      <c r="L58" t="str">
        <f t="shared" si="0"/>
        <v>Dashing Willoughby</v>
      </c>
      <c r="M58" t="str">
        <f t="shared" si="0"/>
        <v>Raakib Alhawa (IRE)</v>
      </c>
      <c r="N58" t="str">
        <f t="shared" si="1"/>
        <v>Raakib Alhawa (IRE)</v>
      </c>
      <c r="O58" t="str">
        <f t="shared" si="2"/>
        <v>Phoenix Of Spain (IRE)</v>
      </c>
      <c r="P58" t="str">
        <f t="shared" si="3"/>
        <v>King Ottokar (FR)</v>
      </c>
      <c r="Q58" t="str">
        <f t="shared" si="4"/>
        <v>King Ottokar (FR)</v>
      </c>
      <c r="R58" t="str">
        <f t="shared" si="5"/>
        <v>Dashing Willoughby</v>
      </c>
      <c r="S58" t="str">
        <f t="shared" si="6"/>
        <v>Dashing Willoughby</v>
      </c>
      <c r="V58">
        <f t="shared" si="7"/>
        <v>37</v>
      </c>
      <c r="W58">
        <f t="shared" si="8"/>
        <v>37</v>
      </c>
      <c r="X58">
        <f t="shared" si="9"/>
        <v>37</v>
      </c>
      <c r="Y58">
        <f t="shared" si="10"/>
        <v>5</v>
      </c>
      <c r="Z58">
        <f t="shared" si="10"/>
        <v>5</v>
      </c>
      <c r="AA58">
        <f t="shared" si="10"/>
        <v>5</v>
      </c>
      <c r="AB58">
        <f t="shared" si="11"/>
        <v>6</v>
      </c>
      <c r="AC58">
        <f t="shared" si="12"/>
        <v>2</v>
      </c>
      <c r="AD58">
        <f t="shared" si="13"/>
        <v>3</v>
      </c>
      <c r="AE58">
        <f t="shared" si="14"/>
        <v>6</v>
      </c>
      <c r="AF58">
        <f t="shared" si="14"/>
        <v>5</v>
      </c>
    </row>
    <row r="59" spans="1:33" hidden="1" outlineLevel="1">
      <c r="A59" t="s">
        <v>30</v>
      </c>
      <c r="B59" t="str">
        <f>INDEX(A$2:A$20,MATCH(C59,AC$2:AC$20,0))</f>
        <v>Raakib Alhawa (IRE)</v>
      </c>
      <c r="C59">
        <f>LARGE(AC$2:AC$20, D59)</f>
        <v>3.8780999999999999</v>
      </c>
      <c r="D59">
        <v>1</v>
      </c>
      <c r="E59">
        <f>LARGE(AC$2:AC$20, F59)</f>
        <v>3.1949999999999998</v>
      </c>
      <c r="F59">
        <v>2</v>
      </c>
      <c r="G59">
        <f t="shared" si="16"/>
        <v>0.17614295660245999</v>
      </c>
      <c r="H59">
        <f t="shared" si="17"/>
        <v>14</v>
      </c>
      <c r="J59">
        <v>8</v>
      </c>
      <c r="K59" t="str">
        <f t="shared" si="0"/>
        <v>Western Australia (IRE)</v>
      </c>
      <c r="L59" t="str">
        <f t="shared" si="0"/>
        <v>Great Scot</v>
      </c>
      <c r="M59" t="str">
        <f t="shared" si="0"/>
        <v>Raakib Alhawa (IRE)</v>
      </c>
      <c r="N59" t="str">
        <f t="shared" si="1"/>
        <v>Kick On</v>
      </c>
      <c r="O59" t="str">
        <f t="shared" si="2"/>
        <v>Kuwait Currency (USA)</v>
      </c>
      <c r="P59" t="str">
        <f t="shared" si="3"/>
        <v>Kick On</v>
      </c>
      <c r="Q59" t="str">
        <f t="shared" si="4"/>
        <v>Kick On</v>
      </c>
      <c r="R59" t="str">
        <f t="shared" si="5"/>
        <v>Kick On</v>
      </c>
      <c r="S59" t="str">
        <f t="shared" si="6"/>
        <v>Circus Maximus (IRE)</v>
      </c>
      <c r="V59">
        <f t="shared" si="7"/>
        <v>43</v>
      </c>
      <c r="W59">
        <f t="shared" si="8"/>
        <v>43</v>
      </c>
      <c r="X59">
        <f t="shared" si="9"/>
        <v>43</v>
      </c>
      <c r="Y59">
        <f t="shared" si="10"/>
        <v>6</v>
      </c>
      <c r="Z59">
        <f t="shared" si="10"/>
        <v>6</v>
      </c>
      <c r="AA59">
        <f t="shared" si="10"/>
        <v>6</v>
      </c>
      <c r="AB59">
        <f t="shared" si="11"/>
        <v>9</v>
      </c>
      <c r="AC59">
        <f t="shared" si="12"/>
        <v>1</v>
      </c>
      <c r="AD59">
        <f t="shared" si="13"/>
        <v>8</v>
      </c>
      <c r="AE59">
        <f t="shared" si="14"/>
        <v>5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Turgenev</v>
      </c>
      <c r="C60">
        <f>LARGE(Y$2:Y$20, D60)</f>
        <v>5.2228000000000003</v>
      </c>
      <c r="D60">
        <v>1</v>
      </c>
      <c r="E60">
        <f>LARGE(Y$2:Y$20, F60)</f>
        <v>4.3815</v>
      </c>
      <c r="F60">
        <v>2</v>
      </c>
      <c r="G60">
        <f t="shared" si="16"/>
        <v>0.16108217814199285</v>
      </c>
      <c r="H60">
        <f t="shared" si="17"/>
        <v>4</v>
      </c>
      <c r="J60">
        <v>9</v>
      </c>
      <c r="K60" t="str">
        <f t="shared" si="0"/>
        <v>Kick On</v>
      </c>
      <c r="L60" t="str">
        <f t="shared" si="0"/>
        <v>Kick On</v>
      </c>
      <c r="M60" t="str">
        <f t="shared" si="0"/>
        <v>Raakib Alhawa (IRE)</v>
      </c>
      <c r="N60" t="str">
        <f t="shared" si="1"/>
        <v>King Ottokar (FR)</v>
      </c>
      <c r="O60" t="str">
        <f t="shared" si="2"/>
        <v>Dashing Willoughby</v>
      </c>
      <c r="P60" t="str">
        <f t="shared" si="3"/>
        <v>Western Australia (IRE)</v>
      </c>
      <c r="Q60" t="str">
        <f t="shared" si="4"/>
        <v>Western Australia (IRE)</v>
      </c>
      <c r="R60" t="str">
        <f t="shared" si="5"/>
        <v>Magna Grecia (IRE)</v>
      </c>
      <c r="S60" t="str">
        <f t="shared" si="6"/>
        <v>King Ottokar (FR)</v>
      </c>
      <c r="V60">
        <f t="shared" si="7"/>
        <v>28</v>
      </c>
      <c r="W60">
        <f t="shared" si="8"/>
        <v>28</v>
      </c>
      <c r="X60">
        <f t="shared" si="9"/>
        <v>28</v>
      </c>
      <c r="Y60">
        <f t="shared" si="10"/>
        <v>1</v>
      </c>
      <c r="Z60">
        <f t="shared" si="10"/>
        <v>2</v>
      </c>
      <c r="AA60">
        <f t="shared" si="10"/>
        <v>5</v>
      </c>
      <c r="AB60">
        <f t="shared" si="11"/>
        <v>3</v>
      </c>
      <c r="AC60">
        <f t="shared" si="12"/>
        <v>5</v>
      </c>
      <c r="AD60">
        <f t="shared" si="13"/>
        <v>2</v>
      </c>
      <c r="AE60">
        <f t="shared" si="14"/>
        <v>3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Raakib Alhawa (IRE)</v>
      </c>
      <c r="C61">
        <f>LARGE(AD$2:AD$20, D61)</f>
        <v>59</v>
      </c>
      <c r="D61">
        <v>1</v>
      </c>
      <c r="E61">
        <f>LARGE(AD$2:AD$20, F61)</f>
        <v>56.100900000000003</v>
      </c>
      <c r="F61">
        <v>2</v>
      </c>
      <c r="G61">
        <f t="shared" si="16"/>
        <v>4.913728813559317E-2</v>
      </c>
      <c r="H61">
        <f t="shared" si="17"/>
        <v>14</v>
      </c>
      <c r="J61">
        <v>10</v>
      </c>
      <c r="K61" t="str">
        <f t="shared" si="0"/>
        <v>Turgenev</v>
      </c>
      <c r="L61" t="str">
        <f t="shared" si="0"/>
        <v>Raakib Alhawa (IRE)</v>
      </c>
      <c r="M61" t="str">
        <f t="shared" si="0"/>
        <v>Raakib Alhawa (IRE)</v>
      </c>
      <c r="N61" t="str">
        <f t="shared" si="1"/>
        <v>Turgenev</v>
      </c>
      <c r="O61" t="str">
        <f t="shared" si="2"/>
        <v>King Ottokar (FR)</v>
      </c>
      <c r="P61" t="str">
        <f t="shared" si="3"/>
        <v>Dashing Willoughby</v>
      </c>
      <c r="Q61" t="str">
        <f t="shared" si="4"/>
        <v>Dashing Willoughby</v>
      </c>
      <c r="R61" t="str">
        <f t="shared" si="5"/>
        <v>Circus Maximus (IRE)</v>
      </c>
      <c r="S61" t="str">
        <f t="shared" si="6"/>
        <v>Western Australia (IRE)</v>
      </c>
      <c r="V61">
        <f t="shared" si="7"/>
        <v>48</v>
      </c>
      <c r="W61">
        <f t="shared" si="8"/>
        <v>48</v>
      </c>
      <c r="X61">
        <f>IF(ISNA(W61),"",W61)</f>
        <v>48</v>
      </c>
      <c r="Y61">
        <f t="shared" si="10"/>
        <v>4</v>
      </c>
      <c r="Z61">
        <f t="shared" si="10"/>
        <v>9</v>
      </c>
      <c r="AA61">
        <f t="shared" si="10"/>
        <v>10</v>
      </c>
      <c r="AB61">
        <f t="shared" si="11"/>
        <v>8</v>
      </c>
      <c r="AC61">
        <f t="shared" si="12"/>
        <v>3</v>
      </c>
      <c r="AD61">
        <f t="shared" si="13"/>
        <v>11</v>
      </c>
      <c r="AE61">
        <f t="shared" si="14"/>
        <v>2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Phoenix Of Spain (IRE)</v>
      </c>
      <c r="J62">
        <v>11</v>
      </c>
      <c r="K62" t="str">
        <f t="shared" si="0"/>
        <v>King Ottokar (FR)</v>
      </c>
      <c r="L62" t="str">
        <f t="shared" si="0"/>
        <v>Raakib Alhawa (IRE)</v>
      </c>
      <c r="M62" t="str">
        <f t="shared" si="0"/>
        <v>Raakib Alhawa (IRE)</v>
      </c>
      <c r="N62" t="str">
        <f t="shared" si="1"/>
        <v>Great Scot</v>
      </c>
      <c r="O62" t="str">
        <f t="shared" si="2"/>
        <v>Raakib Alhawa (IRE)</v>
      </c>
      <c r="P62" t="str">
        <f t="shared" si="3"/>
        <v>Circus Maximus (IRE)</v>
      </c>
      <c r="Q62" t="str">
        <f t="shared" si="4"/>
        <v>Circus Maximus (IRE)</v>
      </c>
      <c r="R62" t="str">
        <f t="shared" si="5"/>
        <v>Western Australia (IRE)</v>
      </c>
      <c r="S62" t="str">
        <f t="shared" si="6"/>
        <v>Kick On</v>
      </c>
      <c r="V62">
        <f t="shared" si="7"/>
        <v>34</v>
      </c>
      <c r="W62">
        <f t="shared" si="8"/>
        <v>34</v>
      </c>
      <c r="X62">
        <f t="shared" ref="X62:X80" si="18">IF(ISNA(W62),"",W62)</f>
        <v>34</v>
      </c>
      <c r="Y62">
        <f t="shared" si="10"/>
        <v>3</v>
      </c>
      <c r="Z62">
        <f t="shared" si="10"/>
        <v>3</v>
      </c>
      <c r="AA62">
        <f t="shared" si="10"/>
        <v>5</v>
      </c>
      <c r="AB62">
        <f t="shared" si="11"/>
        <v>4</v>
      </c>
      <c r="AC62">
        <f t="shared" si="12"/>
        <v>4</v>
      </c>
      <c r="AD62">
        <f t="shared" si="13"/>
        <v>10</v>
      </c>
      <c r="AE62">
        <f t="shared" si="14"/>
        <v>1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Phoenix Of Spain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>
        <f t="shared" si="10"/>
        <v>2</v>
      </c>
      <c r="AA63">
        <f t="shared" si="10"/>
        <v>5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Phoenix Of Spain (IRE)</v>
      </c>
      <c r="C64">
        <f>INDEX(AF$2:AF$20,MATCH(B64,A$2:A$20,0))</f>
        <v>5</v>
      </c>
      <c r="D64">
        <v>1</v>
      </c>
      <c r="E64">
        <f>SUMIF(B53:B61, B64, G53:G61)</f>
        <v>0.14056779877859923</v>
      </c>
      <c r="F64">
        <v>0</v>
      </c>
      <c r="G64" t="str">
        <f>K2</f>
        <v>Vertem Futurity Trophy Stakes (Group 1) (Str)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>
        <f t="shared" si="10"/>
        <v>2</v>
      </c>
      <c r="AA64">
        <f t="shared" si="10"/>
        <v>5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Western Australia (IRE)</v>
      </c>
      <c r="C65">
        <f>INDEX(AF$2:AF$20,MATCH(B65,A$2:A$20,0))</f>
        <v>33</v>
      </c>
      <c r="D65">
        <v>1</v>
      </c>
      <c r="F65">
        <f>IF(G68="Non Handicap", F64+1, F64)</f>
        <v>1</v>
      </c>
      <c r="G65" t="str">
        <f>D2</f>
        <v xml:space="preserve">1m </v>
      </c>
      <c r="H65">
        <f>LARGE(G58:G60, 1)</f>
        <v>0.17614295660245999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>
        <f t="shared" si="10"/>
        <v>2</v>
      </c>
      <c r="AA65">
        <f t="shared" si="10"/>
        <v>5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131000</v>
      </c>
      <c r="H66">
        <f ca="1">LARGE(F53:F55, 1)</f>
        <v>0.22528024473805316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>
        <f t="shared" si="10"/>
        <v>2</v>
      </c>
      <c r="AA66">
        <f t="shared" si="10"/>
        <v>5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Raakib Alhawa (IRE)</v>
      </c>
      <c r="F67">
        <f>IF(H63&lt;11, F66+1, F66)</f>
        <v>1</v>
      </c>
      <c r="G67" t="str">
        <f>G2</f>
        <v>Good To Soft</v>
      </c>
      <c r="H67" t="str">
        <f ca="1">INDEX(B53:B55,MATCH(H66,F53:F55,0))</f>
        <v>Raakib Alhawa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>
        <f t="shared" si="10"/>
        <v>2</v>
      </c>
      <c r="AA67">
        <f t="shared" si="10"/>
        <v>5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Phoenix Of Spain (IRE)</v>
      </c>
      <c r="B68" t="str">
        <f ca="1">IF(ISNA(A68), B56, A68)</f>
        <v>Phoenix Of Spain (IRE)</v>
      </c>
      <c r="C68">
        <f ca="1">INDEX(AF$2:AF$20,MATCH(B68,A$2:A$20,0))</f>
        <v>5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2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>
        <f t="shared" si="10"/>
        <v>2</v>
      </c>
      <c r="AA68">
        <f t="shared" si="10"/>
        <v>5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Phoenix Of Spain (IRE)</v>
      </c>
      <c r="C69">
        <f ca="1">INDEX(AF$2:AF$20,MATCH(B69,A$2:A$20,0))</f>
        <v>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>
        <f t="shared" si="10"/>
        <v>2</v>
      </c>
      <c r="AA69">
        <f t="shared" si="10"/>
        <v>5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Phoenix Of Spain (IRE)</v>
      </c>
      <c r="C70">
        <f ca="1">INDEX(AF$2:AF$20,MATCH(B70,A$2:A$20,0))</f>
        <v>5</v>
      </c>
      <c r="D70">
        <v>1</v>
      </c>
      <c r="E70">
        <f ca="1">SUMIF(B53:B61, B70, G53:G61)</f>
        <v>0.14056779877859923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>
        <f t="shared" si="10"/>
        <v>2</v>
      </c>
      <c r="AA70">
        <f t="shared" si="10"/>
        <v>5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>
        <f t="shared" si="10"/>
        <v>2</v>
      </c>
      <c r="AA71">
        <f t="shared" si="10"/>
        <v>5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Phoenix Of Spain (IRE)</v>
      </c>
      <c r="C72">
        <f>C53</f>
        <v>414.32920000000001</v>
      </c>
      <c r="D72">
        <f>(1/C72)*(C72-C73)</f>
        <v>2.7614756575206366E-2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>
        <f t="shared" si="10"/>
        <v>2</v>
      </c>
      <c r="AA72">
        <f t="shared" si="10"/>
        <v>5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Raakib Alhawa (IRE)</v>
      </c>
      <c r="C73">
        <f t="shared" si="19"/>
        <v>402.88760000000002</v>
      </c>
      <c r="D73">
        <f>(1/C73)*(C73-C74)</f>
        <v>5.2898624827371253E-2</v>
      </c>
      <c r="E73">
        <f t="shared" ref="E73:E74" si="20">H54</f>
        <v>14</v>
      </c>
      <c r="F73">
        <f>(E73*10)-10</f>
        <v>130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>
        <f t="shared" si="10"/>
        <v>2</v>
      </c>
      <c r="AA73">
        <f t="shared" si="10"/>
        <v>5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Kuwait Currency (USA)</v>
      </c>
      <c r="C74">
        <f t="shared" si="19"/>
        <v>381.5754</v>
      </c>
      <c r="E74">
        <f t="shared" si="20"/>
        <v>25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>
        <f t="shared" si="10"/>
        <v>2</v>
      </c>
      <c r="AA74">
        <f t="shared" si="10"/>
        <v>5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>
        <f t="shared" si="10"/>
        <v>2</v>
      </c>
      <c r="AA75">
        <f t="shared" si="10"/>
        <v>5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>
        <f t="shared" si="10"/>
        <v>2</v>
      </c>
      <c r="AA76">
        <f t="shared" si="10"/>
        <v>5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1.38</v>
      </c>
      <c r="C77">
        <f>SMALL(AF2:AF50, 1)</f>
        <v>1.38</v>
      </c>
      <c r="D77" t="str">
        <f>IF(G77&lt;=3, "YES", "NO")</f>
        <v>YES</v>
      </c>
      <c r="E77">
        <f>IF(C77=0,SMALL(AF2:AF49,2), C77)</f>
        <v>1.38</v>
      </c>
      <c r="F77">
        <f>IF(E77=0, SMALL(AF2:AF49, 3), E77)</f>
        <v>1.38</v>
      </c>
      <c r="G77">
        <f>IF(F77=0, SMALL(AF2:AF49, 4), F77)</f>
        <v>1.38</v>
      </c>
      <c r="H77" t="str">
        <f>INDEX(A2:A50, MATCH(G77, AF2:AF50, 0))</f>
        <v>Magna Grecia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>
        <f t="shared" si="10"/>
        <v>2</v>
      </c>
      <c r="AA77">
        <f t="shared" si="10"/>
        <v>5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364.84640000000002</v>
      </c>
      <c r="C78">
        <f>(B79-B78)+0.01</f>
        <v>49.492799999999995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>
        <f t="shared" si="10"/>
        <v>2</v>
      </c>
      <c r="AA78">
        <f t="shared" si="10"/>
        <v>5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414.32920000000001</v>
      </c>
      <c r="C79">
        <f>C78/B79</f>
        <v>0.11945284088111577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Magna Grecia (IRE) is highly rated.</v>
      </c>
      <c r="H79" t="str">
        <f>INDEX(A2:A50, MATCH(B79, AE2:AE50, 0))</f>
        <v>Phoenix Of Spain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>
        <f t="shared" si="10"/>
        <v>2</v>
      </c>
      <c r="AA79">
        <f t="shared" si="10"/>
        <v>5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24.295000000000002</v>
      </c>
      <c r="C80">
        <f>(B81-B80)+0.01</f>
        <v>0.8878999999999968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>
        <f t="shared" si="10"/>
        <v>2</v>
      </c>
      <c r="AA80">
        <f t="shared" si="10"/>
        <v>5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25.172899999999998</v>
      </c>
      <c r="C81">
        <f>C80/B81</f>
        <v>3.5272058443802538E-2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Kick On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Doncaster</v>
      </c>
    </row>
    <row r="82" spans="1:19" hidden="1" outlineLevel="1">
      <c r="A82" t="s">
        <v>110</v>
      </c>
      <c r="B82">
        <f>INDEX(M2:M49, MATCH(H77, A2:A49, 0))</f>
        <v>128.83179999999999</v>
      </c>
      <c r="C82">
        <f>(B83-B82)+0.01</f>
        <v>19.163100000000025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147.98490000000001</v>
      </c>
      <c r="C83">
        <f>C82/B83</f>
        <v>0.12949361725419298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Magna Grecia (IRE)is the form horse.</v>
      </c>
      <c r="H83" t="str">
        <f>INDEX(A2:A50,MATCH(B83,INDEX(M2:M50,0)))</f>
        <v>Kick On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2.0078</v>
      </c>
      <c r="C84">
        <f>(B85-B84)+0.01</f>
        <v>1.8802999999999999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3.8780999999999999</v>
      </c>
      <c r="C85">
        <f>C84/B85</f>
        <v>0.48485082901420795</v>
      </c>
      <c r="D85" t="str">
        <f>IF(AND(J2="2yo", C85&gt;0.2), "YES", "NO")</f>
        <v>YES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 xml:space="preserve">PLUS: The Stallion rating for lay selection Magna Grecia (IRE) is 48.49% worse than best-rated stallion Raakib Alhawa (IRE). </v>
      </c>
      <c r="H85" t="str">
        <f>INDEX(A2:A50, MATCH(B85, AC2:AC50, 0))</f>
        <v>Raakib Alhawa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31.5</v>
      </c>
      <c r="C86">
        <f>(B87-B86)+0.01</f>
        <v>27.51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59</v>
      </c>
      <c r="C87">
        <f>C86/B87</f>
        <v>0.466271186440678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Raakib Alhawa (IRE) is 46.63% ahead of Magna Grecia (IRE). </v>
      </c>
      <c r="H87" t="str">
        <f>INDEX(A2:A50, MATCH(B87, AD2:AD50, 0))</f>
        <v>Raakib Alhawa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4.0792000000000002</v>
      </c>
      <c r="C88">
        <f>B89-B88</f>
        <v>1.1436000000000002</v>
      </c>
      <c r="H88" t="str">
        <f>INDEX(X2:X50, MATCH(B88, Y2:Y50, 0))</f>
        <v>OBrien, Donnacha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5.2228000000000003</v>
      </c>
      <c r="C89">
        <f>C88/B89</f>
        <v>0.21896300834801258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Dettori, L. </v>
      </c>
      <c r="H89" t="str">
        <f>INDEX(X2:X50, MATCH(B89, Y2:Y50, 0))</f>
        <v>Dettori, L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79.772800000000004</v>
      </c>
      <c r="C90">
        <f>(B91-B90)+0.01</f>
        <v>39.994999999999997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119.7578</v>
      </c>
      <c r="C91">
        <f>(C90+0.01)/(B91+0.01)</f>
        <v>0.33402133127601902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Phoenix Of Spain (IRE) outperformed Magna Grecia (IRE) significantly.</v>
      </c>
      <c r="H91" t="str">
        <f>INDEX(A2:A50, MATCH(B91, N2:N50, 0))</f>
        <v>Phoenix Of Spain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41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0.26829999999999998</v>
      </c>
    </row>
    <row r="96" spans="1:19" hidden="1" outlineLevel="1">
      <c r="A96" t="s">
        <v>70</v>
      </c>
      <c r="B96">
        <f>INDEX(Sheet1!H:H, MATCH($A$51, Sheet1!$A:$A,0))</f>
        <v>0.1951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>Western Australia (IRE)</v>
      </c>
    </row>
    <row r="97" spans="1:6" hidden="1" outlineLevel="1">
      <c r="A97" t="s">
        <v>25</v>
      </c>
      <c r="B97">
        <f>INDEX(Sheet1!J:J, MATCH($A$51, Sheet1!$A:$A,0))</f>
        <v>0.122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0.2195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0.24390000000000001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0.26829999999999998</v>
      </c>
      <c r="C100" t="str">
        <f>IF(AND($B$94&gt;15,B100&gt;0.25),B58)</f>
        <v>Western Australia (IRE)</v>
      </c>
      <c r="D100">
        <f t="shared" si="22"/>
        <v>6</v>
      </c>
      <c r="E100">
        <f t="shared" si="23"/>
        <v>1</v>
      </c>
      <c r="F100" t="str">
        <f t="shared" si="24"/>
        <v>Western Australia (IRE)</v>
      </c>
    </row>
    <row r="101" spans="1:6" hidden="1" outlineLevel="1">
      <c r="A101" t="s">
        <v>32</v>
      </c>
      <c r="B101">
        <f>INDEX(Sheet1!R:R, MATCH($A$51, Sheet1!$A:$A,0))</f>
        <v>0.17069999999999999</v>
      </c>
      <c r="C101" t="b">
        <f>IF(AND($B$94&gt;15,B101&gt;0.25),B60)</f>
        <v>0</v>
      </c>
      <c r="D101">
        <f t="shared" si="22"/>
        <v>2</v>
      </c>
      <c r="E101">
        <f t="shared" si="23"/>
        <v>5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7109375" bestFit="1" customWidth="1"/>
    <col min="2" max="3" width="16.5703125" bestFit="1" customWidth="1"/>
    <col min="4" max="4" width="15.85546875" bestFit="1" customWidth="1"/>
    <col min="5" max="5" width="12" bestFit="1" customWidth="1"/>
    <col min="6" max="6" width="16.5703125" bestFit="1" customWidth="1"/>
    <col min="7" max="7" width="89.85546875" bestFit="1" customWidth="1"/>
    <col min="8" max="8" width="20.7109375" bestFit="1" customWidth="1"/>
    <col min="9" max="9" width="10.140625" bestFit="1" customWidth="1"/>
    <col min="10" max="10" width="16.28515625" bestFit="1" customWidth="1"/>
    <col min="11" max="11" width="56.7109375" bestFit="1" customWidth="1"/>
    <col min="12" max="19" width="20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3.28515625" bestFit="1" customWidth="1"/>
    <col min="25" max="25" width="14.42578125" bestFit="1" customWidth="1"/>
    <col min="26" max="26" width="21.5703125" bestFit="1" customWidth="1"/>
    <col min="27" max="27" width="15" bestFit="1" customWidth="1"/>
    <col min="28" max="28" width="16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5703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1179</v>
      </c>
      <c r="B2" s="1">
        <v>0.67361111111111116</v>
      </c>
      <c r="C2" t="s">
        <v>171</v>
      </c>
      <c r="D2" t="s">
        <v>1177</v>
      </c>
      <c r="E2" t="s">
        <v>230</v>
      </c>
      <c r="F2">
        <v>4614</v>
      </c>
      <c r="G2" t="s">
        <v>282</v>
      </c>
      <c r="H2" t="s">
        <v>346</v>
      </c>
      <c r="I2" t="s">
        <v>5</v>
      </c>
      <c r="J2" t="s">
        <v>347</v>
      </c>
      <c r="K2" t="s">
        <v>1178</v>
      </c>
      <c r="L2">
        <v>12</v>
      </c>
      <c r="M2">
        <v>94.545000000000002</v>
      </c>
      <c r="N2">
        <v>49.977600000000002</v>
      </c>
      <c r="O2">
        <v>20.060700000000001</v>
      </c>
      <c r="P2">
        <v>6.7336</v>
      </c>
      <c r="Q2">
        <v>6.7363999999999997</v>
      </c>
      <c r="R2">
        <v>5.6356999999999999</v>
      </c>
      <c r="S2">
        <v>2.1730999999999998</v>
      </c>
      <c r="T2">
        <v>1.4173</v>
      </c>
      <c r="U2">
        <v>1.534</v>
      </c>
      <c r="V2">
        <v>1.9221999999999999</v>
      </c>
      <c r="W2">
        <v>17.02</v>
      </c>
      <c r="X2" t="s">
        <v>495</v>
      </c>
      <c r="Y2">
        <v>1.9484999999999999</v>
      </c>
      <c r="Z2" t="s">
        <v>1180</v>
      </c>
      <c r="AA2">
        <v>1.2462</v>
      </c>
      <c r="AB2" t="s">
        <v>691</v>
      </c>
      <c r="AC2">
        <v>1.8471</v>
      </c>
      <c r="AD2">
        <v>28.429600000000001</v>
      </c>
      <c r="AE2" s="23">
        <v>241.227</v>
      </c>
      <c r="AF2">
        <v>2.75</v>
      </c>
      <c r="AG2">
        <v>111</v>
      </c>
    </row>
    <row r="3" spans="1:33">
      <c r="A3" t="s">
        <v>1181</v>
      </c>
      <c r="B3" s="1">
        <v>0.67361111111111116</v>
      </c>
      <c r="C3" t="s">
        <v>171</v>
      </c>
      <c r="D3" t="s">
        <v>1177</v>
      </c>
      <c r="E3" t="s">
        <v>230</v>
      </c>
      <c r="F3">
        <v>4614</v>
      </c>
      <c r="G3" t="s">
        <v>282</v>
      </c>
      <c r="H3" t="s">
        <v>346</v>
      </c>
      <c r="I3" t="s">
        <v>5</v>
      </c>
      <c r="J3" t="s">
        <v>347</v>
      </c>
      <c r="K3" t="s">
        <v>1178</v>
      </c>
      <c r="L3">
        <v>9</v>
      </c>
      <c r="M3">
        <v>57.124499999999998</v>
      </c>
      <c r="N3">
        <v>61.392000000000003</v>
      </c>
      <c r="O3">
        <v>24.055800000000001</v>
      </c>
      <c r="P3">
        <v>12.2865</v>
      </c>
      <c r="Q3">
        <v>5.8167</v>
      </c>
      <c r="R3">
        <v>3.2267999999999999</v>
      </c>
      <c r="S3">
        <v>3.7313999999999998</v>
      </c>
      <c r="T3">
        <v>2.6332</v>
      </c>
      <c r="U3">
        <v>1.2385999999999999</v>
      </c>
      <c r="V3">
        <v>1.7295</v>
      </c>
      <c r="W3">
        <v>19.262899999999998</v>
      </c>
      <c r="X3" t="s">
        <v>518</v>
      </c>
      <c r="Y3">
        <v>1.9397</v>
      </c>
      <c r="Z3" t="s">
        <v>516</v>
      </c>
      <c r="AA3">
        <v>0.99809999999999999</v>
      </c>
      <c r="AB3" t="s">
        <v>840</v>
      </c>
      <c r="AC3">
        <v>1.8085</v>
      </c>
      <c r="AD3">
        <v>25.614000000000001</v>
      </c>
      <c r="AE3">
        <v>222.85810000000001</v>
      </c>
      <c r="AF3">
        <v>5</v>
      </c>
      <c r="AG3">
        <v>111</v>
      </c>
    </row>
    <row r="4" spans="1:33">
      <c r="A4" t="s">
        <v>1182</v>
      </c>
      <c r="B4" s="1">
        <v>0.67361111111111116</v>
      </c>
      <c r="C4" t="s">
        <v>171</v>
      </c>
      <c r="D4" t="s">
        <v>1177</v>
      </c>
      <c r="E4" t="s">
        <v>230</v>
      </c>
      <c r="F4">
        <v>4614</v>
      </c>
      <c r="G4" t="s">
        <v>282</v>
      </c>
      <c r="H4" t="s">
        <v>346</v>
      </c>
      <c r="I4" t="s">
        <v>5</v>
      </c>
      <c r="J4" t="s">
        <v>347</v>
      </c>
      <c r="K4" t="s">
        <v>1178</v>
      </c>
      <c r="L4">
        <v>7</v>
      </c>
      <c r="M4">
        <v>79.61</v>
      </c>
      <c r="N4">
        <v>49.551499999999997</v>
      </c>
      <c r="O4">
        <v>24.5076</v>
      </c>
      <c r="P4">
        <v>7.5987999999999998</v>
      </c>
      <c r="Q4">
        <v>6.8204000000000002</v>
      </c>
      <c r="R4">
        <v>6.12</v>
      </c>
      <c r="S4">
        <v>2.6524000000000001</v>
      </c>
      <c r="T4">
        <v>2.8588</v>
      </c>
      <c r="U4">
        <v>1.0530999999999999</v>
      </c>
      <c r="V4">
        <v>1.3747</v>
      </c>
      <c r="W4">
        <v>18.924299999999999</v>
      </c>
      <c r="X4" t="s">
        <v>483</v>
      </c>
      <c r="Y4">
        <v>2.7347999999999999</v>
      </c>
      <c r="Z4" t="s">
        <v>836</v>
      </c>
      <c r="AA4">
        <v>2.1463000000000001</v>
      </c>
      <c r="AB4" t="s">
        <v>383</v>
      </c>
      <c r="AC4">
        <v>1.8865000000000001</v>
      </c>
      <c r="AD4">
        <v>14.6457</v>
      </c>
      <c r="AE4">
        <v>222.48500000000001</v>
      </c>
      <c r="AF4">
        <v>2.25</v>
      </c>
      <c r="AG4">
        <v>113</v>
      </c>
    </row>
    <row r="5" spans="1:33">
      <c r="A5" t="s">
        <v>1183</v>
      </c>
      <c r="B5" s="1">
        <v>0.67361111111111116</v>
      </c>
      <c r="C5" t="s">
        <v>171</v>
      </c>
      <c r="D5" t="s">
        <v>1177</v>
      </c>
      <c r="E5" t="s">
        <v>230</v>
      </c>
      <c r="F5">
        <v>4614</v>
      </c>
      <c r="G5" t="s">
        <v>282</v>
      </c>
      <c r="H5" t="s">
        <v>346</v>
      </c>
      <c r="I5" t="s">
        <v>5</v>
      </c>
      <c r="J5" t="s">
        <v>347</v>
      </c>
      <c r="K5" t="s">
        <v>1178</v>
      </c>
      <c r="L5">
        <v>9</v>
      </c>
      <c r="M5">
        <v>64.3108</v>
      </c>
      <c r="N5">
        <v>63.605800000000002</v>
      </c>
      <c r="O5">
        <v>13.307</v>
      </c>
      <c r="P5">
        <v>8.0991</v>
      </c>
      <c r="Q5">
        <v>3.6019000000000001</v>
      </c>
      <c r="R5">
        <v>4.6256000000000004</v>
      </c>
      <c r="S5">
        <v>4.7754000000000003</v>
      </c>
      <c r="T5">
        <v>1.9</v>
      </c>
      <c r="U5">
        <v>1.4139999999999999</v>
      </c>
      <c r="V5">
        <v>1.7588999999999999</v>
      </c>
      <c r="W5">
        <v>18.0486</v>
      </c>
      <c r="X5" t="s">
        <v>694</v>
      </c>
      <c r="Y5">
        <v>0.98229999999999995</v>
      </c>
      <c r="Z5" t="s">
        <v>695</v>
      </c>
      <c r="AA5">
        <v>1.6636</v>
      </c>
      <c r="AB5" t="s">
        <v>1184</v>
      </c>
      <c r="AC5">
        <v>0.49299999999999999</v>
      </c>
      <c r="AD5">
        <v>15.9716</v>
      </c>
      <c r="AE5">
        <v>204.55760000000001</v>
      </c>
      <c r="AF5">
        <v>3</v>
      </c>
      <c r="AG5">
        <v>119</v>
      </c>
    </row>
    <row r="6" spans="1:33">
      <c r="A6" t="s">
        <v>1185</v>
      </c>
      <c r="B6" s="1">
        <v>0.67361111111111116</v>
      </c>
      <c r="C6" t="s">
        <v>171</v>
      </c>
      <c r="D6" t="s">
        <v>1177</v>
      </c>
      <c r="E6" t="s">
        <v>230</v>
      </c>
      <c r="F6">
        <v>4614</v>
      </c>
      <c r="G6" t="s">
        <v>282</v>
      </c>
      <c r="H6" t="s">
        <v>346</v>
      </c>
      <c r="I6" t="s">
        <v>5</v>
      </c>
      <c r="J6" t="s">
        <v>347</v>
      </c>
      <c r="K6" t="s">
        <v>1178</v>
      </c>
      <c r="L6">
        <v>10</v>
      </c>
      <c r="M6">
        <v>52.201799999999999</v>
      </c>
      <c r="N6">
        <v>32.578200000000002</v>
      </c>
      <c r="O6">
        <v>27.070499999999999</v>
      </c>
      <c r="P6">
        <v>15.2295</v>
      </c>
      <c r="Q6">
        <v>5.1875</v>
      </c>
      <c r="R6">
        <v>3.1015999999999999</v>
      </c>
      <c r="S6">
        <v>4.6289999999999996</v>
      </c>
      <c r="T6">
        <v>1.2463</v>
      </c>
      <c r="U6">
        <v>2.1833999999999998</v>
      </c>
      <c r="V6">
        <v>2.1732</v>
      </c>
      <c r="W6">
        <v>19.9114</v>
      </c>
      <c r="X6" t="s">
        <v>491</v>
      </c>
      <c r="Y6">
        <v>1.1294999999999999</v>
      </c>
      <c r="Z6" t="s">
        <v>492</v>
      </c>
      <c r="AA6">
        <v>2.7502</v>
      </c>
      <c r="AB6" t="s">
        <v>1186</v>
      </c>
      <c r="AC6">
        <v>0.54630000000000001</v>
      </c>
      <c r="AD6">
        <v>31.942</v>
      </c>
      <c r="AE6">
        <v>201.88040000000001</v>
      </c>
      <c r="AF6">
        <v>8</v>
      </c>
      <c r="AG6">
        <v>119</v>
      </c>
    </row>
    <row r="51" spans="1:33" hidden="1" outlineLevel="1">
      <c r="A51" t="str">
        <f>C2</f>
        <v>Kelso</v>
      </c>
      <c r="B51">
        <f>B2</f>
        <v>0.67361111111111116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Civil Unrest (IRE)</v>
      </c>
      <c r="L52" t="str">
        <f t="shared" si="0"/>
        <v>Vengeur De Guye (FR)</v>
      </c>
      <c r="M52" t="str">
        <f t="shared" si="0"/>
        <v>Sudski Star (IRE)</v>
      </c>
      <c r="N52" t="str">
        <f t="shared" ref="N52:N91" si="1">INDEX($A$2:$A$20,(MATCH(LARGE(W$2:W$20,$J52),W$2:W$20,0)))</f>
        <v>Sudski Star (IRE)</v>
      </c>
      <c r="O52" t="str">
        <f t="shared" ref="O52:O91" si="2">INDEX($A$2:$A$20,(MATCH(LARGE(AA$2:AA$20,$J52),AA$2:AA$20,0)))</f>
        <v>Sudski Star (IRE)</v>
      </c>
      <c r="P52" t="str">
        <f t="shared" ref="P52:P91" si="3">INDEX($A$2:$A$20,(MATCH(LARGE(Y$2:Y$20,$J52),Y$2:Y$20,0)))</f>
        <v>Middlebrow (IRE)</v>
      </c>
      <c r="Q52" t="str">
        <f t="shared" ref="Q52:Q91" si="4">INDEX($A$2:$A$20,(MATCH(LARGE(Y$2:Y$20,$J52),Y$2:Y$20,0)))</f>
        <v>Middlebrow (IRE)</v>
      </c>
      <c r="R52" t="str">
        <f t="shared" ref="R52:R91" si="5">INDEX($A$2:$A$20,(MATCH(LARGE(AD$2:AD$20,$J52),AD$2:AD$20,0)))</f>
        <v>Sudski Star (IRE)</v>
      </c>
      <c r="S52" t="str">
        <f t="shared" ref="S52:S80" si="6">A2</f>
        <v>Civil Unrest (IRE)</v>
      </c>
      <c r="V52">
        <f t="shared" ref="V52:V80" si="7">SUM(Y52:AF52)</f>
        <v>25</v>
      </c>
      <c r="W52">
        <f t="shared" ref="W52:W80" si="8">V52-AG2</f>
        <v>-86</v>
      </c>
      <c r="X52">
        <f t="shared" ref="X52:X60" si="9">IF(ISNA(W52),"",W52)</f>
        <v>-86</v>
      </c>
      <c r="Y52">
        <f t="shared" ref="Y52:AA80" si="10">(($H$63+1)-(RANK(M2,M$2:M$30)))</f>
        <v>5</v>
      </c>
      <c r="Z52">
        <f t="shared" si="10"/>
        <v>3</v>
      </c>
      <c r="AA52">
        <f t="shared" si="10"/>
        <v>2</v>
      </c>
      <c r="AB52">
        <f t="shared" ref="AB52:AB80" si="11">(($H$63+1)-(RANK(W2,W$2:W$30)))</f>
        <v>1</v>
      </c>
      <c r="AC52">
        <f t="shared" ref="AC52:AC80" si="12">(($H$63+1)-(RANK(Y2,Y$2:Y$30)))</f>
        <v>4</v>
      </c>
      <c r="AD52">
        <f t="shared" ref="AD52:AD80" si="13">(($H$63+1)-(RANK(AA2,AA$2:AA$30)))</f>
        <v>2</v>
      </c>
      <c r="AE52">
        <f t="shared" ref="AE52:AF80" si="14">(($H$63+1)-(RANK(AC2,AC$2:AC$30)))</f>
        <v>4</v>
      </c>
      <c r="AF52">
        <f t="shared" si="14"/>
        <v>4</v>
      </c>
      <c r="AG52" t="str">
        <f>INDEX(S52:S92, MATCH(LARGE(X52:X92, 1),X52:X92, 0))</f>
        <v>Middlebrow (IRE)</v>
      </c>
    </row>
    <row r="53" spans="1:33" hidden="1" outlineLevel="1">
      <c r="A53" t="s">
        <v>43</v>
      </c>
      <c r="B53" t="str">
        <f>A2</f>
        <v>Civil Unrest (IRE)</v>
      </c>
      <c r="C53">
        <f>AE2</f>
        <v>241.227</v>
      </c>
      <c r="D53">
        <f>AG2</f>
        <v>111</v>
      </c>
      <c r="E53">
        <f>C53-D53</f>
        <v>130.227</v>
      </c>
      <c r="F53">
        <f>SUMIF(B53:B61, B53, G53:G61)</f>
        <v>0.23411488343031719</v>
      </c>
      <c r="G53">
        <f>(1/C53)*(C53-C54)</f>
        <v>7.6147777819232487E-2</v>
      </c>
      <c r="H53">
        <f>AF2</f>
        <v>2.75</v>
      </c>
      <c r="J53">
        <v>2</v>
      </c>
      <c r="K53" t="str">
        <f t="shared" si="0"/>
        <v>Middlebrow (IRE)</v>
      </c>
      <c r="L53" t="str">
        <f t="shared" si="0"/>
        <v>Chain Of Beacons</v>
      </c>
      <c r="M53" t="str">
        <f t="shared" si="0"/>
        <v>Middlebrow (IRE)</v>
      </c>
      <c r="N53" t="str">
        <f t="shared" si="1"/>
        <v>Chain Of Beacons</v>
      </c>
      <c r="O53" t="str">
        <f t="shared" si="2"/>
        <v>Middlebrow (IRE)</v>
      </c>
      <c r="P53" t="str">
        <f t="shared" si="3"/>
        <v>Civil Unrest (IRE)</v>
      </c>
      <c r="Q53" t="str">
        <f t="shared" si="4"/>
        <v>Civil Unrest (IRE)</v>
      </c>
      <c r="R53" t="str">
        <f t="shared" si="5"/>
        <v>Civil Unrest (IRE)</v>
      </c>
      <c r="S53" t="str">
        <f t="shared" si="6"/>
        <v>Chain Of Beacons</v>
      </c>
      <c r="V53">
        <f t="shared" si="7"/>
        <v>23</v>
      </c>
      <c r="W53">
        <f t="shared" si="8"/>
        <v>-88</v>
      </c>
      <c r="X53">
        <f t="shared" si="9"/>
        <v>-88</v>
      </c>
      <c r="Y53">
        <f t="shared" si="10"/>
        <v>2</v>
      </c>
      <c r="Z53">
        <f t="shared" si="10"/>
        <v>4</v>
      </c>
      <c r="AA53">
        <f t="shared" si="10"/>
        <v>3</v>
      </c>
      <c r="AB53">
        <f t="shared" si="11"/>
        <v>4</v>
      </c>
      <c r="AC53">
        <f t="shared" si="12"/>
        <v>3</v>
      </c>
      <c r="AD53">
        <f t="shared" si="13"/>
        <v>1</v>
      </c>
      <c r="AE53">
        <f t="shared" si="14"/>
        <v>3</v>
      </c>
      <c r="AF53">
        <f t="shared" si="14"/>
        <v>3</v>
      </c>
    </row>
    <row r="54" spans="1:33" hidden="1" outlineLevel="1">
      <c r="A54" t="s">
        <v>44</v>
      </c>
      <c r="B54" t="str">
        <f>A3</f>
        <v>Chain Of Beacons</v>
      </c>
      <c r="C54">
        <f>AE3</f>
        <v>222.85810000000001</v>
      </c>
      <c r="D54">
        <f>AG3</f>
        <v>111</v>
      </c>
      <c r="E54">
        <f t="shared" ref="E54:E55" si="15">C54-D54</f>
        <v>111.85810000000001</v>
      </c>
      <c r="F54">
        <f ca="1">SUMIF(B53:B64, B54, G53:G61)</f>
        <v>0</v>
      </c>
      <c r="H54">
        <f>AF3</f>
        <v>5</v>
      </c>
      <c r="J54">
        <v>3</v>
      </c>
      <c r="K54" t="str">
        <f t="shared" si="0"/>
        <v>Vengeur De Guye (FR)</v>
      </c>
      <c r="L54" t="str">
        <f t="shared" si="0"/>
        <v>Civil Unrest (IRE)</v>
      </c>
      <c r="M54" t="str">
        <f t="shared" si="0"/>
        <v>Chain Of Beacons</v>
      </c>
      <c r="N54" t="str">
        <f t="shared" si="1"/>
        <v>Middlebrow (IRE)</v>
      </c>
      <c r="O54" t="str">
        <f t="shared" si="2"/>
        <v>Vengeur De Guye (FR)</v>
      </c>
      <c r="P54" t="str">
        <f t="shared" si="3"/>
        <v>Chain Of Beacons</v>
      </c>
      <c r="Q54" t="str">
        <f t="shared" si="4"/>
        <v>Chain Of Beacons</v>
      </c>
      <c r="R54" t="str">
        <f t="shared" si="5"/>
        <v>Chain Of Beacons</v>
      </c>
      <c r="S54" t="str">
        <f t="shared" si="6"/>
        <v>Middlebrow (IRE)</v>
      </c>
      <c r="V54">
        <f t="shared" si="7"/>
        <v>28</v>
      </c>
      <c r="W54">
        <f t="shared" si="8"/>
        <v>-85</v>
      </c>
      <c r="X54">
        <f t="shared" si="9"/>
        <v>-85</v>
      </c>
      <c r="Y54">
        <f t="shared" si="10"/>
        <v>4</v>
      </c>
      <c r="Z54">
        <f t="shared" si="10"/>
        <v>2</v>
      </c>
      <c r="AA54">
        <f t="shared" si="10"/>
        <v>4</v>
      </c>
      <c r="AB54">
        <f t="shared" si="11"/>
        <v>3</v>
      </c>
      <c r="AC54">
        <f t="shared" si="12"/>
        <v>5</v>
      </c>
      <c r="AD54">
        <f t="shared" si="13"/>
        <v>4</v>
      </c>
      <c r="AE54">
        <f t="shared" si="14"/>
        <v>5</v>
      </c>
      <c r="AF54">
        <f t="shared" si="14"/>
        <v>1</v>
      </c>
    </row>
    <row r="55" spans="1:33" hidden="1" outlineLevel="1">
      <c r="A55" t="s">
        <v>45</v>
      </c>
      <c r="B55" t="str">
        <f>A4</f>
        <v>Middlebrow (IRE)</v>
      </c>
      <c r="C55">
        <f>AE4</f>
        <v>222.48500000000001</v>
      </c>
      <c r="D55">
        <f>AG4</f>
        <v>113</v>
      </c>
      <c r="E55">
        <f t="shared" si="15"/>
        <v>109.48500000000001</v>
      </c>
      <c r="F55">
        <f ca="1">SUMIF(B53:B64, B55, G53:G61)</f>
        <v>0.30840169179711235</v>
      </c>
      <c r="H55">
        <f>AF4</f>
        <v>2.25</v>
      </c>
      <c r="J55">
        <v>4</v>
      </c>
      <c r="K55" t="str">
        <f t="shared" si="0"/>
        <v>Chain Of Beacons</v>
      </c>
      <c r="L55" t="str">
        <f t="shared" si="0"/>
        <v>Middlebrow (IRE)</v>
      </c>
      <c r="M55" t="str">
        <f t="shared" si="0"/>
        <v>Civil Unrest (IRE)</v>
      </c>
      <c r="N55" t="str">
        <f t="shared" si="1"/>
        <v>Vengeur De Guye (FR)</v>
      </c>
      <c r="O55" t="str">
        <f t="shared" si="2"/>
        <v>Civil Unrest (IRE)</v>
      </c>
      <c r="P55" t="str">
        <f t="shared" si="3"/>
        <v>Sudski Star (IRE)</v>
      </c>
      <c r="Q55" t="str">
        <f t="shared" si="4"/>
        <v>Sudski Star (IRE)</v>
      </c>
      <c r="R55" t="str">
        <f t="shared" si="5"/>
        <v>Vengeur De Guye (FR)</v>
      </c>
      <c r="S55" t="str">
        <f t="shared" si="6"/>
        <v>Vengeur De Guye (FR)</v>
      </c>
      <c r="V55">
        <f t="shared" si="7"/>
        <v>18</v>
      </c>
      <c r="W55">
        <f t="shared" si="8"/>
        <v>-101</v>
      </c>
      <c r="X55">
        <f t="shared" si="9"/>
        <v>-101</v>
      </c>
      <c r="Y55">
        <f t="shared" si="10"/>
        <v>3</v>
      </c>
      <c r="Z55">
        <f t="shared" si="10"/>
        <v>5</v>
      </c>
      <c r="AA55">
        <f t="shared" si="10"/>
        <v>1</v>
      </c>
      <c r="AB55">
        <f t="shared" si="11"/>
        <v>2</v>
      </c>
      <c r="AC55">
        <f t="shared" si="12"/>
        <v>1</v>
      </c>
      <c r="AD55">
        <f t="shared" si="13"/>
        <v>3</v>
      </c>
      <c r="AE55">
        <f t="shared" si="14"/>
        <v>1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Civil Unrest (IRE)</v>
      </c>
      <c r="C56">
        <f>LARGE(M$2:M$20, D56)</f>
        <v>94.545000000000002</v>
      </c>
      <c r="D56">
        <v>1</v>
      </c>
      <c r="E56">
        <f>LARGE(M$2:M$20, F56)</f>
        <v>79.61</v>
      </c>
      <c r="F56">
        <v>2</v>
      </c>
      <c r="G56">
        <f t="shared" ref="G56:G61" si="16">IF(C56&gt;0, (1/C56)*(C56-E56), 0.1)</f>
        <v>0.15796710561108471</v>
      </c>
      <c r="H56">
        <f t="shared" ref="H56:H61" si="17">INDEX(AF$2:AF$20,MATCH(B56,A$2:A$20,0))</f>
        <v>2.75</v>
      </c>
      <c r="J56">
        <v>5</v>
      </c>
      <c r="K56" t="str">
        <f t="shared" si="0"/>
        <v>Sudski Star (IRE)</v>
      </c>
      <c r="L56" t="str">
        <f t="shared" si="0"/>
        <v>Sudski Star (IRE)</v>
      </c>
      <c r="M56" t="str">
        <f t="shared" si="0"/>
        <v>Vengeur De Guye (FR)</v>
      </c>
      <c r="N56" t="str">
        <f t="shared" si="1"/>
        <v>Civil Unrest (IRE)</v>
      </c>
      <c r="O56" t="str">
        <f t="shared" si="2"/>
        <v>Chain Of Beacons</v>
      </c>
      <c r="P56" t="str">
        <f t="shared" si="3"/>
        <v>Vengeur De Guye (FR)</v>
      </c>
      <c r="Q56" t="str">
        <f t="shared" si="4"/>
        <v>Vengeur De Guye (FR)</v>
      </c>
      <c r="R56" t="str">
        <f t="shared" si="5"/>
        <v>Middlebrow (IRE)</v>
      </c>
      <c r="S56" t="str">
        <f t="shared" si="6"/>
        <v>Sudski Star (IRE)</v>
      </c>
      <c r="V56">
        <f t="shared" si="7"/>
        <v>26</v>
      </c>
      <c r="W56">
        <f t="shared" si="8"/>
        <v>-93</v>
      </c>
      <c r="X56">
        <f t="shared" si="9"/>
        <v>-93</v>
      </c>
      <c r="Y56">
        <f t="shared" si="10"/>
        <v>1</v>
      </c>
      <c r="Z56">
        <f t="shared" si="10"/>
        <v>1</v>
      </c>
      <c r="AA56">
        <f t="shared" si="10"/>
        <v>5</v>
      </c>
      <c r="AB56">
        <f t="shared" si="11"/>
        <v>5</v>
      </c>
      <c r="AC56">
        <f t="shared" si="12"/>
        <v>2</v>
      </c>
      <c r="AD56">
        <f t="shared" si="13"/>
        <v>5</v>
      </c>
      <c r="AE56">
        <f t="shared" si="14"/>
        <v>2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Sudski Star (IRE)</v>
      </c>
      <c r="C57">
        <f>LARGE(W$2:W$20, D57)</f>
        <v>19.9114</v>
      </c>
      <c r="D57">
        <v>1</v>
      </c>
      <c r="E57">
        <f>LARGE(W$2:W$20, F57)</f>
        <v>19.262899999999998</v>
      </c>
      <c r="F57">
        <v>2</v>
      </c>
      <c r="G57">
        <f t="shared" si="16"/>
        <v>3.2569281918900829E-2</v>
      </c>
      <c r="H57">
        <f t="shared" si="17"/>
        <v>8</v>
      </c>
      <c r="J57">
        <v>6</v>
      </c>
      <c r="K57" t="e">
        <f t="shared" si="0"/>
        <v>#NUM!</v>
      </c>
      <c r="L57" t="e">
        <f t="shared" si="0"/>
        <v>#NUM!</v>
      </c>
      <c r="M57" t="e">
        <f t="shared" si="0"/>
        <v>#NUM!</v>
      </c>
      <c r="N57" t="e">
        <f t="shared" si="1"/>
        <v>#NUM!</v>
      </c>
      <c r="O57" t="e">
        <f t="shared" si="2"/>
        <v>#NUM!</v>
      </c>
      <c r="P57" t="e">
        <f t="shared" si="3"/>
        <v>#NUM!</v>
      </c>
      <c r="Q57" t="e">
        <f t="shared" si="4"/>
        <v>#NUM!</v>
      </c>
      <c r="R57" t="e">
        <f t="shared" si="5"/>
        <v>#NUM!</v>
      </c>
      <c r="S57">
        <f t="shared" si="6"/>
        <v>0</v>
      </c>
      <c r="V57" t="e">
        <f t="shared" si="7"/>
        <v>#N/A</v>
      </c>
      <c r="W57" t="e">
        <f t="shared" si="8"/>
        <v>#N/A</v>
      </c>
      <c r="X57" t="str">
        <f t="shared" si="9"/>
        <v/>
      </c>
      <c r="Y57" t="e">
        <f t="shared" si="10"/>
        <v>#N/A</v>
      </c>
      <c r="Z57" t="e">
        <f t="shared" si="10"/>
        <v>#N/A</v>
      </c>
      <c r="AA57" t="e">
        <f t="shared" si="10"/>
        <v>#N/A</v>
      </c>
      <c r="AB57" t="e">
        <f t="shared" si="11"/>
        <v>#N/A</v>
      </c>
      <c r="AC57" t="e">
        <f t="shared" si="12"/>
        <v>#N/A</v>
      </c>
      <c r="AD57" t="e">
        <f t="shared" si="13"/>
        <v>#N/A</v>
      </c>
      <c r="AE57" t="e">
        <f t="shared" si="14"/>
        <v>#N/A</v>
      </c>
      <c r="AF57" t="e">
        <f t="shared" si="14"/>
        <v>#N/A</v>
      </c>
    </row>
    <row r="58" spans="1:33" hidden="1" outlineLevel="1">
      <c r="A58" t="s">
        <v>28</v>
      </c>
      <c r="B58" t="str">
        <f>INDEX(A$2:A$20,MATCH(C58,AA$2:AA$20,0))</f>
        <v>Sudski Star (IRE)</v>
      </c>
      <c r="C58">
        <f>LARGE(AA$2:AA$20, D58)</f>
        <v>2.7502</v>
      </c>
      <c r="D58">
        <v>1</v>
      </c>
      <c r="E58">
        <f>LARGE(AA$2:AA$20, F58)</f>
        <v>2.1463000000000001</v>
      </c>
      <c r="F58">
        <v>2</v>
      </c>
      <c r="G58">
        <f t="shared" si="16"/>
        <v>0.21958403025234524</v>
      </c>
      <c r="H58">
        <f t="shared" si="17"/>
        <v>8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Middlebrow (IRE)</v>
      </c>
      <c r="C59">
        <f>LARGE(AC$2:AC$20, D59)</f>
        <v>1.8865000000000001</v>
      </c>
      <c r="D59">
        <v>1</v>
      </c>
      <c r="E59">
        <f>LARGE(AC$2:AC$20, F59)</f>
        <v>1.8471</v>
      </c>
      <c r="F59">
        <v>2</v>
      </c>
      <c r="G59">
        <f t="shared" si="16"/>
        <v>2.0885237211767875E-2</v>
      </c>
      <c r="H59">
        <f t="shared" si="17"/>
        <v>2.25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Middlebrow (IRE)</v>
      </c>
      <c r="C60">
        <f>LARGE(Y$2:Y$20, D60)</f>
        <v>2.7347999999999999</v>
      </c>
      <c r="D60">
        <v>1</v>
      </c>
      <c r="E60">
        <f>LARGE(Y$2:Y$20, F60)</f>
        <v>1.9484999999999999</v>
      </c>
      <c r="F60">
        <v>2</v>
      </c>
      <c r="G60">
        <f t="shared" si="16"/>
        <v>0.28751645458534447</v>
      </c>
      <c r="H60">
        <f t="shared" si="17"/>
        <v>2.25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Sudski Star (IRE)</v>
      </c>
      <c r="C61">
        <f>LARGE(AD$2:AD$20, D61)</f>
        <v>31.942</v>
      </c>
      <c r="D61">
        <v>1</v>
      </c>
      <c r="E61">
        <f>LARGE(AD$2:AD$20, F61)</f>
        <v>28.429600000000001</v>
      </c>
      <c r="F61">
        <v>2</v>
      </c>
      <c r="G61">
        <f t="shared" si="16"/>
        <v>0.10996180577296349</v>
      </c>
      <c r="H61">
        <f t="shared" si="17"/>
        <v>8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Civil Unrest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Sudski Star (IRE)</v>
      </c>
      <c r="C63" t="str">
        <f>IF(G68="Handicap", INDEX(B53:B55,(MATCH(LARGE(D53:D55,3),D53:D55,0))))</f>
        <v>Civil Unrest (IRE)</v>
      </c>
      <c r="D63" t="str">
        <f>IF(G68="Handicap", INDEX(B53:B55,(MATCH(LARGE(E53:E55,1),E53:E55,0))))</f>
        <v>Civil Unrest (IRE)</v>
      </c>
      <c r="G63" t="s">
        <v>68</v>
      </c>
      <c r="H63">
        <f>COUNTIF(A2:A30, "*")</f>
        <v>5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Sudski Star (IRE)</v>
      </c>
      <c r="C64">
        <f>INDEX(AF$2:AF$20,MATCH(B64,A$2:A$20,0))</f>
        <v>8</v>
      </c>
      <c r="D64">
        <v>1</v>
      </c>
      <c r="E64">
        <f>SUMIF(B53:B61, B64, G53:G61)</f>
        <v>0.36211511794420959</v>
      </c>
      <c r="F64">
        <v>0</v>
      </c>
      <c r="G64" t="str">
        <f>K2</f>
        <v>Bruce Farms Supporting World Horse Welfare Handicap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Middlebrow (IRE)</v>
      </c>
      <c r="C65">
        <f>INDEX(AF$2:AF$20,MATCH(B65,A$2:A$20,0))</f>
        <v>2.25</v>
      </c>
      <c r="D65">
        <v>1</v>
      </c>
      <c r="F65">
        <f>IF(G68="Non Handicap", F64+1, F64)</f>
        <v>0</v>
      </c>
      <c r="G65" t="str">
        <f>D2</f>
        <v xml:space="preserve">2m1f </v>
      </c>
      <c r="H65">
        <f>LARGE(G58:G60, 1)</f>
        <v>0.28751645458534447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4614</v>
      </c>
      <c r="H66">
        <f ca="1">LARGE(F53:F55, 1)</f>
        <v>0.30840169179711235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Middlebrow (IRE)</v>
      </c>
      <c r="F67">
        <f>IF(H63&lt;11, F66+1, F66)</f>
        <v>1</v>
      </c>
      <c r="G67" t="str">
        <f>G2</f>
        <v>Good</v>
      </c>
      <c r="H67" t="str">
        <f ca="1">INDEX(B53:B55,MATCH(H66,F53:F55,0))</f>
        <v>Middlebrow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Sudski Star (IRE)</v>
      </c>
      <c r="B68" t="str">
        <f ca="1">IF(ISNA(A68), B56, A68)</f>
        <v>Sudski Star (IRE)</v>
      </c>
      <c r="C68">
        <f ca="1">INDEX(AF$2:AF$20,MATCH(B68,A$2:A$20,0))</f>
        <v>8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Sudski Star (IRE)</v>
      </c>
      <c r="C69">
        <f ca="1">INDEX(AF$2:AF$20,MATCH(B69,A$2:A$20,0))</f>
        <v>8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Sudski Star (IRE)</v>
      </c>
      <c r="C70">
        <f ca="1">INDEX(AF$2:AF$20,MATCH(B70,A$2:A$20,0))</f>
        <v>8</v>
      </c>
      <c r="D70">
        <v>1</v>
      </c>
      <c r="E70">
        <f ca="1">SUMIF(B53:B61, B70, G53:G61)</f>
        <v>0.36211511794420959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Civil Unrest (IRE)</v>
      </c>
      <c r="C72">
        <f>C53</f>
        <v>241.227</v>
      </c>
      <c r="D72">
        <f>(1/C72)*(C72-C73)</f>
        <v>7.6147777819232487E-2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Chain Of Beacons</v>
      </c>
      <c r="C73">
        <f t="shared" si="19"/>
        <v>222.85810000000001</v>
      </c>
      <c r="D73">
        <f>(1/C73)*(C73-C74)</f>
        <v>1.6741594763663235E-3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Middlebrow (IRE)</v>
      </c>
      <c r="C74">
        <f t="shared" si="19"/>
        <v>222.48500000000001</v>
      </c>
      <c r="E74">
        <f t="shared" si="20"/>
        <v>2.25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2.25</v>
      </c>
      <c r="C77">
        <f>SMALL(AF2:AF50, 1)</f>
        <v>2.25</v>
      </c>
      <c r="D77" t="str">
        <f>IF(G77&lt;=3, "YES", "NO")</f>
        <v>YES</v>
      </c>
      <c r="E77">
        <f>IF(C77=0,SMALL(AF2:AF49,2), C77)</f>
        <v>2.25</v>
      </c>
      <c r="F77">
        <f>IF(E77=0, SMALL(AF2:AF49, 3), E77)</f>
        <v>2.25</v>
      </c>
      <c r="G77">
        <f>IF(F77=0, SMALL(AF2:AF49, 4), F77)</f>
        <v>2.25</v>
      </c>
      <c r="H77" t="str">
        <f>INDEX(A2:A50, MATCH(G77, AF2:AF50, 0))</f>
        <v>Middlebrow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222.48500000000001</v>
      </c>
      <c r="C78">
        <f>(B79-B78)+0.01</f>
        <v>18.751999999999992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241.227</v>
      </c>
      <c r="C79">
        <f>C78/B79</f>
        <v>7.7735908501121317E-2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Middlebrow (IRE) is highly rated.</v>
      </c>
      <c r="H79" t="str">
        <f>INDEX(A2:A50, MATCH(B79, AE2:AE50, 0))</f>
        <v>Civil Unrest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18.924299999999999</v>
      </c>
      <c r="C80">
        <f>(B81-B80)+0.01</f>
        <v>0.99710000000000165</v>
      </c>
      <c r="D80" t="str">
        <f>D2</f>
        <v xml:space="preserve">2m1f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19.9114</v>
      </c>
      <c r="C81">
        <f>C80/B81</f>
        <v>5.0076840402985309E-2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Sudski Star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Kelso</v>
      </c>
    </row>
    <row r="82" spans="1:19" hidden="1" outlineLevel="1">
      <c r="A82" t="s">
        <v>110</v>
      </c>
      <c r="B82">
        <f>INDEX(M2:M49, MATCH(H77, A2:A49, 0))</f>
        <v>79.61</v>
      </c>
      <c r="C82">
        <f>(B83-B82)+0.01</f>
        <v>14.945000000000002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94.545000000000002</v>
      </c>
      <c r="C83">
        <f>C82/B83</f>
        <v>0.15807287535036227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Middlebrow (IRE)is the form horse.</v>
      </c>
      <c r="H83" t="str">
        <f>INDEX(A2:A50,MATCH(B83,INDEX(M2:M50,0)))</f>
        <v>Sudski Star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1.8865000000000001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1.8865000000000001</v>
      </c>
      <c r="C85">
        <f>C84/B85</f>
        <v>5.3008216273522394E-3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Middlebrow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14.6457</v>
      </c>
      <c r="C86">
        <f>(B87-B86)+0.01</f>
        <v>17.306300000000004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31.942</v>
      </c>
      <c r="C87">
        <f>C86/B87</f>
        <v>0.54180389455888811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Sudski Star (IRE) is 54.18% ahead of Middlebrow (IRE). </v>
      </c>
      <c r="H87" t="str">
        <f>INDEX(A2:A50, MATCH(B87, AD2:AD50, 0))</f>
        <v>Sudski Star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2.7347999999999999</v>
      </c>
      <c r="C88">
        <f>B89-B88</f>
        <v>0</v>
      </c>
      <c r="H88" t="str">
        <f>INDEX(X2:X50, MATCH(B88, Y2:Y50, 0))</f>
        <v>Hughes, Brian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2.7347999999999999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Hughes, Brian. </v>
      </c>
      <c r="H89" t="str">
        <f>INDEX(X2:X50, MATCH(B89, Y2:Y50, 0))</f>
        <v>Hughes, Brian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49.551499999999997</v>
      </c>
      <c r="C90">
        <f>(B91-B90)+0.01</f>
        <v>14.064300000000005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63.605800000000002</v>
      </c>
      <c r="C91">
        <f>(C90+0.01)/(B91+0.01)</f>
        <v>0.22123906325158221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Vengeur De Guye (FR) outperformed Middlebrow (IRE) significantly.</v>
      </c>
      <c r="H91" t="str">
        <f>INDEX(A2:A50, MATCH(B91, N2:N50, 0))</f>
        <v>Vengeur De Guye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0.1915</v>
      </c>
    </row>
    <row r="96" spans="1:19" hidden="1" outlineLevel="1">
      <c r="A96" t="s">
        <v>70</v>
      </c>
      <c r="B96">
        <f>INDEX(Sheet1!H:H, MATCH($A$51, Sheet1!$A:$A,0))</f>
        <v>0.1489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>Middlebrow (IRE)</v>
      </c>
    </row>
    <row r="97" spans="1:6" hidden="1" outlineLevel="1">
      <c r="A97" t="s">
        <v>25</v>
      </c>
      <c r="B97">
        <f>INDEX(Sheet1!J:J, MATCH($A$51, Sheet1!$A:$A,0))</f>
        <v>0.17019999999999999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0.21279999999999999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0.1915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0.36170000000000002</v>
      </c>
      <c r="C101" t="str">
        <f>IF(AND($B$94&gt;15,B101&gt;0.25),B60)</f>
        <v>Middlebrow (IRE)</v>
      </c>
      <c r="D101">
        <f t="shared" si="22"/>
        <v>6</v>
      </c>
      <c r="E101">
        <f t="shared" si="23"/>
        <v>1</v>
      </c>
      <c r="F101" t="str">
        <f t="shared" si="24"/>
        <v>Middlebrow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6.140625" bestFit="1" customWidth="1"/>
    <col min="3" max="3" width="13.7109375" bestFit="1" customWidth="1"/>
    <col min="4" max="5" width="12" bestFit="1" customWidth="1"/>
    <col min="6" max="6" width="13.28515625" bestFit="1" customWidth="1"/>
    <col min="7" max="7" width="82.140625" bestFit="1" customWidth="1"/>
    <col min="8" max="8" width="19.7109375" bestFit="1" customWidth="1"/>
    <col min="9" max="9" width="13.42578125" bestFit="1" customWidth="1"/>
    <col min="10" max="10" width="16.28515625" bestFit="1" customWidth="1"/>
    <col min="11" max="11" width="36.140625" bestFit="1" customWidth="1"/>
    <col min="12" max="12" width="19.7109375" bestFit="1" customWidth="1"/>
    <col min="13" max="13" width="19.42578125" bestFit="1" customWidth="1"/>
    <col min="14" max="19" width="19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5" width="14.42578125" bestFit="1" customWidth="1"/>
    <col min="26" max="26" width="21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1189</v>
      </c>
      <c r="B2" s="1">
        <v>0.67708333333333337</v>
      </c>
      <c r="C2" t="s">
        <v>167</v>
      </c>
      <c r="D2" t="s">
        <v>1187</v>
      </c>
      <c r="E2" t="s">
        <v>661</v>
      </c>
      <c r="F2">
        <v>32894</v>
      </c>
      <c r="G2" t="s">
        <v>282</v>
      </c>
      <c r="H2" t="s">
        <v>232</v>
      </c>
      <c r="I2" t="s">
        <v>233</v>
      </c>
      <c r="J2" t="s">
        <v>234</v>
      </c>
      <c r="K2" t="s">
        <v>1188</v>
      </c>
      <c r="L2">
        <v>2</v>
      </c>
      <c r="M2">
        <v>128.22730000000001</v>
      </c>
      <c r="N2">
        <v>79.183499999999995</v>
      </c>
      <c r="O2">
        <v>36.293399999999998</v>
      </c>
      <c r="P2">
        <v>15.246700000000001</v>
      </c>
      <c r="Q2">
        <v>8.8154000000000003</v>
      </c>
      <c r="R2">
        <v>0</v>
      </c>
      <c r="S2">
        <v>0</v>
      </c>
      <c r="T2">
        <v>0</v>
      </c>
      <c r="U2">
        <v>0</v>
      </c>
      <c r="V2">
        <v>0</v>
      </c>
      <c r="W2">
        <v>24.6843</v>
      </c>
      <c r="X2" t="s">
        <v>303</v>
      </c>
      <c r="Y2">
        <v>1.7713000000000001</v>
      </c>
      <c r="Z2" t="s">
        <v>304</v>
      </c>
      <c r="AA2">
        <v>1.6987000000000001</v>
      </c>
      <c r="AB2" t="s">
        <v>531</v>
      </c>
      <c r="AC2">
        <v>1.9519</v>
      </c>
      <c r="AD2">
        <v>36.6</v>
      </c>
      <c r="AE2" s="23">
        <v>356.4067</v>
      </c>
      <c r="AF2">
        <v>4</v>
      </c>
      <c r="AG2">
        <v>103</v>
      </c>
    </row>
    <row r="3" spans="1:33">
      <c r="A3" t="s">
        <v>1190</v>
      </c>
      <c r="B3" s="1">
        <v>0.67708333333333337</v>
      </c>
      <c r="C3" t="s">
        <v>167</v>
      </c>
      <c r="D3" t="s">
        <v>1187</v>
      </c>
      <c r="E3" t="s">
        <v>661</v>
      </c>
      <c r="F3">
        <v>32894</v>
      </c>
      <c r="G3" t="s">
        <v>282</v>
      </c>
      <c r="H3" t="s">
        <v>232</v>
      </c>
      <c r="I3" t="s">
        <v>233</v>
      </c>
      <c r="J3" t="s">
        <v>234</v>
      </c>
      <c r="K3" t="s">
        <v>1188</v>
      </c>
      <c r="L3">
        <v>2</v>
      </c>
      <c r="M3">
        <v>135.96680000000001</v>
      </c>
      <c r="N3">
        <v>67.345200000000006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23.5307</v>
      </c>
      <c r="X3" t="s">
        <v>326</v>
      </c>
      <c r="Y3">
        <v>3.145</v>
      </c>
      <c r="Z3" t="s">
        <v>327</v>
      </c>
      <c r="AA3">
        <v>2.0533999999999999</v>
      </c>
      <c r="AB3" t="s">
        <v>1191</v>
      </c>
      <c r="AC3">
        <v>2.1574</v>
      </c>
      <c r="AD3">
        <v>24.5</v>
      </c>
      <c r="AE3">
        <v>346.86790000000002</v>
      </c>
      <c r="AF3">
        <v>2.5</v>
      </c>
      <c r="AG3">
        <v>0</v>
      </c>
    </row>
    <row r="4" spans="1:33">
      <c r="A4" t="s">
        <v>1192</v>
      </c>
      <c r="B4" s="1">
        <v>0.67708333333333337</v>
      </c>
      <c r="C4" t="s">
        <v>167</v>
      </c>
      <c r="D4" t="s">
        <v>1187</v>
      </c>
      <c r="E4" t="s">
        <v>661</v>
      </c>
      <c r="F4">
        <v>32894</v>
      </c>
      <c r="G4" t="s">
        <v>282</v>
      </c>
      <c r="H4" t="s">
        <v>232</v>
      </c>
      <c r="I4" t="s">
        <v>233</v>
      </c>
      <c r="J4" t="s">
        <v>234</v>
      </c>
      <c r="K4" t="s">
        <v>1188</v>
      </c>
      <c r="L4">
        <v>2</v>
      </c>
      <c r="M4">
        <v>130.31190000000001</v>
      </c>
      <c r="N4">
        <v>77.153800000000004</v>
      </c>
      <c r="O4">
        <v>29.579899999999999</v>
      </c>
      <c r="P4">
        <v>6.8266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22.840699999999998</v>
      </c>
      <c r="X4" t="s">
        <v>341</v>
      </c>
      <c r="Y4">
        <v>0.61829999999999996</v>
      </c>
      <c r="Z4" t="s">
        <v>286</v>
      </c>
      <c r="AA4">
        <v>2.8153000000000001</v>
      </c>
      <c r="AB4" t="s">
        <v>297</v>
      </c>
      <c r="AC4">
        <v>2.6133999999999999</v>
      </c>
      <c r="AD4">
        <v>20.75</v>
      </c>
      <c r="AE4">
        <v>319.99529999999999</v>
      </c>
      <c r="AF4">
        <v>3</v>
      </c>
      <c r="AG4">
        <v>100</v>
      </c>
    </row>
    <row r="5" spans="1:33">
      <c r="A5" t="s">
        <v>1193</v>
      </c>
      <c r="B5" s="1">
        <v>0.67708333333333337</v>
      </c>
      <c r="C5" t="s">
        <v>167</v>
      </c>
      <c r="D5" t="s">
        <v>1187</v>
      </c>
      <c r="E5" t="s">
        <v>661</v>
      </c>
      <c r="F5">
        <v>32894</v>
      </c>
      <c r="G5" t="s">
        <v>282</v>
      </c>
      <c r="H5" t="s">
        <v>232</v>
      </c>
      <c r="I5" t="s">
        <v>233</v>
      </c>
      <c r="J5" t="s">
        <v>234</v>
      </c>
      <c r="K5" t="s">
        <v>1188</v>
      </c>
      <c r="L5">
        <v>2</v>
      </c>
      <c r="M5">
        <v>93.7</v>
      </c>
      <c r="N5">
        <v>73.714399999999998</v>
      </c>
      <c r="O5">
        <v>45.925199999999997</v>
      </c>
      <c r="P5">
        <v>14.7631</v>
      </c>
      <c r="Q5">
        <v>5.9623999999999997</v>
      </c>
      <c r="R5">
        <v>0</v>
      </c>
      <c r="S5">
        <v>0</v>
      </c>
      <c r="T5">
        <v>0</v>
      </c>
      <c r="U5">
        <v>0</v>
      </c>
      <c r="V5">
        <v>0</v>
      </c>
      <c r="W5">
        <v>20.2743</v>
      </c>
      <c r="X5" t="s">
        <v>296</v>
      </c>
      <c r="Y5">
        <v>0.89410000000000001</v>
      </c>
      <c r="Z5" t="s">
        <v>368</v>
      </c>
      <c r="AA5">
        <v>2.7778</v>
      </c>
      <c r="AB5" t="s">
        <v>1194</v>
      </c>
      <c r="AC5">
        <v>2.2265999999999999</v>
      </c>
      <c r="AD5">
        <v>35.6</v>
      </c>
      <c r="AE5">
        <v>315.65370000000001</v>
      </c>
      <c r="AF5">
        <v>8</v>
      </c>
      <c r="AG5">
        <v>94</v>
      </c>
    </row>
    <row r="6" spans="1:33">
      <c r="A6" t="s">
        <v>1195</v>
      </c>
      <c r="B6" s="1">
        <v>0.67708333333333337</v>
      </c>
      <c r="C6" t="s">
        <v>167</v>
      </c>
      <c r="D6" t="s">
        <v>1187</v>
      </c>
      <c r="E6" t="s">
        <v>661</v>
      </c>
      <c r="F6">
        <v>32894</v>
      </c>
      <c r="G6" t="s">
        <v>282</v>
      </c>
      <c r="H6" t="s">
        <v>232</v>
      </c>
      <c r="I6" t="s">
        <v>233</v>
      </c>
      <c r="J6" t="s">
        <v>234</v>
      </c>
      <c r="K6" t="s">
        <v>1188</v>
      </c>
      <c r="L6">
        <v>2</v>
      </c>
      <c r="M6">
        <v>90.620800000000003</v>
      </c>
      <c r="N6">
        <v>92.885599999999997</v>
      </c>
      <c r="O6">
        <v>27.922599999999999</v>
      </c>
      <c r="P6">
        <v>14.037100000000001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18.552099999999999</v>
      </c>
      <c r="X6" t="s">
        <v>318</v>
      </c>
      <c r="Y6">
        <v>0.9839</v>
      </c>
      <c r="Z6" t="s">
        <v>330</v>
      </c>
      <c r="AA6">
        <v>1.4014</v>
      </c>
      <c r="AB6" t="s">
        <v>550</v>
      </c>
      <c r="AC6">
        <v>1.8603000000000001</v>
      </c>
      <c r="AD6">
        <v>29</v>
      </c>
      <c r="AE6">
        <v>305.57769999999999</v>
      </c>
      <c r="AF6">
        <v>16</v>
      </c>
      <c r="AG6">
        <v>88</v>
      </c>
    </row>
    <row r="7" spans="1:33">
      <c r="A7" t="s">
        <v>1196</v>
      </c>
      <c r="B7" s="1">
        <v>0.67708333333333337</v>
      </c>
      <c r="C7" t="s">
        <v>167</v>
      </c>
      <c r="D7" t="s">
        <v>1187</v>
      </c>
      <c r="E7" t="s">
        <v>661</v>
      </c>
      <c r="F7">
        <v>32894</v>
      </c>
      <c r="G7" t="s">
        <v>282</v>
      </c>
      <c r="H7" t="s">
        <v>232</v>
      </c>
      <c r="I7" t="s">
        <v>233</v>
      </c>
      <c r="J7" t="s">
        <v>234</v>
      </c>
      <c r="K7" t="s">
        <v>1188</v>
      </c>
      <c r="L7">
        <v>2</v>
      </c>
      <c r="M7">
        <v>108.18680000000001</v>
      </c>
      <c r="N7">
        <v>75.532700000000006</v>
      </c>
      <c r="O7">
        <v>19.073699999999999</v>
      </c>
      <c r="P7">
        <v>9.9848999999999997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21.3857</v>
      </c>
      <c r="X7" t="s">
        <v>329</v>
      </c>
      <c r="Y7">
        <v>2.6657000000000002</v>
      </c>
      <c r="Z7" t="s">
        <v>330</v>
      </c>
      <c r="AA7">
        <v>1.4014</v>
      </c>
      <c r="AB7" t="s">
        <v>433</v>
      </c>
      <c r="AC7">
        <v>2.0367999999999999</v>
      </c>
      <c r="AD7">
        <v>29.799900000000001</v>
      </c>
      <c r="AE7">
        <v>294.30689999999998</v>
      </c>
      <c r="AF7">
        <v>6</v>
      </c>
      <c r="AG7">
        <v>98</v>
      </c>
    </row>
    <row r="8" spans="1:33">
      <c r="A8" t="s">
        <v>1197</v>
      </c>
      <c r="B8" s="1">
        <v>0.67708333333333337</v>
      </c>
      <c r="C8" t="s">
        <v>167</v>
      </c>
      <c r="D8" t="s">
        <v>1187</v>
      </c>
      <c r="E8" t="s">
        <v>661</v>
      </c>
      <c r="F8">
        <v>32894</v>
      </c>
      <c r="G8" t="s">
        <v>282</v>
      </c>
      <c r="H8" t="s">
        <v>232</v>
      </c>
      <c r="I8" t="s">
        <v>233</v>
      </c>
      <c r="J8" t="s">
        <v>234</v>
      </c>
      <c r="K8" t="s">
        <v>1188</v>
      </c>
      <c r="L8">
        <v>2</v>
      </c>
      <c r="M8">
        <v>89.014300000000006</v>
      </c>
      <c r="N8">
        <v>60.298200000000001</v>
      </c>
      <c r="O8">
        <v>44.737200000000001</v>
      </c>
      <c r="P8">
        <v>10.1326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23.586400000000001</v>
      </c>
      <c r="X8" t="s">
        <v>293</v>
      </c>
      <c r="Y8">
        <v>1.4265000000000001</v>
      </c>
      <c r="Z8" t="s">
        <v>368</v>
      </c>
      <c r="AA8">
        <v>1.9778</v>
      </c>
      <c r="AB8" t="s">
        <v>778</v>
      </c>
      <c r="AC8">
        <v>1.7144999999999999</v>
      </c>
      <c r="AD8">
        <v>20.25</v>
      </c>
      <c r="AE8">
        <v>279.43680000000001</v>
      </c>
      <c r="AF8">
        <v>16</v>
      </c>
      <c r="AG8">
        <v>86</v>
      </c>
    </row>
    <row r="9" spans="1:33">
      <c r="A9" t="s">
        <v>1198</v>
      </c>
      <c r="B9" s="1">
        <v>0.67708333333333337</v>
      </c>
      <c r="C9" t="s">
        <v>167</v>
      </c>
      <c r="D9" t="s">
        <v>1187</v>
      </c>
      <c r="E9" t="s">
        <v>661</v>
      </c>
      <c r="F9">
        <v>32894</v>
      </c>
      <c r="G9" t="s">
        <v>282</v>
      </c>
      <c r="H9" t="s">
        <v>232</v>
      </c>
      <c r="I9" t="s">
        <v>233</v>
      </c>
      <c r="J9" t="s">
        <v>234</v>
      </c>
      <c r="K9" t="s">
        <v>1188</v>
      </c>
      <c r="L9">
        <v>2</v>
      </c>
      <c r="M9">
        <v>97.131</v>
      </c>
      <c r="N9">
        <v>60.941800000000001</v>
      </c>
      <c r="O9">
        <v>23.177199999999999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19.385000000000002</v>
      </c>
      <c r="X9" t="s">
        <v>285</v>
      </c>
      <c r="Y9">
        <v>3.4028999999999998</v>
      </c>
      <c r="Z9" t="s">
        <v>368</v>
      </c>
      <c r="AA9">
        <v>1.9778</v>
      </c>
      <c r="AB9" t="s">
        <v>335</v>
      </c>
      <c r="AC9">
        <v>1.5508</v>
      </c>
      <c r="AD9">
        <v>14.331899999999999</v>
      </c>
      <c r="AE9">
        <v>255.89230000000001</v>
      </c>
      <c r="AF9">
        <v>12</v>
      </c>
      <c r="AG9">
        <v>0</v>
      </c>
    </row>
    <row r="10" spans="1:33">
      <c r="A10" t="s">
        <v>1199</v>
      </c>
      <c r="B10" s="1">
        <v>0.67708333333333337</v>
      </c>
      <c r="C10" t="s">
        <v>167</v>
      </c>
      <c r="D10" t="s">
        <v>1187</v>
      </c>
      <c r="E10" t="s">
        <v>661</v>
      </c>
      <c r="F10">
        <v>32894</v>
      </c>
      <c r="G10" t="s">
        <v>282</v>
      </c>
      <c r="H10" t="s">
        <v>232</v>
      </c>
      <c r="I10" t="s">
        <v>233</v>
      </c>
      <c r="J10" t="s">
        <v>234</v>
      </c>
      <c r="K10" t="s">
        <v>1188</v>
      </c>
      <c r="L10">
        <v>2</v>
      </c>
      <c r="M10">
        <v>44.848700000000001</v>
      </c>
      <c r="N10">
        <v>62.009599999999999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15.097899999999999</v>
      </c>
      <c r="X10" t="s">
        <v>311</v>
      </c>
      <c r="Y10">
        <v>0.59709999999999996</v>
      </c>
      <c r="Z10" t="s">
        <v>304</v>
      </c>
      <c r="AA10">
        <v>0.89870000000000005</v>
      </c>
      <c r="AB10" t="s">
        <v>822</v>
      </c>
      <c r="AC10">
        <v>1.5648</v>
      </c>
      <c r="AD10">
        <v>0.9</v>
      </c>
      <c r="AE10">
        <v>174.9222</v>
      </c>
      <c r="AF10">
        <v>33</v>
      </c>
      <c r="AG10">
        <v>0</v>
      </c>
    </row>
    <row r="51" spans="1:33" hidden="1" outlineLevel="1">
      <c r="A51" t="str">
        <f>C2</f>
        <v>Leopardstown</v>
      </c>
      <c r="B51">
        <f>B2</f>
        <v>0.67708333333333337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Masaff (IRE)</v>
      </c>
      <c r="L52" t="str">
        <f t="shared" si="0"/>
        <v>Kestrel Prince (IRE)</v>
      </c>
      <c r="M52" t="str">
        <f t="shared" si="0"/>
        <v>Cosmic Horizon (IRE)</v>
      </c>
      <c r="N52" t="str">
        <f t="shared" ref="N52:N91" si="1">INDEX($A$2:$A$20,(MATCH(LARGE(W$2:W$20,$J52),W$2:W$20,0)))</f>
        <v>Guaranteed (IRE)</v>
      </c>
      <c r="O52" t="str">
        <f t="shared" ref="O52:O91" si="2">INDEX($A$2:$A$20,(MATCH(LARGE(AA$2:AA$20,$J52),AA$2:AA$20,0)))</f>
        <v>Sovereign (IRE)</v>
      </c>
      <c r="P52" t="str">
        <f t="shared" ref="P52:P91" si="3">INDEX($A$2:$A$20,(MATCH(LARGE(Y$2:Y$20,$J52),Y$2:Y$20,0)))</f>
        <v>Millswyn (IRE)</v>
      </c>
      <c r="Q52" t="str">
        <f t="shared" ref="Q52:Q91" si="4">INDEX($A$2:$A$20,(MATCH(LARGE(Y$2:Y$20,$J52),Y$2:Y$20,0)))</f>
        <v>Millswyn (IRE)</v>
      </c>
      <c r="R52" t="str">
        <f t="shared" ref="R52:R91" si="5">INDEX($A$2:$A$20,(MATCH(LARGE(AD$2:AD$20,$J52),AD$2:AD$20,0)))</f>
        <v>Guaranteed (IRE)</v>
      </c>
      <c r="S52" t="str">
        <f t="shared" ref="S52:S80" si="6">A2</f>
        <v>Guaranteed (IRE)</v>
      </c>
      <c r="V52">
        <f t="shared" ref="V52:V80" si="7">SUM(Y52:AF52)</f>
        <v>55</v>
      </c>
      <c r="W52">
        <f t="shared" ref="W52:W80" si="8">V52-AG2</f>
        <v>-48</v>
      </c>
      <c r="X52">
        <f t="shared" ref="X52:X60" si="9">IF(ISNA(W52),"",W52)</f>
        <v>-48</v>
      </c>
      <c r="Y52">
        <f t="shared" ref="Y52:AA80" si="10">(($H$63+1)-(RANK(M2,M$2:M$30)))</f>
        <v>7</v>
      </c>
      <c r="Z52">
        <f t="shared" si="10"/>
        <v>8</v>
      </c>
      <c r="AA52">
        <f t="shared" si="10"/>
        <v>7</v>
      </c>
      <c r="AB52">
        <f t="shared" ref="AB52:AB80" si="11">(($H$63+1)-(RANK(W2,W$2:W$30)))</f>
        <v>9</v>
      </c>
      <c r="AC52">
        <f t="shared" ref="AC52:AC80" si="12">(($H$63+1)-(RANK(Y2,Y$2:Y$30)))</f>
        <v>6</v>
      </c>
      <c r="AD52">
        <f t="shared" ref="AD52:AD80" si="13">(($H$63+1)-(RANK(AA2,AA$2:AA$30)))</f>
        <v>4</v>
      </c>
      <c r="AE52">
        <f t="shared" ref="AE52:AF80" si="14">(($H$63+1)-(RANK(AC2,AC$2:AC$30)))</f>
        <v>5</v>
      </c>
      <c r="AF52">
        <f t="shared" si="14"/>
        <v>9</v>
      </c>
      <c r="AG52" t="str">
        <f>INDEX(S52:S92, MATCH(LARGE(X52:X92, 1),X52:X92, 0))</f>
        <v>Masaff (IRE)</v>
      </c>
    </row>
    <row r="53" spans="1:33" hidden="1" outlineLevel="1">
      <c r="A53" t="s">
        <v>43</v>
      </c>
      <c r="B53" t="str">
        <f>A2</f>
        <v>Guaranteed (IRE)</v>
      </c>
      <c r="C53">
        <f>AE2</f>
        <v>356.4067</v>
      </c>
      <c r="D53">
        <f>AG2</f>
        <v>103</v>
      </c>
      <c r="E53">
        <f>C53-D53</f>
        <v>253.4067</v>
      </c>
      <c r="F53">
        <f>SUMIF(B53:B61, B53, G53:G61)</f>
        <v>9.8563874940597429E-2</v>
      </c>
      <c r="G53">
        <f>(1/C53)*(C53-C54)</f>
        <v>2.6763806628775446E-2</v>
      </c>
      <c r="H53">
        <f>AF2</f>
        <v>4</v>
      </c>
      <c r="J53">
        <v>2</v>
      </c>
      <c r="K53" t="str">
        <f t="shared" si="0"/>
        <v>Sovereign (IRE)</v>
      </c>
      <c r="L53" t="str">
        <f t="shared" si="0"/>
        <v>Guaranteed (IRE)</v>
      </c>
      <c r="M53" t="str">
        <f t="shared" si="0"/>
        <v>Elleanthus (IRE)</v>
      </c>
      <c r="N53" t="str">
        <f t="shared" si="1"/>
        <v>Elleanthus (IRE)</v>
      </c>
      <c r="O53" t="str">
        <f t="shared" si="2"/>
        <v>Cosmic Horizon (IRE)</v>
      </c>
      <c r="P53" t="str">
        <f t="shared" si="3"/>
        <v>Masaff (IRE)</v>
      </c>
      <c r="Q53" t="str">
        <f t="shared" si="4"/>
        <v>Masaff (IRE)</v>
      </c>
      <c r="R53" t="str">
        <f t="shared" si="5"/>
        <v>Cosmic Horizon (IRE)</v>
      </c>
      <c r="S53" t="str">
        <f t="shared" si="6"/>
        <v>Masaff (IRE)</v>
      </c>
      <c r="V53">
        <f t="shared" si="7"/>
        <v>49</v>
      </c>
      <c r="W53">
        <f t="shared" si="8"/>
        <v>49</v>
      </c>
      <c r="X53">
        <f t="shared" si="9"/>
        <v>49</v>
      </c>
      <c r="Y53">
        <f t="shared" si="10"/>
        <v>9</v>
      </c>
      <c r="Z53">
        <f t="shared" si="10"/>
        <v>4</v>
      </c>
      <c r="AA53">
        <f t="shared" si="10"/>
        <v>2</v>
      </c>
      <c r="AB53">
        <f t="shared" si="11"/>
        <v>7</v>
      </c>
      <c r="AC53">
        <f t="shared" si="12"/>
        <v>8</v>
      </c>
      <c r="AD53">
        <f t="shared" si="13"/>
        <v>7</v>
      </c>
      <c r="AE53">
        <f t="shared" si="14"/>
        <v>7</v>
      </c>
      <c r="AF53">
        <f t="shared" si="14"/>
        <v>5</v>
      </c>
    </row>
    <row r="54" spans="1:33" hidden="1" outlineLevel="1">
      <c r="A54" t="s">
        <v>44</v>
      </c>
      <c r="B54" t="str">
        <f>A3</f>
        <v>Masaff (IRE)</v>
      </c>
      <c r="C54">
        <f>AE3</f>
        <v>346.86790000000002</v>
      </c>
      <c r="D54">
        <f>AG3</f>
        <v>0</v>
      </c>
      <c r="E54">
        <f t="shared" ref="E54:E55" si="15">C54-D54</f>
        <v>346.86790000000002</v>
      </c>
      <c r="F54">
        <f ca="1">SUMIF(B53:B64, B54, G53:G61)</f>
        <v>4.1590299984996318E-2</v>
      </c>
      <c r="H54">
        <f>AF3</f>
        <v>2.5</v>
      </c>
      <c r="J54">
        <v>3</v>
      </c>
      <c r="K54" t="str">
        <f t="shared" si="0"/>
        <v>Guaranteed (IRE)</v>
      </c>
      <c r="L54" t="str">
        <f t="shared" si="0"/>
        <v>Sovereign (IRE)</v>
      </c>
      <c r="M54" t="str">
        <f t="shared" si="0"/>
        <v>Guaranteed (IRE)</v>
      </c>
      <c r="N54" t="str">
        <f t="shared" si="1"/>
        <v>Masaff (IRE)</v>
      </c>
      <c r="O54" t="str">
        <f t="shared" si="2"/>
        <v>Masaff (IRE)</v>
      </c>
      <c r="P54" t="str">
        <f t="shared" si="3"/>
        <v>Zander</v>
      </c>
      <c r="Q54" t="str">
        <f t="shared" si="4"/>
        <v>Zander</v>
      </c>
      <c r="R54" t="str">
        <f t="shared" si="5"/>
        <v>Zander</v>
      </c>
      <c r="S54" t="str">
        <f t="shared" si="6"/>
        <v>Sovereign (IRE)</v>
      </c>
      <c r="V54">
        <f t="shared" si="7"/>
        <v>51</v>
      </c>
      <c r="W54">
        <f t="shared" si="8"/>
        <v>-49</v>
      </c>
      <c r="X54">
        <f t="shared" si="9"/>
        <v>-49</v>
      </c>
      <c r="Y54">
        <f t="shared" si="10"/>
        <v>8</v>
      </c>
      <c r="Z54">
        <f t="shared" si="10"/>
        <v>7</v>
      </c>
      <c r="AA54">
        <f t="shared" si="10"/>
        <v>6</v>
      </c>
      <c r="AB54">
        <f t="shared" si="11"/>
        <v>6</v>
      </c>
      <c r="AC54">
        <f t="shared" si="12"/>
        <v>2</v>
      </c>
      <c r="AD54">
        <f t="shared" si="13"/>
        <v>9</v>
      </c>
      <c r="AE54">
        <f t="shared" si="14"/>
        <v>9</v>
      </c>
      <c r="AF54">
        <f t="shared" si="14"/>
        <v>4</v>
      </c>
    </row>
    <row r="55" spans="1:33" hidden="1" outlineLevel="1">
      <c r="A55" t="s">
        <v>45</v>
      </c>
      <c r="B55" t="str">
        <f>A4</f>
        <v>Sovereign (IRE)</v>
      </c>
      <c r="C55">
        <f>AE4</f>
        <v>319.99529999999999</v>
      </c>
      <c r="D55">
        <f>AG4</f>
        <v>100</v>
      </c>
      <c r="E55">
        <f t="shared" si="15"/>
        <v>219.99529999999999</v>
      </c>
      <c r="F55">
        <f ca="1">SUMIF(B53:B64, B55, G53:G61)</f>
        <v>0.16132650086863282</v>
      </c>
      <c r="H55">
        <f>AF4</f>
        <v>3</v>
      </c>
      <c r="J55">
        <v>4</v>
      </c>
      <c r="K55" t="str">
        <f t="shared" si="0"/>
        <v>Zander</v>
      </c>
      <c r="L55" t="str">
        <f t="shared" si="0"/>
        <v>Zander</v>
      </c>
      <c r="M55" t="str">
        <f t="shared" si="0"/>
        <v>Sovereign (IRE)</v>
      </c>
      <c r="N55" t="str">
        <f t="shared" si="1"/>
        <v>Sovereign (IRE)</v>
      </c>
      <c r="O55" t="str">
        <f t="shared" si="2"/>
        <v>Elleanthus (IRE)</v>
      </c>
      <c r="P55" t="str">
        <f t="shared" si="3"/>
        <v>Guaranteed (IRE)</v>
      </c>
      <c r="Q55" t="str">
        <f t="shared" si="4"/>
        <v>Guaranteed (IRE)</v>
      </c>
      <c r="R55" t="str">
        <f t="shared" si="5"/>
        <v>Kestrel Prince (IRE)</v>
      </c>
      <c r="S55" t="str">
        <f t="shared" si="6"/>
        <v>Cosmic Horizon (IRE)</v>
      </c>
      <c r="V55">
        <f t="shared" si="7"/>
        <v>49</v>
      </c>
      <c r="W55">
        <f t="shared" si="8"/>
        <v>-45</v>
      </c>
      <c r="X55">
        <f t="shared" si="9"/>
        <v>-45</v>
      </c>
      <c r="Y55">
        <f t="shared" si="10"/>
        <v>4</v>
      </c>
      <c r="Z55">
        <f t="shared" si="10"/>
        <v>5</v>
      </c>
      <c r="AA55">
        <f t="shared" si="10"/>
        <v>9</v>
      </c>
      <c r="AB55">
        <f t="shared" si="11"/>
        <v>4</v>
      </c>
      <c r="AC55">
        <f t="shared" si="12"/>
        <v>3</v>
      </c>
      <c r="AD55">
        <f t="shared" si="13"/>
        <v>8</v>
      </c>
      <c r="AE55">
        <f t="shared" si="14"/>
        <v>8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Masaff (IRE)</v>
      </c>
      <c r="C56">
        <f>LARGE(M$2:M$20, D56)</f>
        <v>135.96680000000001</v>
      </c>
      <c r="D56">
        <v>1</v>
      </c>
      <c r="E56">
        <f>LARGE(M$2:M$20, F56)</f>
        <v>130.31190000000001</v>
      </c>
      <c r="F56">
        <v>2</v>
      </c>
      <c r="G56">
        <f t="shared" ref="G56:G61" si="16">IF(C56&gt;0, (1/C56)*(C56-E56), 0.1)</f>
        <v>4.1590299984996318E-2</v>
      </c>
      <c r="H56">
        <f t="shared" ref="H56:H61" si="17">INDEX(AF$2:AF$20,MATCH(B56,A$2:A$20,0))</f>
        <v>2.5</v>
      </c>
      <c r="J56">
        <v>5</v>
      </c>
      <c r="K56" t="str">
        <f t="shared" si="0"/>
        <v>Millswyn (IRE)</v>
      </c>
      <c r="L56" t="str">
        <f t="shared" si="0"/>
        <v>Cosmic Horizon (IRE)</v>
      </c>
      <c r="M56" t="str">
        <f t="shared" si="0"/>
        <v>Kestrel Prince (IRE)</v>
      </c>
      <c r="N56" t="str">
        <f t="shared" si="1"/>
        <v>Zander</v>
      </c>
      <c r="O56" t="str">
        <f t="shared" si="2"/>
        <v>Elleanthus (IRE)</v>
      </c>
      <c r="P56" t="str">
        <f t="shared" si="3"/>
        <v>Elleanthus (IRE)</v>
      </c>
      <c r="Q56" t="str">
        <f t="shared" si="4"/>
        <v>Elleanthus (IRE)</v>
      </c>
      <c r="R56" t="str">
        <f t="shared" si="5"/>
        <v>Masaff (IRE)</v>
      </c>
      <c r="S56" t="str">
        <f t="shared" si="6"/>
        <v>Kestrel Prince (IRE)</v>
      </c>
      <c r="V56">
        <f t="shared" si="7"/>
        <v>36</v>
      </c>
      <c r="W56">
        <f t="shared" si="8"/>
        <v>-52</v>
      </c>
      <c r="X56">
        <f t="shared" si="9"/>
        <v>-52</v>
      </c>
      <c r="Y56">
        <f t="shared" si="10"/>
        <v>3</v>
      </c>
      <c r="Z56">
        <f t="shared" si="10"/>
        <v>9</v>
      </c>
      <c r="AA56">
        <f t="shared" si="10"/>
        <v>5</v>
      </c>
      <c r="AB56">
        <f t="shared" si="11"/>
        <v>2</v>
      </c>
      <c r="AC56">
        <f t="shared" si="12"/>
        <v>4</v>
      </c>
      <c r="AD56">
        <f t="shared" si="13"/>
        <v>3</v>
      </c>
      <c r="AE56">
        <f t="shared" si="14"/>
        <v>4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Guaranteed (IRE)</v>
      </c>
      <c r="C57">
        <f>LARGE(W$2:W$20, D57)</f>
        <v>24.6843</v>
      </c>
      <c r="D57">
        <v>1</v>
      </c>
      <c r="E57">
        <f>LARGE(W$2:W$20, F57)</f>
        <v>23.586400000000001</v>
      </c>
      <c r="F57">
        <v>2</v>
      </c>
      <c r="G57">
        <f t="shared" si="16"/>
        <v>4.4477663940237284E-2</v>
      </c>
      <c r="H57">
        <f t="shared" si="17"/>
        <v>4</v>
      </c>
      <c r="J57">
        <v>6</v>
      </c>
      <c r="K57" t="str">
        <f t="shared" si="0"/>
        <v>Cosmic Horizon (IRE)</v>
      </c>
      <c r="L57" t="str">
        <f t="shared" si="0"/>
        <v>Masaff (IRE)</v>
      </c>
      <c r="M57" t="str">
        <f t="shared" si="0"/>
        <v>Millswyn (IRE)</v>
      </c>
      <c r="N57" t="str">
        <f t="shared" si="1"/>
        <v>Cosmic Horizon (IRE)</v>
      </c>
      <c r="O57" t="str">
        <f t="shared" si="2"/>
        <v>Guaranteed (IRE)</v>
      </c>
      <c r="P57" t="str">
        <f t="shared" si="3"/>
        <v>Kestrel Prince (IRE)</v>
      </c>
      <c r="Q57" t="str">
        <f t="shared" si="4"/>
        <v>Kestrel Prince (IRE)</v>
      </c>
      <c r="R57" t="str">
        <f t="shared" si="5"/>
        <v>Sovereign (IRE)</v>
      </c>
      <c r="S57" t="str">
        <f t="shared" si="6"/>
        <v>Zander</v>
      </c>
      <c r="V57">
        <f t="shared" si="7"/>
        <v>43</v>
      </c>
      <c r="W57">
        <f t="shared" si="8"/>
        <v>-55</v>
      </c>
      <c r="X57">
        <f t="shared" si="9"/>
        <v>-55</v>
      </c>
      <c r="Y57">
        <f t="shared" si="10"/>
        <v>6</v>
      </c>
      <c r="Z57">
        <f t="shared" si="10"/>
        <v>6</v>
      </c>
      <c r="AA57">
        <f t="shared" si="10"/>
        <v>3</v>
      </c>
      <c r="AB57">
        <f t="shared" si="11"/>
        <v>5</v>
      </c>
      <c r="AC57">
        <f t="shared" si="12"/>
        <v>7</v>
      </c>
      <c r="AD57">
        <f t="shared" si="13"/>
        <v>3</v>
      </c>
      <c r="AE57">
        <f t="shared" si="14"/>
        <v>6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Sovereign (IRE)</v>
      </c>
      <c r="C58">
        <f>LARGE(AA$2:AA$20, D58)</f>
        <v>2.8153000000000001</v>
      </c>
      <c r="D58">
        <v>1</v>
      </c>
      <c r="E58">
        <f>LARGE(AA$2:AA$20, F58)</f>
        <v>2.7778</v>
      </c>
      <c r="F58">
        <v>2</v>
      </c>
      <c r="G58">
        <f t="shared" si="16"/>
        <v>1.332007246119422E-2</v>
      </c>
      <c r="H58">
        <f t="shared" si="17"/>
        <v>3</v>
      </c>
      <c r="J58">
        <v>7</v>
      </c>
      <c r="K58" t="str">
        <f t="shared" si="0"/>
        <v>Kestrel Prince (IRE)</v>
      </c>
      <c r="L58" t="str">
        <f t="shared" si="0"/>
        <v>Oiche Re Gealai (IRE)</v>
      </c>
      <c r="M58" t="str">
        <f t="shared" si="0"/>
        <v>Zander</v>
      </c>
      <c r="N58" t="str">
        <f t="shared" si="1"/>
        <v>Millswyn (IRE)</v>
      </c>
      <c r="O58" t="str">
        <f t="shared" si="2"/>
        <v>Kestrel Prince (IRE)</v>
      </c>
      <c r="P58" t="str">
        <f t="shared" si="3"/>
        <v>Cosmic Horizon (IRE)</v>
      </c>
      <c r="Q58" t="str">
        <f t="shared" si="4"/>
        <v>Cosmic Horizon (IRE)</v>
      </c>
      <c r="R58" t="str">
        <f t="shared" si="5"/>
        <v>Elleanthus (IRE)</v>
      </c>
      <c r="S58" t="str">
        <f t="shared" si="6"/>
        <v>Elleanthus (IRE)</v>
      </c>
      <c r="V58">
        <f t="shared" si="7"/>
        <v>36</v>
      </c>
      <c r="W58">
        <f t="shared" si="8"/>
        <v>-50</v>
      </c>
      <c r="X58">
        <f t="shared" si="9"/>
        <v>-50</v>
      </c>
      <c r="Y58">
        <f t="shared" si="10"/>
        <v>2</v>
      </c>
      <c r="Z58">
        <f t="shared" si="10"/>
        <v>1</v>
      </c>
      <c r="AA58">
        <f t="shared" si="10"/>
        <v>8</v>
      </c>
      <c r="AB58">
        <f t="shared" si="11"/>
        <v>8</v>
      </c>
      <c r="AC58">
        <f t="shared" si="12"/>
        <v>5</v>
      </c>
      <c r="AD58">
        <f t="shared" si="13"/>
        <v>6</v>
      </c>
      <c r="AE58">
        <f t="shared" si="14"/>
        <v>3</v>
      </c>
      <c r="AF58">
        <f t="shared" si="14"/>
        <v>3</v>
      </c>
    </row>
    <row r="59" spans="1:33" hidden="1" outlineLevel="1">
      <c r="A59" t="s">
        <v>30</v>
      </c>
      <c r="B59" t="str">
        <f>INDEX(A$2:A$20,MATCH(C59,AC$2:AC$20,0))</f>
        <v>Sovereign (IRE)</v>
      </c>
      <c r="C59">
        <f>LARGE(AC$2:AC$20, D59)</f>
        <v>2.6133999999999999</v>
      </c>
      <c r="D59">
        <v>1</v>
      </c>
      <c r="E59">
        <f>LARGE(AC$2:AC$20, F59)</f>
        <v>2.2265999999999999</v>
      </c>
      <c r="F59">
        <v>2</v>
      </c>
      <c r="G59">
        <f t="shared" si="16"/>
        <v>0.14800642840743861</v>
      </c>
      <c r="H59">
        <f t="shared" si="17"/>
        <v>3</v>
      </c>
      <c r="J59">
        <v>8</v>
      </c>
      <c r="K59" t="str">
        <f t="shared" si="0"/>
        <v>Elleanthus (IRE)</v>
      </c>
      <c r="L59" t="str">
        <f t="shared" si="0"/>
        <v>Millswyn (IRE)</v>
      </c>
      <c r="M59" t="str">
        <f t="shared" si="0"/>
        <v>Masaff (IRE)</v>
      </c>
      <c r="N59" t="str">
        <f t="shared" si="1"/>
        <v>Kestrel Prince (IRE)</v>
      </c>
      <c r="O59" t="str">
        <f t="shared" si="2"/>
        <v>Kestrel Prince (IRE)</v>
      </c>
      <c r="P59" t="str">
        <f t="shared" si="3"/>
        <v>Sovereign (IRE)</v>
      </c>
      <c r="Q59" t="str">
        <f t="shared" si="4"/>
        <v>Sovereign (IRE)</v>
      </c>
      <c r="R59" t="str">
        <f t="shared" si="5"/>
        <v>Millswyn (IRE)</v>
      </c>
      <c r="S59" t="str">
        <f t="shared" si="6"/>
        <v>Millswyn (IRE)</v>
      </c>
      <c r="V59">
        <f t="shared" si="7"/>
        <v>32</v>
      </c>
      <c r="W59">
        <f t="shared" si="8"/>
        <v>32</v>
      </c>
      <c r="X59">
        <f t="shared" si="9"/>
        <v>32</v>
      </c>
      <c r="Y59">
        <f t="shared" si="10"/>
        <v>5</v>
      </c>
      <c r="Z59">
        <f t="shared" si="10"/>
        <v>2</v>
      </c>
      <c r="AA59">
        <f t="shared" si="10"/>
        <v>4</v>
      </c>
      <c r="AB59">
        <f t="shared" si="11"/>
        <v>3</v>
      </c>
      <c r="AC59">
        <f t="shared" si="12"/>
        <v>9</v>
      </c>
      <c r="AD59">
        <f t="shared" si="13"/>
        <v>6</v>
      </c>
      <c r="AE59">
        <f t="shared" si="14"/>
        <v>1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Millswyn (IRE)</v>
      </c>
      <c r="C60">
        <f>LARGE(Y$2:Y$20, D60)</f>
        <v>3.4028999999999998</v>
      </c>
      <c r="D60">
        <v>1</v>
      </c>
      <c r="E60">
        <f>LARGE(Y$2:Y$20, F60)</f>
        <v>3.145</v>
      </c>
      <c r="F60">
        <v>2</v>
      </c>
      <c r="G60">
        <f t="shared" si="16"/>
        <v>7.5788298216227276E-2</v>
      </c>
      <c r="H60">
        <f t="shared" si="17"/>
        <v>12</v>
      </c>
      <c r="J60">
        <v>9</v>
      </c>
      <c r="K60" t="str">
        <f t="shared" si="0"/>
        <v>Oiche Re Gealai (IRE)</v>
      </c>
      <c r="L60" t="str">
        <f t="shared" si="0"/>
        <v>Elleanthus (IRE)</v>
      </c>
      <c r="M60" t="str">
        <f t="shared" si="0"/>
        <v>Masaff (IRE)</v>
      </c>
      <c r="N60" t="str">
        <f t="shared" si="1"/>
        <v>Oiche Re Gealai (IRE)</v>
      </c>
      <c r="O60" t="str">
        <f t="shared" si="2"/>
        <v>Oiche Re Gealai (IRE)</v>
      </c>
      <c r="P60" t="str">
        <f t="shared" si="3"/>
        <v>Oiche Re Gealai (IRE)</v>
      </c>
      <c r="Q60" t="str">
        <f t="shared" si="4"/>
        <v>Oiche Re Gealai (IRE)</v>
      </c>
      <c r="R60" t="str">
        <f t="shared" si="5"/>
        <v>Oiche Re Gealai (IRE)</v>
      </c>
      <c r="S60" t="str">
        <f t="shared" si="6"/>
        <v>Oiche Re Gealai (IRE)</v>
      </c>
      <c r="V60">
        <f t="shared" si="7"/>
        <v>12</v>
      </c>
      <c r="W60">
        <f t="shared" si="8"/>
        <v>12</v>
      </c>
      <c r="X60">
        <f t="shared" si="9"/>
        <v>12</v>
      </c>
      <c r="Y60">
        <f t="shared" si="10"/>
        <v>1</v>
      </c>
      <c r="Z60">
        <f t="shared" si="10"/>
        <v>3</v>
      </c>
      <c r="AA60">
        <f t="shared" si="10"/>
        <v>2</v>
      </c>
      <c r="AB60">
        <f t="shared" si="11"/>
        <v>1</v>
      </c>
      <c r="AC60">
        <f t="shared" si="12"/>
        <v>1</v>
      </c>
      <c r="AD60">
        <f t="shared" si="13"/>
        <v>1</v>
      </c>
      <c r="AE60">
        <f t="shared" si="14"/>
        <v>2</v>
      </c>
      <c r="AF60">
        <f t="shared" si="14"/>
        <v>1</v>
      </c>
    </row>
    <row r="61" spans="1:33" hidden="1" outlineLevel="1">
      <c r="A61" t="s">
        <v>47</v>
      </c>
      <c r="B61" t="str">
        <f>INDEX(A$2:A$20,MATCH(C61,AD$2:AD$20,0))</f>
        <v>Guaranteed (IRE)</v>
      </c>
      <c r="C61">
        <f>LARGE(AD$2:AD$20, D61)</f>
        <v>36.6</v>
      </c>
      <c r="D61">
        <v>1</v>
      </c>
      <c r="E61">
        <f>LARGE(AD$2:AD$20, F61)</f>
        <v>35.6</v>
      </c>
      <c r="F61">
        <v>2</v>
      </c>
      <c r="G61">
        <f t="shared" si="16"/>
        <v>2.7322404371584699E-2</v>
      </c>
      <c r="H61">
        <f t="shared" si="17"/>
        <v>4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>
        <f t="shared" si="10"/>
        <v>2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Sovereign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>
        <f t="shared" si="10"/>
        <v>2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Masaff (IRE)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>
        <f t="shared" si="10"/>
        <v>2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Sovereign (IRE)</v>
      </c>
      <c r="C64">
        <f>INDEX(AF$2:AF$20,MATCH(B64,A$2:A$20,0))</f>
        <v>3</v>
      </c>
      <c r="D64">
        <v>1</v>
      </c>
      <c r="E64">
        <f>SUMIF(B53:B61, B64, G53:G61)</f>
        <v>0.16132650086863282</v>
      </c>
      <c r="F64">
        <v>0</v>
      </c>
      <c r="G64" t="str">
        <f>K2</f>
        <v>thetote.com Eyrefield Stakes (Group 3)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>
        <f t="shared" si="10"/>
        <v>2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1m1f </v>
      </c>
      <c r="H65">
        <f>LARGE(G58:G60, 1)</f>
        <v>0.14800642840743861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>
        <f t="shared" si="10"/>
        <v>2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32894</v>
      </c>
      <c r="H66">
        <f ca="1">LARGE(F53:F55, 1)</f>
        <v>0.16132650086863282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>
        <f t="shared" si="10"/>
        <v>2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Sovereign (IRE)</v>
      </c>
      <c r="F67">
        <f>IF(H63&lt;11, F66+1, F66)</f>
        <v>2</v>
      </c>
      <c r="G67" t="str">
        <f>G2</f>
        <v>Good</v>
      </c>
      <c r="H67" t="str">
        <f ca="1">INDEX(B53:B55,MATCH(H66,F53:F55,0))</f>
        <v>Sovereign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>
        <f t="shared" si="10"/>
        <v>2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Sovereign (IRE)</v>
      </c>
      <c r="B68" t="str">
        <f ca="1">IF(ISNA(A68), B56, A68)</f>
        <v>Sovereign (IRE)</v>
      </c>
      <c r="C68">
        <f ca="1">INDEX(AF$2:AF$20,MATCH(B68,A$2:A$20,0))</f>
        <v>3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>
        <f t="shared" si="10"/>
        <v>2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Sovereign (IRE)</v>
      </c>
      <c r="C69">
        <f ca="1">INDEX(AF$2:AF$20,MATCH(B69,A$2:A$20,0))</f>
        <v>3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>
        <f t="shared" si="10"/>
        <v>2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Sovereign (IRE)</v>
      </c>
      <c r="C70">
        <f ca="1">INDEX(AF$2:AF$20,MATCH(B70,A$2:A$20,0))</f>
        <v>3</v>
      </c>
      <c r="D70">
        <v>1</v>
      </c>
      <c r="E70">
        <f ca="1">SUMIF(B53:B61, B70, G53:G61)</f>
        <v>0.16132650086863282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>
        <f t="shared" si="10"/>
        <v>2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>
        <f t="shared" si="10"/>
        <v>2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Guaranteed (IRE)</v>
      </c>
      <c r="C72">
        <f>C53</f>
        <v>356.4067</v>
      </c>
      <c r="D72">
        <f>(1/C72)*(C72-C73)</f>
        <v>2.6763806628775446E-2</v>
      </c>
      <c r="E72">
        <f>H53</f>
        <v>4</v>
      </c>
      <c r="F72">
        <f>(E72*10)-10</f>
        <v>30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>
        <f t="shared" si="10"/>
        <v>2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Masaff (IRE)</v>
      </c>
      <c r="C73">
        <f t="shared" si="19"/>
        <v>346.86790000000002</v>
      </c>
      <c r="D73">
        <f>(1/C73)*(C73-C74)</f>
        <v>7.7472144294701339E-2</v>
      </c>
      <c r="E73">
        <f t="shared" ref="E73:E74" si="20">H54</f>
        <v>2.5</v>
      </c>
      <c r="F73">
        <f>(E73*10)-10</f>
        <v>15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>
        <f t="shared" si="10"/>
        <v>2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Sovereign (IRE)</v>
      </c>
      <c r="C74">
        <f t="shared" si="19"/>
        <v>319.99529999999999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>
        <f t="shared" si="10"/>
        <v>2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>
        <f t="shared" si="10"/>
        <v>2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>
        <f t="shared" si="10"/>
        <v>2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Masaff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>
        <f t="shared" si="10"/>
        <v>2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346.86790000000002</v>
      </c>
      <c r="C78">
        <f>(B79-B78)+0.01</f>
        <v>9.5487999999999804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>
        <f t="shared" si="10"/>
        <v>2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356.4067</v>
      </c>
      <c r="C79">
        <f>C78/B79</f>
        <v>2.679186446270505E-2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Masaff (IRE) is highly rated.</v>
      </c>
      <c r="H79" t="str">
        <f>INDEX(A2:A50, MATCH(B79, AE2:AE50, 0))</f>
        <v>Guaranteed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>
        <f t="shared" si="10"/>
        <v>2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23.5307</v>
      </c>
      <c r="C80">
        <f>(B81-B80)+0.01</f>
        <v>1.1636000000000009</v>
      </c>
      <c r="D80" t="str">
        <f>D2</f>
        <v xml:space="preserve">1m1f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>
        <f t="shared" si="10"/>
        <v>2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24.6843</v>
      </c>
      <c r="C81">
        <f>C80/B81</f>
        <v>4.7139274761690664E-2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Oiche Re Gealai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Leopardstown</v>
      </c>
    </row>
    <row r="82" spans="1:19" hidden="1" outlineLevel="1">
      <c r="A82" t="s">
        <v>110</v>
      </c>
      <c r="B82">
        <f>INDEX(M2:M49, MATCH(H77, A2:A49, 0))</f>
        <v>135.96680000000001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135.96680000000001</v>
      </c>
      <c r="C83">
        <f>C82/B83</f>
        <v>7.3547365974634989E-5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Masaff (IRE)is the form horse.</v>
      </c>
      <c r="H83" t="str">
        <f>INDEX(A2:A50,MATCH(B83,INDEX(M2:M50,0)))</f>
        <v>Oiche Re Gealai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2.1574</v>
      </c>
      <c r="C84">
        <f>(B85-B84)+0.01</f>
        <v>0.46599999999999997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2.6133999999999999</v>
      </c>
      <c r="C85">
        <f>C84/B85</f>
        <v>0.17831177776077139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Sovereign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24.5</v>
      </c>
      <c r="C86">
        <f>(B87-B86)+0.01</f>
        <v>12.110000000000001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36.6</v>
      </c>
      <c r="C87">
        <f>C86/B87</f>
        <v>0.33087431693989072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Guaranteed (IRE) is 33.09% ahead of Masaff (IRE). </v>
      </c>
      <c r="H87" t="str">
        <f>INDEX(A2:A50, MATCH(B87, AD2:AD50, 0))</f>
        <v>Guaranteed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3.145</v>
      </c>
      <c r="C88">
        <f>B89-B88</f>
        <v>0.2578999999999998</v>
      </c>
      <c r="H88" t="str">
        <f>INDEX(X2:X50, MATCH(B88, Y2:Y50, 0))</f>
        <v>McDonogh, D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3.4028999999999998</v>
      </c>
      <c r="C89">
        <f>C88/B89</f>
        <v>7.5788298216227276E-2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Crosse, S M. </v>
      </c>
      <c r="H89" t="str">
        <f>INDEX(X2:X50, MATCH(B89, Y2:Y50, 0))</f>
        <v>Crosse, S 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67.345200000000006</v>
      </c>
      <c r="C90">
        <f>(B91-B90)+0.01</f>
        <v>25.550399999999993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92.885599999999997</v>
      </c>
      <c r="C91">
        <f>(C90+0.01)/(B91+0.01)</f>
        <v>0.27515189093993681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Kestrel Prince (IRE) outperformed Masaff (IRE) significantly.</v>
      </c>
      <c r="H91" t="str">
        <f>INDEX(A2:A50, MATCH(B91, N2:N50, 0))</f>
        <v>Kestrel Prince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0.1628</v>
      </c>
    </row>
    <row r="96" spans="1:19" hidden="1" outlineLevel="1">
      <c r="A96" t="s">
        <v>70</v>
      </c>
      <c r="B96">
        <f>INDEX(Sheet1!H:H, MATCH($A$51, Sheet1!$A:$A,0))</f>
        <v>0.1628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0.2326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0.20930000000000001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0.186</v>
      </c>
      <c r="C99" t="b">
        <f>IF(AND($B$94&gt;15,B99&gt;0.25),B59)</f>
        <v>0</v>
      </c>
      <c r="D99">
        <f t="shared" si="22"/>
        <v>3</v>
      </c>
      <c r="E99">
        <f t="shared" si="23"/>
        <v>4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9.2999999999999999E-2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0.186</v>
      </c>
      <c r="C101" t="b">
        <f>IF(AND($B$94&gt;15,B101&gt;0.25),B60)</f>
        <v>0</v>
      </c>
      <c r="D101">
        <f t="shared" si="22"/>
        <v>3</v>
      </c>
      <c r="E101">
        <f t="shared" si="23"/>
        <v>4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4" bestFit="1" customWidth="1"/>
    <col min="2" max="2" width="16.140625" bestFit="1" customWidth="1"/>
    <col min="3" max="5" width="12" bestFit="1" customWidth="1"/>
    <col min="6" max="6" width="13.28515625" bestFit="1" customWidth="1"/>
    <col min="7" max="7" width="97" bestFit="1" customWidth="1"/>
    <col min="8" max="8" width="16" bestFit="1" customWidth="1"/>
    <col min="9" max="9" width="13.42578125" bestFit="1" customWidth="1"/>
    <col min="10" max="10" width="16.28515625" bestFit="1" customWidth="1"/>
    <col min="11" max="11" width="28.28515625" bestFit="1" customWidth="1"/>
    <col min="12" max="12" width="24" bestFit="1" customWidth="1"/>
    <col min="13" max="13" width="16.140625" bestFit="1" customWidth="1"/>
    <col min="14" max="19" width="24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9.7109375" bestFit="1" customWidth="1"/>
    <col min="25" max="25" width="14.42578125" bestFit="1" customWidth="1"/>
    <col min="26" max="26" width="19" bestFit="1" customWidth="1"/>
    <col min="27" max="27" width="15" bestFit="1" customWidth="1"/>
    <col min="28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1201</v>
      </c>
      <c r="B2" s="1">
        <v>0.68055555555555547</v>
      </c>
      <c r="C2" t="s">
        <v>172</v>
      </c>
      <c r="D2" t="s">
        <v>1045</v>
      </c>
      <c r="E2" t="s">
        <v>562</v>
      </c>
      <c r="F2">
        <v>9285</v>
      </c>
      <c r="G2" t="s">
        <v>282</v>
      </c>
      <c r="H2" t="s">
        <v>346</v>
      </c>
      <c r="I2" t="s">
        <v>233</v>
      </c>
      <c r="J2" t="s">
        <v>347</v>
      </c>
      <c r="K2" t="s">
        <v>1200</v>
      </c>
      <c r="L2">
        <v>5</v>
      </c>
      <c r="M2">
        <v>110.6266</v>
      </c>
      <c r="N2">
        <v>86.516900000000007</v>
      </c>
      <c r="O2">
        <v>47.195900000000002</v>
      </c>
      <c r="P2">
        <v>13.729200000000001</v>
      </c>
      <c r="Q2">
        <v>5.0297999999999998</v>
      </c>
      <c r="R2">
        <v>4.4077999999999999</v>
      </c>
      <c r="S2">
        <v>3.4392</v>
      </c>
      <c r="T2">
        <v>2.0350999999999999</v>
      </c>
      <c r="U2">
        <v>1.0108999999999999</v>
      </c>
      <c r="V2">
        <v>2.0053000000000001</v>
      </c>
      <c r="W2">
        <v>18.420000000000002</v>
      </c>
      <c r="X2" t="s">
        <v>595</v>
      </c>
      <c r="Y2">
        <v>4.5083000000000002</v>
      </c>
      <c r="Z2" t="s">
        <v>351</v>
      </c>
      <c r="AA2">
        <v>4.3411</v>
      </c>
      <c r="AB2" t="s">
        <v>1202</v>
      </c>
      <c r="AC2">
        <v>3.2601</v>
      </c>
      <c r="AD2">
        <v>47.633400000000002</v>
      </c>
      <c r="AE2" s="23">
        <v>354.15969999999999</v>
      </c>
      <c r="AF2">
        <v>1.2</v>
      </c>
      <c r="AG2">
        <v>143</v>
      </c>
    </row>
    <row r="3" spans="1:33">
      <c r="A3" t="s">
        <v>1204</v>
      </c>
      <c r="B3" s="1">
        <v>0.68055555555555547</v>
      </c>
      <c r="C3" t="s">
        <v>172</v>
      </c>
      <c r="D3" t="s">
        <v>1045</v>
      </c>
      <c r="E3" t="s">
        <v>562</v>
      </c>
      <c r="F3">
        <v>9285</v>
      </c>
      <c r="G3" t="s">
        <v>282</v>
      </c>
      <c r="H3" t="s">
        <v>346</v>
      </c>
      <c r="I3" t="s">
        <v>233</v>
      </c>
      <c r="J3" t="s">
        <v>347</v>
      </c>
      <c r="K3" t="s">
        <v>1200</v>
      </c>
      <c r="L3">
        <v>10</v>
      </c>
      <c r="M3">
        <v>135.16999999999999</v>
      </c>
      <c r="N3">
        <v>62.884099999999997</v>
      </c>
      <c r="O3">
        <v>25.5456</v>
      </c>
      <c r="P3">
        <v>13.021699999999999</v>
      </c>
      <c r="Q3">
        <v>6.4973000000000001</v>
      </c>
      <c r="R3">
        <v>5.4687999999999999</v>
      </c>
      <c r="S3">
        <v>6.1233000000000004</v>
      </c>
      <c r="T3">
        <v>2.8793000000000002</v>
      </c>
      <c r="U3">
        <v>1.1628000000000001</v>
      </c>
      <c r="V3">
        <v>1.1837</v>
      </c>
      <c r="W3">
        <v>21.4893</v>
      </c>
      <c r="X3" t="s">
        <v>610</v>
      </c>
      <c r="Y3">
        <v>4.4581</v>
      </c>
      <c r="Z3" t="s">
        <v>596</v>
      </c>
      <c r="AA3">
        <v>3.2490000000000001</v>
      </c>
      <c r="AB3" t="s">
        <v>1205</v>
      </c>
      <c r="AC3">
        <v>2.5508000000000002</v>
      </c>
      <c r="AD3">
        <v>10.304</v>
      </c>
      <c r="AE3">
        <v>301.98759999999999</v>
      </c>
      <c r="AF3">
        <v>2.5</v>
      </c>
      <c r="AG3">
        <v>143</v>
      </c>
    </row>
    <row r="4" spans="1:33">
      <c r="A4" t="s">
        <v>1206</v>
      </c>
      <c r="B4" s="1">
        <v>0.68055555555555547</v>
      </c>
      <c r="C4" t="s">
        <v>172</v>
      </c>
      <c r="D4" t="s">
        <v>1045</v>
      </c>
      <c r="E4" t="s">
        <v>562</v>
      </c>
      <c r="F4">
        <v>9285</v>
      </c>
      <c r="G4" t="s">
        <v>282</v>
      </c>
      <c r="H4" t="s">
        <v>346</v>
      </c>
      <c r="I4" t="s">
        <v>233</v>
      </c>
      <c r="J4" t="s">
        <v>347</v>
      </c>
      <c r="K4" t="s">
        <v>1200</v>
      </c>
      <c r="L4">
        <v>4</v>
      </c>
      <c r="M4">
        <v>64.1631</v>
      </c>
      <c r="N4">
        <v>63.661000000000001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577</v>
      </c>
      <c r="Y4">
        <v>2.3677000000000001</v>
      </c>
      <c r="Z4" t="s">
        <v>1207</v>
      </c>
      <c r="AA4">
        <v>1.1374</v>
      </c>
      <c r="AB4" t="s">
        <v>1208</v>
      </c>
      <c r="AC4">
        <v>0.9859</v>
      </c>
      <c r="AD4">
        <v>18.7</v>
      </c>
      <c r="AE4">
        <v>208.58269999999999</v>
      </c>
      <c r="AF4">
        <v>16</v>
      </c>
      <c r="AG4">
        <v>0</v>
      </c>
    </row>
    <row r="5" spans="1:33">
      <c r="A5" t="s">
        <v>1209</v>
      </c>
      <c r="B5" s="1">
        <v>0.68055555555555547</v>
      </c>
      <c r="C5" t="s">
        <v>172</v>
      </c>
      <c r="D5" t="s">
        <v>1045</v>
      </c>
      <c r="E5" t="s">
        <v>562</v>
      </c>
      <c r="F5">
        <v>9285</v>
      </c>
      <c r="G5" t="s">
        <v>282</v>
      </c>
      <c r="H5" t="s">
        <v>346</v>
      </c>
      <c r="I5" t="s">
        <v>233</v>
      </c>
      <c r="J5" t="s">
        <v>347</v>
      </c>
      <c r="K5" t="s">
        <v>1200</v>
      </c>
      <c r="L5">
        <v>6</v>
      </c>
      <c r="M5">
        <v>60.672199999999997</v>
      </c>
      <c r="N5">
        <v>42.661700000000003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17.445699999999999</v>
      </c>
      <c r="X5" t="s">
        <v>617</v>
      </c>
      <c r="Y5">
        <v>2.6448</v>
      </c>
      <c r="Z5" t="s">
        <v>618</v>
      </c>
      <c r="AA5">
        <v>1.6631</v>
      </c>
      <c r="AB5" t="s">
        <v>643</v>
      </c>
      <c r="AC5">
        <v>2.9459</v>
      </c>
      <c r="AD5">
        <v>2.4</v>
      </c>
      <c r="AE5">
        <v>176.09010000000001</v>
      </c>
      <c r="AF5">
        <v>6</v>
      </c>
      <c r="AG5">
        <v>125</v>
      </c>
    </row>
    <row r="6" spans="1:33">
      <c r="A6" t="s">
        <v>1210</v>
      </c>
      <c r="B6" s="1">
        <v>0.68055555555555547</v>
      </c>
      <c r="C6" t="s">
        <v>172</v>
      </c>
      <c r="D6" t="s">
        <v>1045</v>
      </c>
      <c r="E6" t="s">
        <v>562</v>
      </c>
      <c r="F6">
        <v>9285</v>
      </c>
      <c r="G6" t="s">
        <v>282</v>
      </c>
      <c r="H6" t="s">
        <v>346</v>
      </c>
      <c r="I6" t="s">
        <v>233</v>
      </c>
      <c r="J6" t="s">
        <v>347</v>
      </c>
      <c r="K6" t="s">
        <v>1200</v>
      </c>
      <c r="L6">
        <v>5</v>
      </c>
      <c r="M6">
        <v>61.975200000000001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614</v>
      </c>
      <c r="Y6">
        <v>2.9243999999999999</v>
      </c>
      <c r="Z6" t="s">
        <v>574</v>
      </c>
      <c r="AA6">
        <v>3.07</v>
      </c>
      <c r="AB6" t="s">
        <v>361</v>
      </c>
      <c r="AC6">
        <v>1.9632000000000001</v>
      </c>
      <c r="AD6">
        <v>2.4</v>
      </c>
      <c r="AE6">
        <v>166.59719999999999</v>
      </c>
      <c r="AF6">
        <v>12</v>
      </c>
      <c r="AG6">
        <v>0</v>
      </c>
    </row>
    <row r="7" spans="1:33">
      <c r="A7" t="s">
        <v>1211</v>
      </c>
      <c r="B7" s="1">
        <v>0.68055555555555547</v>
      </c>
      <c r="C7" t="s">
        <v>172</v>
      </c>
      <c r="D7" t="s">
        <v>1045</v>
      </c>
      <c r="E7" t="s">
        <v>562</v>
      </c>
      <c r="F7">
        <v>9285</v>
      </c>
      <c r="G7" t="s">
        <v>282</v>
      </c>
      <c r="H7" t="s">
        <v>346</v>
      </c>
      <c r="I7" t="s">
        <v>233</v>
      </c>
      <c r="J7" t="s">
        <v>347</v>
      </c>
      <c r="K7" t="s">
        <v>1200</v>
      </c>
      <c r="L7">
        <v>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569</v>
      </c>
      <c r="Y7">
        <v>1.3504</v>
      </c>
      <c r="Z7" t="s">
        <v>596</v>
      </c>
      <c r="AA7">
        <v>2.4750000000000001</v>
      </c>
      <c r="AB7" t="s">
        <v>1132</v>
      </c>
      <c r="AC7">
        <v>1.6428</v>
      </c>
      <c r="AD7">
        <v>2.4</v>
      </c>
      <c r="AE7">
        <v>7.8681999999999999</v>
      </c>
      <c r="AF7">
        <v>14</v>
      </c>
      <c r="AG7">
        <v>0</v>
      </c>
    </row>
    <row r="8" spans="1:33">
      <c r="A8" t="s">
        <v>1212</v>
      </c>
      <c r="B8" s="1">
        <v>0.68055555555555547</v>
      </c>
      <c r="C8" t="s">
        <v>172</v>
      </c>
      <c r="D8" t="s">
        <v>1045</v>
      </c>
      <c r="E8" t="s">
        <v>562</v>
      </c>
      <c r="F8">
        <v>9285</v>
      </c>
      <c r="G8" t="s">
        <v>282</v>
      </c>
      <c r="H8" t="s">
        <v>346</v>
      </c>
      <c r="I8" t="s">
        <v>233</v>
      </c>
      <c r="J8" t="s">
        <v>347</v>
      </c>
      <c r="K8" t="s">
        <v>1200</v>
      </c>
      <c r="L8">
        <v>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1067</v>
      </c>
      <c r="Y8">
        <v>1.3360000000000001</v>
      </c>
      <c r="Z8" t="s">
        <v>1213</v>
      </c>
      <c r="AA8">
        <v>0</v>
      </c>
      <c r="AB8" t="s">
        <v>1214</v>
      </c>
      <c r="AC8">
        <v>2.0870000000000002</v>
      </c>
      <c r="AD8">
        <v>2.4</v>
      </c>
      <c r="AE8">
        <v>5.8230000000000004</v>
      </c>
      <c r="AF8">
        <v>16</v>
      </c>
      <c r="AG8">
        <v>0</v>
      </c>
    </row>
    <row r="51" spans="1:33" hidden="1" outlineLevel="1">
      <c r="A51" t="str">
        <f>C2</f>
        <v>Cheltenham</v>
      </c>
      <c r="B51">
        <f>B2</f>
        <v>0.68055555555555547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Ultragold (FR)</v>
      </c>
      <c r="L52" t="str">
        <f t="shared" si="0"/>
        <v>Dinons (FR)</v>
      </c>
      <c r="M52" t="str">
        <f t="shared" si="0"/>
        <v>Dinons (FR)</v>
      </c>
      <c r="N52" t="str">
        <f t="shared" ref="N52:N91" si="1">INDEX($A$2:$A$20,(MATCH(LARGE(W$2:W$20,$J52),W$2:W$20,0)))</f>
        <v>Ultragold (FR)</v>
      </c>
      <c r="O52" t="str">
        <f t="shared" ref="O52:O91" si="2">INDEX($A$2:$A$20,(MATCH(LARGE(AA$2:AA$20,$J52),AA$2:AA$20,0)))</f>
        <v>Dinons (FR)</v>
      </c>
      <c r="P52" t="str">
        <f t="shared" ref="P52:P91" si="3">INDEX($A$2:$A$20,(MATCH(LARGE(Y$2:Y$20,$J52),Y$2:Y$20,0)))</f>
        <v>Dinons (FR)</v>
      </c>
      <c r="Q52" t="str">
        <f t="shared" ref="Q52:Q91" si="4">INDEX($A$2:$A$20,(MATCH(LARGE(Y$2:Y$20,$J52),Y$2:Y$20,0)))</f>
        <v>Dinons (FR)</v>
      </c>
      <c r="R52" t="str">
        <f t="shared" ref="R52:R91" si="5">INDEX($A$2:$A$20,(MATCH(LARGE(AD$2:AD$20,$J52),AD$2:AD$20,0)))</f>
        <v>Dinons (FR)</v>
      </c>
      <c r="S52" t="str">
        <f t="shared" ref="S52:S80" si="6">A2</f>
        <v>Dinons (FR)</v>
      </c>
      <c r="V52">
        <f t="shared" ref="V52:V80" si="7">SUM(Y52:AF52)</f>
        <v>54</v>
      </c>
      <c r="W52">
        <f t="shared" ref="W52:W80" si="8">V52-AG2</f>
        <v>-89</v>
      </c>
      <c r="X52">
        <f t="shared" ref="X52:X60" si="9">IF(ISNA(W52),"",W52)</f>
        <v>-89</v>
      </c>
      <c r="Y52">
        <f t="shared" ref="Y52:AA80" si="10">(($H$63+1)-(RANK(M2,M$2:M$30)))</f>
        <v>6</v>
      </c>
      <c r="Z52">
        <f t="shared" si="10"/>
        <v>7</v>
      </c>
      <c r="AA52">
        <f t="shared" si="10"/>
        <v>7</v>
      </c>
      <c r="AB52">
        <f t="shared" ref="AB52:AB80" si="11">(($H$63+1)-(RANK(W2,W$2:W$30)))</f>
        <v>6</v>
      </c>
      <c r="AC52">
        <f t="shared" ref="AC52:AC80" si="12">(($H$63+1)-(RANK(Y2,Y$2:Y$30)))</f>
        <v>7</v>
      </c>
      <c r="AD52">
        <f t="shared" ref="AD52:AD80" si="13">(($H$63+1)-(RANK(AA2,AA$2:AA$30)))</f>
        <v>7</v>
      </c>
      <c r="AE52">
        <f t="shared" ref="AE52:AF80" si="14">(($H$63+1)-(RANK(AC2,AC$2:AC$30)))</f>
        <v>7</v>
      </c>
      <c r="AF52">
        <f t="shared" si="14"/>
        <v>7</v>
      </c>
      <c r="AG52" t="str">
        <f>INDEX(S52:S92, MATCH(LARGE(X52:X92, 1),X52:X92, 0))</f>
        <v>Ballyart (IRE)</v>
      </c>
    </row>
    <row r="53" spans="1:33" hidden="1" outlineLevel="1">
      <c r="A53" t="s">
        <v>43</v>
      </c>
      <c r="B53" t="str">
        <f>A2</f>
        <v>Dinons (FR)</v>
      </c>
      <c r="C53">
        <f>AE2</f>
        <v>354.15969999999999</v>
      </c>
      <c r="D53">
        <f>AG2</f>
        <v>143</v>
      </c>
      <c r="E53">
        <f>C53-D53</f>
        <v>211.15969999999999</v>
      </c>
      <c r="F53">
        <f>SUMIF(B53:B61, B53, G53:G61)</f>
        <v>1.1138152921971365</v>
      </c>
      <c r="G53">
        <f>(1/C53)*(C53-C54)</f>
        <v>0.14731235654423697</v>
      </c>
      <c r="H53">
        <f>AF2</f>
        <v>1.2</v>
      </c>
      <c r="J53">
        <v>2</v>
      </c>
      <c r="K53" t="str">
        <f t="shared" si="0"/>
        <v>Dinons (FR)</v>
      </c>
      <c r="L53" t="str">
        <f t="shared" si="0"/>
        <v>Back On The Lash</v>
      </c>
      <c r="M53" t="str">
        <f t="shared" si="0"/>
        <v>Ultragold (FR)</v>
      </c>
      <c r="N53" t="str">
        <f t="shared" si="1"/>
        <v>Dinons (FR)</v>
      </c>
      <c r="O53" t="str">
        <f t="shared" si="2"/>
        <v>Ultragold (FR)</v>
      </c>
      <c r="P53" t="str">
        <f t="shared" si="3"/>
        <v>Ultragold (FR)</v>
      </c>
      <c r="Q53" t="str">
        <f t="shared" si="4"/>
        <v>Ultragold (FR)</v>
      </c>
      <c r="R53" t="str">
        <f t="shared" si="5"/>
        <v>Back On The Lash</v>
      </c>
      <c r="S53" t="str">
        <f t="shared" si="6"/>
        <v>Ultragold (FR)</v>
      </c>
      <c r="V53">
        <f t="shared" si="7"/>
        <v>47</v>
      </c>
      <c r="W53">
        <f t="shared" si="8"/>
        <v>-96</v>
      </c>
      <c r="X53">
        <f t="shared" si="9"/>
        <v>-96</v>
      </c>
      <c r="Y53">
        <f t="shared" si="10"/>
        <v>7</v>
      </c>
      <c r="Z53">
        <f t="shared" si="10"/>
        <v>5</v>
      </c>
      <c r="AA53">
        <f t="shared" si="10"/>
        <v>6</v>
      </c>
      <c r="AB53">
        <f t="shared" si="11"/>
        <v>7</v>
      </c>
      <c r="AC53">
        <f t="shared" si="12"/>
        <v>6</v>
      </c>
      <c r="AD53">
        <f t="shared" si="13"/>
        <v>6</v>
      </c>
      <c r="AE53">
        <f t="shared" si="14"/>
        <v>5</v>
      </c>
      <c r="AF53">
        <f t="shared" si="14"/>
        <v>5</v>
      </c>
    </row>
    <row r="54" spans="1:33" hidden="1" outlineLevel="1">
      <c r="A54" t="s">
        <v>44</v>
      </c>
      <c r="B54" t="str">
        <f>A3</f>
        <v>Ultragold (FR)</v>
      </c>
      <c r="C54">
        <f>AE3</f>
        <v>301.98759999999999</v>
      </c>
      <c r="D54">
        <f>AG3</f>
        <v>143</v>
      </c>
      <c r="E54">
        <f t="shared" ref="E54:E55" si="15">C54-D54</f>
        <v>158.98759999999999</v>
      </c>
      <c r="F54">
        <f ca="1">SUMIF(B53:B64, B54, G53:G61)</f>
        <v>0.32440353581192727</v>
      </c>
      <c r="H54">
        <f>AF3</f>
        <v>2.5</v>
      </c>
      <c r="J54">
        <v>3</v>
      </c>
      <c r="K54" t="str">
        <f t="shared" si="0"/>
        <v>Back On The Lash</v>
      </c>
      <c r="L54" t="str">
        <f t="shared" si="0"/>
        <v>Ultragold (FR)</v>
      </c>
      <c r="M54" t="str">
        <f t="shared" si="0"/>
        <v>Back On The Lash</v>
      </c>
      <c r="N54" t="str">
        <f t="shared" si="1"/>
        <v>De Name Evades Me (IRE)</v>
      </c>
      <c r="O54" t="str">
        <f t="shared" si="2"/>
        <v>Ballyart (IRE)</v>
      </c>
      <c r="P54" t="str">
        <f t="shared" si="3"/>
        <v>Ballyart (IRE)</v>
      </c>
      <c r="Q54" t="str">
        <f t="shared" si="4"/>
        <v>Ballyart (IRE)</v>
      </c>
      <c r="R54" t="str">
        <f t="shared" si="5"/>
        <v>Ultragold (FR)</v>
      </c>
      <c r="S54" t="str">
        <f t="shared" si="6"/>
        <v>Back On The Lash</v>
      </c>
      <c r="V54">
        <f t="shared" si="7"/>
        <v>32</v>
      </c>
      <c r="W54">
        <f t="shared" si="8"/>
        <v>32</v>
      </c>
      <c r="X54">
        <f t="shared" si="9"/>
        <v>32</v>
      </c>
      <c r="Y54">
        <f t="shared" si="10"/>
        <v>5</v>
      </c>
      <c r="Z54">
        <f t="shared" si="10"/>
        <v>6</v>
      </c>
      <c r="AA54">
        <f t="shared" si="10"/>
        <v>5</v>
      </c>
      <c r="AB54">
        <f t="shared" si="11"/>
        <v>4</v>
      </c>
      <c r="AC54">
        <f t="shared" si="12"/>
        <v>3</v>
      </c>
      <c r="AD54">
        <f t="shared" si="13"/>
        <v>2</v>
      </c>
      <c r="AE54">
        <f t="shared" si="14"/>
        <v>1</v>
      </c>
      <c r="AF54">
        <f t="shared" si="14"/>
        <v>6</v>
      </c>
    </row>
    <row r="55" spans="1:33" hidden="1" outlineLevel="1">
      <c r="A55" t="s">
        <v>45</v>
      </c>
      <c r="B55" t="str">
        <f>A4</f>
        <v>Back On The Lash</v>
      </c>
      <c r="C55">
        <f>AE4</f>
        <v>208.58269999999999</v>
      </c>
      <c r="D55">
        <f>AG4</f>
        <v>0</v>
      </c>
      <c r="E55">
        <f t="shared" si="15"/>
        <v>208.58269999999999</v>
      </c>
      <c r="F55">
        <f ca="1">SUMIF(B53:B64, B55, G53:G61)</f>
        <v>0</v>
      </c>
      <c r="H55">
        <f>AF4</f>
        <v>16</v>
      </c>
      <c r="J55">
        <v>4</v>
      </c>
      <c r="K55" t="str">
        <f t="shared" si="0"/>
        <v>Ballyart (IRE)</v>
      </c>
      <c r="L55" t="str">
        <f t="shared" si="0"/>
        <v>De Name Evades Me (IRE)</v>
      </c>
      <c r="M55" t="str">
        <f t="shared" si="0"/>
        <v>Back On The Lash</v>
      </c>
      <c r="N55" t="str">
        <f t="shared" si="1"/>
        <v>Back On The Lash</v>
      </c>
      <c r="O55" t="str">
        <f t="shared" si="2"/>
        <v>Nativegetaway (IRE)</v>
      </c>
      <c r="P55" t="str">
        <f t="shared" si="3"/>
        <v>De Name Evades Me (IRE)</v>
      </c>
      <c r="Q55" t="str">
        <f t="shared" si="4"/>
        <v>De Name Evades Me (IRE)</v>
      </c>
      <c r="R55" t="str">
        <f t="shared" si="5"/>
        <v>De Name Evades Me (IRE)</v>
      </c>
      <c r="S55" t="str">
        <f t="shared" si="6"/>
        <v>De Name Evades Me (IRE)</v>
      </c>
      <c r="V55">
        <f t="shared" si="7"/>
        <v>34</v>
      </c>
      <c r="W55">
        <f t="shared" si="8"/>
        <v>-91</v>
      </c>
      <c r="X55">
        <f t="shared" si="9"/>
        <v>-91</v>
      </c>
      <c r="Y55">
        <f t="shared" si="10"/>
        <v>3</v>
      </c>
      <c r="Z55">
        <f t="shared" si="10"/>
        <v>4</v>
      </c>
      <c r="AA55">
        <f t="shared" si="10"/>
        <v>5</v>
      </c>
      <c r="AB55">
        <f t="shared" si="11"/>
        <v>5</v>
      </c>
      <c r="AC55">
        <f t="shared" si="12"/>
        <v>4</v>
      </c>
      <c r="AD55">
        <f t="shared" si="13"/>
        <v>3</v>
      </c>
      <c r="AE55">
        <f t="shared" si="14"/>
        <v>6</v>
      </c>
      <c r="AF55">
        <f t="shared" si="14"/>
        <v>4</v>
      </c>
    </row>
    <row r="56" spans="1:33" hidden="1" outlineLevel="1">
      <c r="A56" t="s">
        <v>46</v>
      </c>
      <c r="B56" t="str">
        <f>INDEX(A$2:A$20,MATCH(C56,M$2:M$20,0))</f>
        <v>Ultragold (FR)</v>
      </c>
      <c r="C56">
        <f>LARGE(M$2:M$20, D56)</f>
        <v>135.16999999999999</v>
      </c>
      <c r="D56">
        <v>1</v>
      </c>
      <c r="E56">
        <f>LARGE(M$2:M$20, F56)</f>
        <v>110.6266</v>
      </c>
      <c r="F56">
        <v>2</v>
      </c>
      <c r="G56">
        <f t="shared" ref="G56:G61" si="16">IF(C56&gt;0, (1/C56)*(C56-E56), 0.1)</f>
        <v>0.18157431382703257</v>
      </c>
      <c r="H56">
        <f t="shared" ref="H56:H61" si="17">INDEX(AF$2:AF$20,MATCH(B56,A$2:A$20,0))</f>
        <v>2.5</v>
      </c>
      <c r="J56">
        <v>5</v>
      </c>
      <c r="K56" t="str">
        <f t="shared" si="0"/>
        <v>De Name Evades Me (IRE)</v>
      </c>
      <c r="L56" t="str">
        <f t="shared" si="0"/>
        <v>Ballyart (IRE)</v>
      </c>
      <c r="M56" t="str">
        <f t="shared" si="0"/>
        <v>Back On The Lash</v>
      </c>
      <c r="N56" t="str">
        <f t="shared" si="1"/>
        <v>Back On The Lash</v>
      </c>
      <c r="O56" t="str">
        <f t="shared" si="2"/>
        <v>De Name Evades Me (IRE)</v>
      </c>
      <c r="P56" t="str">
        <f t="shared" si="3"/>
        <v>Back On The Lash</v>
      </c>
      <c r="Q56" t="str">
        <f t="shared" si="4"/>
        <v>Back On The Lash</v>
      </c>
      <c r="R56" t="str">
        <f t="shared" si="5"/>
        <v>De Name Evades Me (IRE)</v>
      </c>
      <c r="S56" t="str">
        <f t="shared" si="6"/>
        <v>Ballyart (IRE)</v>
      </c>
      <c r="V56">
        <f t="shared" si="7"/>
        <v>33</v>
      </c>
      <c r="W56">
        <f t="shared" si="8"/>
        <v>33</v>
      </c>
      <c r="X56">
        <f t="shared" si="9"/>
        <v>33</v>
      </c>
      <c r="Y56">
        <f t="shared" si="10"/>
        <v>4</v>
      </c>
      <c r="Z56">
        <f t="shared" si="10"/>
        <v>3</v>
      </c>
      <c r="AA56">
        <f t="shared" si="10"/>
        <v>5</v>
      </c>
      <c r="AB56">
        <f t="shared" si="11"/>
        <v>4</v>
      </c>
      <c r="AC56">
        <f t="shared" si="12"/>
        <v>5</v>
      </c>
      <c r="AD56">
        <f t="shared" si="13"/>
        <v>5</v>
      </c>
      <c r="AE56">
        <f t="shared" si="14"/>
        <v>3</v>
      </c>
      <c r="AF56">
        <f t="shared" si="14"/>
        <v>4</v>
      </c>
    </row>
    <row r="57" spans="1:33" hidden="1" outlineLevel="1">
      <c r="A57" t="s">
        <v>25</v>
      </c>
      <c r="B57" t="str">
        <f>INDEX(A$2:A$20,MATCH(C57,W$2:W$20,0))</f>
        <v>Ultragold (FR)</v>
      </c>
      <c r="C57">
        <f>LARGE(W$2:W$20, D57)</f>
        <v>21.4893</v>
      </c>
      <c r="D57">
        <v>1</v>
      </c>
      <c r="E57">
        <f>LARGE(W$2:W$20, F57)</f>
        <v>18.420000000000002</v>
      </c>
      <c r="F57">
        <v>2</v>
      </c>
      <c r="G57">
        <f t="shared" si="16"/>
        <v>0.14282922198489473</v>
      </c>
      <c r="H57">
        <f t="shared" si="17"/>
        <v>2.5</v>
      </c>
      <c r="J57">
        <v>6</v>
      </c>
      <c r="K57" t="str">
        <f t="shared" si="0"/>
        <v>Nativegetaway (IRE)</v>
      </c>
      <c r="L57" t="str">
        <f t="shared" si="0"/>
        <v>Ballyart (IRE)</v>
      </c>
      <c r="M57" t="str">
        <f t="shared" si="0"/>
        <v>Back On The Lash</v>
      </c>
      <c r="N57" t="str">
        <f t="shared" si="1"/>
        <v>Back On The Lash</v>
      </c>
      <c r="O57" t="str">
        <f t="shared" si="2"/>
        <v>Back On The Lash</v>
      </c>
      <c r="P57" t="str">
        <f t="shared" si="3"/>
        <v>Nativegetaway (IRE)</v>
      </c>
      <c r="Q57" t="str">
        <f t="shared" si="4"/>
        <v>Nativegetaway (IRE)</v>
      </c>
      <c r="R57" t="str">
        <f t="shared" si="5"/>
        <v>De Name Evades Me (IRE)</v>
      </c>
      <c r="S57" t="str">
        <f t="shared" si="6"/>
        <v>Nativegetaway (IRE)</v>
      </c>
      <c r="V57">
        <f t="shared" si="7"/>
        <v>26</v>
      </c>
      <c r="W57">
        <f t="shared" si="8"/>
        <v>26</v>
      </c>
      <c r="X57">
        <f t="shared" si="9"/>
        <v>26</v>
      </c>
      <c r="Y57">
        <f t="shared" si="10"/>
        <v>2</v>
      </c>
      <c r="Z57">
        <f t="shared" si="10"/>
        <v>3</v>
      </c>
      <c r="AA57">
        <f t="shared" si="10"/>
        <v>5</v>
      </c>
      <c r="AB57">
        <f t="shared" si="11"/>
        <v>4</v>
      </c>
      <c r="AC57">
        <f t="shared" si="12"/>
        <v>2</v>
      </c>
      <c r="AD57">
        <f t="shared" si="13"/>
        <v>4</v>
      </c>
      <c r="AE57">
        <f t="shared" si="14"/>
        <v>2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Dinons (FR)</v>
      </c>
      <c r="C58">
        <f>LARGE(AA$2:AA$20, D58)</f>
        <v>4.3411</v>
      </c>
      <c r="D58">
        <v>1</v>
      </c>
      <c r="E58">
        <f>LARGE(AA$2:AA$20, F58)</f>
        <v>3.2490000000000001</v>
      </c>
      <c r="F58">
        <v>2</v>
      </c>
      <c r="G58">
        <f t="shared" si="16"/>
        <v>0.25157218216581045</v>
      </c>
      <c r="H58">
        <f t="shared" si="17"/>
        <v>1.2</v>
      </c>
      <c r="J58">
        <v>7</v>
      </c>
      <c r="K58" t="str">
        <f t="shared" si="0"/>
        <v>Nativegetaway (IRE)</v>
      </c>
      <c r="L58" t="str">
        <f t="shared" si="0"/>
        <v>Ballyart (IRE)</v>
      </c>
      <c r="M58" t="str">
        <f t="shared" si="0"/>
        <v>Back On The Lash</v>
      </c>
      <c r="N58" t="str">
        <f t="shared" si="1"/>
        <v>Back On The Lash</v>
      </c>
      <c r="O58" t="str">
        <f t="shared" si="2"/>
        <v>Mines A Pint</v>
      </c>
      <c r="P58" t="str">
        <f t="shared" si="3"/>
        <v>Mines A Pint</v>
      </c>
      <c r="Q58" t="str">
        <f t="shared" si="4"/>
        <v>Mines A Pint</v>
      </c>
      <c r="R58" t="str">
        <f t="shared" si="5"/>
        <v>De Name Evades Me (IRE)</v>
      </c>
      <c r="S58" t="str">
        <f t="shared" si="6"/>
        <v>Mines A Pint</v>
      </c>
      <c r="V58">
        <f t="shared" si="7"/>
        <v>24</v>
      </c>
      <c r="W58">
        <f t="shared" si="8"/>
        <v>24</v>
      </c>
      <c r="X58">
        <f t="shared" si="9"/>
        <v>24</v>
      </c>
      <c r="Y58">
        <f t="shared" si="10"/>
        <v>2</v>
      </c>
      <c r="Z58">
        <f t="shared" si="10"/>
        <v>3</v>
      </c>
      <c r="AA58">
        <f t="shared" si="10"/>
        <v>5</v>
      </c>
      <c r="AB58">
        <f t="shared" si="11"/>
        <v>4</v>
      </c>
      <c r="AC58">
        <f t="shared" si="12"/>
        <v>1</v>
      </c>
      <c r="AD58">
        <f t="shared" si="13"/>
        <v>1</v>
      </c>
      <c r="AE58">
        <f t="shared" si="14"/>
        <v>4</v>
      </c>
      <c r="AF58">
        <f t="shared" si="14"/>
        <v>4</v>
      </c>
    </row>
    <row r="59" spans="1:33" hidden="1" outlineLevel="1">
      <c r="A59" t="s">
        <v>30</v>
      </c>
      <c r="B59" t="str">
        <f>INDEX(A$2:A$20,MATCH(C59,AC$2:AC$20,0))</f>
        <v>Dinons (FR)</v>
      </c>
      <c r="C59">
        <f>LARGE(AC$2:AC$20, D59)</f>
        <v>3.2601</v>
      </c>
      <c r="D59">
        <v>1</v>
      </c>
      <c r="E59">
        <f>LARGE(AC$2:AC$20, F59)</f>
        <v>2.9459</v>
      </c>
      <c r="F59">
        <v>2</v>
      </c>
      <c r="G59">
        <f t="shared" si="16"/>
        <v>9.6377411735836332E-2</v>
      </c>
      <c r="H59">
        <f t="shared" si="17"/>
        <v>1.2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>
        <f t="shared" si="10"/>
        <v>2</v>
      </c>
      <c r="Z59">
        <f t="shared" si="10"/>
        <v>3</v>
      </c>
      <c r="AA59">
        <f t="shared" si="10"/>
        <v>5</v>
      </c>
      <c r="AB59">
        <f t="shared" si="11"/>
        <v>4</v>
      </c>
      <c r="AC59" t="e">
        <f t="shared" si="12"/>
        <v>#N/A</v>
      </c>
      <c r="AD59">
        <f t="shared" si="13"/>
        <v>1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Dinons (FR)</v>
      </c>
      <c r="C60">
        <f>LARGE(Y$2:Y$20, D60)</f>
        <v>4.5083000000000002</v>
      </c>
      <c r="D60">
        <v>1</v>
      </c>
      <c r="E60">
        <f>LARGE(Y$2:Y$20, F60)</f>
        <v>4.4581</v>
      </c>
      <c r="F60">
        <v>2</v>
      </c>
      <c r="G60">
        <f t="shared" si="16"/>
        <v>1.1135017634141526E-2</v>
      </c>
      <c r="H60">
        <f t="shared" si="17"/>
        <v>1.2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>
        <f t="shared" si="10"/>
        <v>2</v>
      </c>
      <c r="Z60">
        <f t="shared" si="10"/>
        <v>3</v>
      </c>
      <c r="AA60">
        <f t="shared" si="10"/>
        <v>5</v>
      </c>
      <c r="AB60">
        <f t="shared" si="11"/>
        <v>4</v>
      </c>
      <c r="AC60" t="e">
        <f t="shared" si="12"/>
        <v>#N/A</v>
      </c>
      <c r="AD60">
        <f t="shared" si="13"/>
        <v>1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Dinons (FR)</v>
      </c>
      <c r="C61">
        <f>LARGE(AD$2:AD$20, D61)</f>
        <v>47.633400000000002</v>
      </c>
      <c r="D61">
        <v>1</v>
      </c>
      <c r="E61">
        <f>LARGE(AD$2:AD$20, F61)</f>
        <v>18.7</v>
      </c>
      <c r="F61">
        <v>2</v>
      </c>
      <c r="G61">
        <f t="shared" si="16"/>
        <v>0.60741832411711116</v>
      </c>
      <c r="H61">
        <f t="shared" si="17"/>
        <v>1.2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2</v>
      </c>
      <c r="Z61">
        <f t="shared" si="10"/>
        <v>3</v>
      </c>
      <c r="AA61">
        <f t="shared" si="10"/>
        <v>5</v>
      </c>
      <c r="AB61">
        <f t="shared" si="11"/>
        <v>4</v>
      </c>
      <c r="AC61" t="e">
        <f t="shared" si="12"/>
        <v>#N/A</v>
      </c>
      <c r="AD61">
        <f t="shared" si="13"/>
        <v>1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Dinons (FR)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2</v>
      </c>
      <c r="Z62">
        <f t="shared" si="10"/>
        <v>3</v>
      </c>
      <c r="AA62">
        <f t="shared" si="10"/>
        <v>5</v>
      </c>
      <c r="AB62">
        <f t="shared" si="11"/>
        <v>4</v>
      </c>
      <c r="AC62" t="e">
        <f t="shared" si="12"/>
        <v>#N/A</v>
      </c>
      <c r="AD62">
        <f t="shared" si="13"/>
        <v>1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Ultragold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2</v>
      </c>
      <c r="Z63">
        <f t="shared" si="10"/>
        <v>3</v>
      </c>
      <c r="AA63">
        <f t="shared" si="10"/>
        <v>5</v>
      </c>
      <c r="AB63">
        <f t="shared" si="11"/>
        <v>4</v>
      </c>
      <c r="AC63" t="e">
        <f t="shared" si="12"/>
        <v>#N/A</v>
      </c>
      <c r="AD63">
        <f t="shared" si="13"/>
        <v>1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Dinons (FR)</v>
      </c>
      <c r="C64">
        <f>INDEX(AF$2:AF$20,MATCH(B64,A$2:A$20,0))</f>
        <v>1.2</v>
      </c>
      <c r="D64">
        <v>1</v>
      </c>
      <c r="E64">
        <f>SUMIF(B53:B61, B64, G53:G61)</f>
        <v>1.1138152921971365</v>
      </c>
      <c r="F64">
        <v>0</v>
      </c>
      <c r="G64" t="str">
        <f>K2</f>
        <v>Randox Health Novices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2</v>
      </c>
      <c r="Z64">
        <f t="shared" si="10"/>
        <v>3</v>
      </c>
      <c r="AA64">
        <f t="shared" si="10"/>
        <v>5</v>
      </c>
      <c r="AB64">
        <f t="shared" si="11"/>
        <v>4</v>
      </c>
      <c r="AC64" t="e">
        <f t="shared" si="12"/>
        <v>#N/A</v>
      </c>
      <c r="AD64">
        <f t="shared" si="13"/>
        <v>1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3m½f </v>
      </c>
      <c r="H65">
        <f>LARGE(G58:G60, 1)</f>
        <v>0.25157218216581045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2</v>
      </c>
      <c r="Z65">
        <f t="shared" si="10"/>
        <v>3</v>
      </c>
      <c r="AA65">
        <f t="shared" si="10"/>
        <v>5</v>
      </c>
      <c r="AB65">
        <f t="shared" si="11"/>
        <v>4</v>
      </c>
      <c r="AC65" t="e">
        <f t="shared" si="12"/>
        <v>#N/A</v>
      </c>
      <c r="AD65">
        <f t="shared" si="13"/>
        <v>1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9285</v>
      </c>
      <c r="H66">
        <f ca="1">LARGE(F53:F55, 1)</f>
        <v>1.1138152921971365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2</v>
      </c>
      <c r="Z66">
        <f t="shared" si="10"/>
        <v>3</v>
      </c>
      <c r="AA66">
        <f t="shared" si="10"/>
        <v>5</v>
      </c>
      <c r="AB66">
        <f t="shared" si="11"/>
        <v>4</v>
      </c>
      <c r="AC66" t="e">
        <f t="shared" si="12"/>
        <v>#N/A</v>
      </c>
      <c r="AD66">
        <f t="shared" si="13"/>
        <v>1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Dinons (FR)</v>
      </c>
      <c r="F67">
        <f>IF(H63&lt;11, F66+1, F66)</f>
        <v>2</v>
      </c>
      <c r="G67" t="str">
        <f>G2</f>
        <v>Good</v>
      </c>
      <c r="H67" t="str">
        <f ca="1">INDEX(B53:B55,MATCH(H66,F53:F55,0))</f>
        <v>Dinons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2</v>
      </c>
      <c r="Z67">
        <f t="shared" si="10"/>
        <v>3</v>
      </c>
      <c r="AA67">
        <f t="shared" si="10"/>
        <v>5</v>
      </c>
      <c r="AB67">
        <f t="shared" si="11"/>
        <v>4</v>
      </c>
      <c r="AC67" t="e">
        <f t="shared" si="12"/>
        <v>#N/A</v>
      </c>
      <c r="AD67">
        <f t="shared" si="13"/>
        <v>1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Dinons (FR)</v>
      </c>
      <c r="B68" t="str">
        <f ca="1">IF(ISNA(A68), B56, A68)</f>
        <v>Dinons (FR)</v>
      </c>
      <c r="C68">
        <f ca="1">INDEX(AF$2:AF$20,MATCH(B68,A$2:A$20,0))</f>
        <v>1.2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2</v>
      </c>
      <c r="Z68">
        <f t="shared" si="10"/>
        <v>3</v>
      </c>
      <c r="AA68">
        <f t="shared" si="10"/>
        <v>5</v>
      </c>
      <c r="AB68">
        <f t="shared" si="11"/>
        <v>4</v>
      </c>
      <c r="AC68" t="e">
        <f t="shared" si="12"/>
        <v>#N/A</v>
      </c>
      <c r="AD68">
        <f t="shared" si="13"/>
        <v>1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Dinons (FR)</v>
      </c>
      <c r="C69">
        <f ca="1">INDEX(AF$2:AF$20,MATCH(B69,A$2:A$20,0))</f>
        <v>1.2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2</v>
      </c>
      <c r="Z69">
        <f t="shared" si="10"/>
        <v>3</v>
      </c>
      <c r="AA69">
        <f t="shared" si="10"/>
        <v>5</v>
      </c>
      <c r="AB69">
        <f t="shared" si="11"/>
        <v>4</v>
      </c>
      <c r="AC69" t="e">
        <f t="shared" si="12"/>
        <v>#N/A</v>
      </c>
      <c r="AD69">
        <f t="shared" si="13"/>
        <v>1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Dinons (FR)</v>
      </c>
      <c r="C70">
        <f ca="1">INDEX(AF$2:AF$20,MATCH(B70,A$2:A$20,0))</f>
        <v>1.2</v>
      </c>
      <c r="D70">
        <v>1</v>
      </c>
      <c r="E70">
        <f ca="1">SUMIF(B53:B61, B70, G53:G61)</f>
        <v>1.1138152921971365</v>
      </c>
      <c r="F70">
        <f ca="1">IF(E70&gt;1.5, F69+1, F69)</f>
        <v>4</v>
      </c>
      <c r="G70">
        <f ca="1">IF(H63&gt;15, G69-1, G69)</f>
        <v>4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2</v>
      </c>
      <c r="Z70">
        <f t="shared" si="10"/>
        <v>3</v>
      </c>
      <c r="AA70">
        <f t="shared" si="10"/>
        <v>5</v>
      </c>
      <c r="AB70">
        <f t="shared" si="11"/>
        <v>4</v>
      </c>
      <c r="AC70" t="e">
        <f t="shared" si="12"/>
        <v>#N/A</v>
      </c>
      <c r="AD70">
        <f t="shared" si="13"/>
        <v>1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2</v>
      </c>
      <c r="Z71">
        <f t="shared" si="10"/>
        <v>3</v>
      </c>
      <c r="AA71">
        <f t="shared" si="10"/>
        <v>5</v>
      </c>
      <c r="AB71">
        <f t="shared" si="11"/>
        <v>4</v>
      </c>
      <c r="AC71" t="e">
        <f t="shared" si="12"/>
        <v>#N/A</v>
      </c>
      <c r="AD71">
        <f t="shared" si="13"/>
        <v>1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Dinons (FR)</v>
      </c>
      <c r="C72">
        <f>C53</f>
        <v>354.15969999999999</v>
      </c>
      <c r="D72">
        <f>(1/C72)*(C72-C73)</f>
        <v>0.14731235654423697</v>
      </c>
      <c r="E72">
        <f>H53</f>
        <v>1.2</v>
      </c>
      <c r="F72">
        <f>(E72*10)-10</f>
        <v>2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2</v>
      </c>
      <c r="Z72">
        <f t="shared" si="10"/>
        <v>3</v>
      </c>
      <c r="AA72">
        <f t="shared" si="10"/>
        <v>5</v>
      </c>
      <c r="AB72">
        <f t="shared" si="11"/>
        <v>4</v>
      </c>
      <c r="AC72" t="e">
        <f t="shared" si="12"/>
        <v>#N/A</v>
      </c>
      <c r="AD72">
        <f t="shared" si="13"/>
        <v>1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Ultragold (FR)</v>
      </c>
      <c r="C73">
        <f t="shared" si="19"/>
        <v>301.98759999999999</v>
      </c>
      <c r="D73">
        <f>(1/C73)*(C73-C74)</f>
        <v>0.30930044809786894</v>
      </c>
      <c r="E73">
        <f t="shared" ref="E73:E74" si="20">H54</f>
        <v>2.5</v>
      </c>
      <c r="F73">
        <f>(E73*10)-10</f>
        <v>15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2</v>
      </c>
      <c r="Z73">
        <f t="shared" si="10"/>
        <v>3</v>
      </c>
      <c r="AA73">
        <f t="shared" si="10"/>
        <v>5</v>
      </c>
      <c r="AB73">
        <f t="shared" si="11"/>
        <v>4</v>
      </c>
      <c r="AC73" t="e">
        <f t="shared" si="12"/>
        <v>#N/A</v>
      </c>
      <c r="AD73">
        <f t="shared" si="13"/>
        <v>1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Back On The Lash</v>
      </c>
      <c r="C74">
        <f t="shared" si="19"/>
        <v>208.58269999999999</v>
      </c>
      <c r="E74">
        <f t="shared" si="20"/>
        <v>16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2</v>
      </c>
      <c r="Z74">
        <f t="shared" si="10"/>
        <v>3</v>
      </c>
      <c r="AA74">
        <f t="shared" si="10"/>
        <v>5</v>
      </c>
      <c r="AB74">
        <f t="shared" si="11"/>
        <v>4</v>
      </c>
      <c r="AC74" t="e">
        <f t="shared" si="12"/>
        <v>#N/A</v>
      </c>
      <c r="AD74">
        <f t="shared" si="13"/>
        <v>1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2</v>
      </c>
      <c r="Z75">
        <f t="shared" si="10"/>
        <v>3</v>
      </c>
      <c r="AA75">
        <f t="shared" si="10"/>
        <v>5</v>
      </c>
      <c r="AB75">
        <f t="shared" si="11"/>
        <v>4</v>
      </c>
      <c r="AC75" t="e">
        <f t="shared" si="12"/>
        <v>#N/A</v>
      </c>
      <c r="AD75">
        <f t="shared" si="13"/>
        <v>1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2</v>
      </c>
      <c r="Z76">
        <f t="shared" si="10"/>
        <v>3</v>
      </c>
      <c r="AA76">
        <f t="shared" si="10"/>
        <v>5</v>
      </c>
      <c r="AB76">
        <f t="shared" si="11"/>
        <v>4</v>
      </c>
      <c r="AC76" t="e">
        <f t="shared" si="12"/>
        <v>#N/A</v>
      </c>
      <c r="AD76">
        <f t="shared" si="13"/>
        <v>1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1.2</v>
      </c>
      <c r="C77">
        <f>SMALL(AF2:AF50, 1)</f>
        <v>1.2</v>
      </c>
      <c r="D77" t="str">
        <f>IF(G77&lt;=3, "YES", "NO")</f>
        <v>YES</v>
      </c>
      <c r="E77">
        <f>IF(C77=0,SMALL(AF2:AF49,2), C77)</f>
        <v>1.2</v>
      </c>
      <c r="F77">
        <f>IF(E77=0, SMALL(AF2:AF49, 3), E77)</f>
        <v>1.2</v>
      </c>
      <c r="G77">
        <f>IF(F77=0, SMALL(AF2:AF49, 4), F77)</f>
        <v>1.2</v>
      </c>
      <c r="H77" t="str">
        <f>INDEX(A2:A50, MATCH(G77, AF2:AF50, 0))</f>
        <v>Dinons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2</v>
      </c>
      <c r="Z77">
        <f t="shared" si="10"/>
        <v>3</v>
      </c>
      <c r="AA77">
        <f t="shared" si="10"/>
        <v>5</v>
      </c>
      <c r="AB77">
        <f t="shared" si="11"/>
        <v>4</v>
      </c>
      <c r="AC77" t="e">
        <f t="shared" si="12"/>
        <v>#N/A</v>
      </c>
      <c r="AD77">
        <f t="shared" si="13"/>
        <v>1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354.15969999999999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2</v>
      </c>
      <c r="Z78">
        <f t="shared" si="10"/>
        <v>3</v>
      </c>
      <c r="AA78">
        <f t="shared" si="10"/>
        <v>5</v>
      </c>
      <c r="AB78">
        <f t="shared" si="11"/>
        <v>4</v>
      </c>
      <c r="AC78" t="e">
        <f t="shared" si="12"/>
        <v>#N/A</v>
      </c>
      <c r="AD78">
        <f t="shared" si="13"/>
        <v>1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354.15969999999999</v>
      </c>
      <c r="C79">
        <f>C78/B79</f>
        <v>2.8235849533416707E-5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Dinons (FR) is highly rated.</v>
      </c>
      <c r="H79" t="str">
        <f>INDEX(A2:A50, MATCH(B79, AE2:AE50, 0))</f>
        <v>Dinons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2</v>
      </c>
      <c r="Z79">
        <f t="shared" si="10"/>
        <v>3</v>
      </c>
      <c r="AA79">
        <f t="shared" si="10"/>
        <v>5</v>
      </c>
      <c r="AB79">
        <f t="shared" si="11"/>
        <v>4</v>
      </c>
      <c r="AC79" t="e">
        <f t="shared" si="12"/>
        <v>#N/A</v>
      </c>
      <c r="AD79">
        <f t="shared" si="13"/>
        <v>1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18.420000000000002</v>
      </c>
      <c r="C80">
        <f>(B81-B80)+0.01</f>
        <v>3.0792999999999981</v>
      </c>
      <c r="D80" t="str">
        <f>D2</f>
        <v xml:space="preserve">3m½f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2</v>
      </c>
      <c r="Z80">
        <f t="shared" si="10"/>
        <v>3</v>
      </c>
      <c r="AA80">
        <f t="shared" si="10"/>
        <v>5</v>
      </c>
      <c r="AB80">
        <f t="shared" si="11"/>
        <v>4</v>
      </c>
      <c r="AC80" t="e">
        <f t="shared" si="12"/>
        <v>#N/A</v>
      </c>
      <c r="AD80">
        <f t="shared" si="13"/>
        <v>1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21.4893</v>
      </c>
      <c r="C81">
        <f>C80/B81</f>
        <v>0.14329456985569552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Mines A Pint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Cheltenham</v>
      </c>
    </row>
    <row r="82" spans="1:19" hidden="1" outlineLevel="1">
      <c r="A82" t="s">
        <v>110</v>
      </c>
      <c r="B82">
        <f>INDEX(M2:M49, MATCH(H77, A2:A49, 0))</f>
        <v>110.6266</v>
      </c>
      <c r="C82">
        <f>(B83-B82)+0.01</f>
        <v>24.553399999999993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135.16999999999999</v>
      </c>
      <c r="C83">
        <f>C82/B83</f>
        <v>0.18164829473995706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Dinons (FR)is the form horse.</v>
      </c>
      <c r="H83" t="str">
        <f>INDEX(A2:A50,MATCH(B83,INDEX(M2:M50,0)))</f>
        <v>Mines A Pint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3.2601</v>
      </c>
      <c r="C84">
        <f>(B85-B84)+0.01</f>
        <v>0.01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3.2601</v>
      </c>
      <c r="C85">
        <f>C84/B85</f>
        <v>3.0673905708413851E-3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Dinons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47.633400000000002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47.633400000000002</v>
      </c>
      <c r="C87">
        <f>C86/B87</f>
        <v>2.0993672507106358E-4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Dinons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4.5083000000000002</v>
      </c>
      <c r="C88">
        <f>B89-B88</f>
        <v>0</v>
      </c>
      <c r="H88" t="str">
        <f>INDEX(X2:X50, MATCH(B88, Y2:Y50, 0))</f>
        <v>Johnson, Richard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4.5083000000000002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Johnson, Richard. </v>
      </c>
      <c r="H89" t="str">
        <f>INDEX(X2:X50, MATCH(B89, Y2:Y50, 0))</f>
        <v>Johnson,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86.516900000000007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86.516900000000007</v>
      </c>
      <c r="C91">
        <f>(C90+0.01)/(B91+0.01)</f>
        <v>2.311419916811997E-4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Dinons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8.5699999999999998E-2</v>
      </c>
    </row>
    <row r="96" spans="1:19" hidden="1" outlineLevel="1">
      <c r="A96" t="s">
        <v>70</v>
      </c>
      <c r="B96">
        <f>INDEX(Sheet1!H:H, MATCH($A$51, Sheet1!$A:$A,0))</f>
        <v>2.86E-2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8.5699999999999998E-2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2.86E-2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0.1143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140625" bestFit="1" customWidth="1"/>
    <col min="2" max="4" width="22.28515625" bestFit="1" customWidth="1"/>
    <col min="5" max="5" width="12" bestFit="1" customWidth="1"/>
    <col min="6" max="6" width="13.28515625" bestFit="1" customWidth="1"/>
    <col min="7" max="7" width="97" bestFit="1" customWidth="1"/>
    <col min="8" max="8" width="22.28515625" bestFit="1" customWidth="1"/>
    <col min="9" max="9" width="10.140625" bestFit="1" customWidth="1"/>
    <col min="10" max="10" width="16.28515625" bestFit="1" customWidth="1"/>
    <col min="11" max="11" width="33.42578125" bestFit="1" customWidth="1"/>
    <col min="12" max="19" width="23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22" bestFit="1" customWidth="1"/>
    <col min="25" max="25" width="14.42578125" bestFit="1" customWidth="1"/>
    <col min="26" max="26" width="25.5703125" bestFit="1" customWidth="1"/>
    <col min="27" max="27" width="15" bestFit="1" customWidth="1"/>
    <col min="28" max="28" width="20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2.28515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1216</v>
      </c>
      <c r="B2" s="1">
        <v>0.68402777777777779</v>
      </c>
      <c r="C2" t="s">
        <v>224</v>
      </c>
      <c r="D2" t="s">
        <v>344</v>
      </c>
      <c r="F2">
        <v>14695</v>
      </c>
      <c r="G2" t="s">
        <v>345</v>
      </c>
      <c r="H2" t="s">
        <v>346</v>
      </c>
      <c r="I2" t="s">
        <v>5</v>
      </c>
      <c r="J2" t="s">
        <v>347</v>
      </c>
      <c r="K2" t="s">
        <v>1215</v>
      </c>
      <c r="L2">
        <v>5</v>
      </c>
      <c r="M2">
        <v>113.04900000000001</v>
      </c>
      <c r="N2">
        <v>82.250699999999995</v>
      </c>
      <c r="O2">
        <v>36.071100000000001</v>
      </c>
      <c r="P2">
        <v>13.241</v>
      </c>
      <c r="Q2">
        <v>3.5539999999999998</v>
      </c>
      <c r="R2">
        <v>3.2225000000000001</v>
      </c>
      <c r="S2">
        <v>3.0289999999999999</v>
      </c>
      <c r="T2">
        <v>0</v>
      </c>
      <c r="U2">
        <v>0</v>
      </c>
      <c r="V2">
        <v>0</v>
      </c>
      <c r="W2">
        <v>11.558299999999999</v>
      </c>
      <c r="X2" t="s">
        <v>382</v>
      </c>
      <c r="Y2">
        <v>3.9089999999999998</v>
      </c>
      <c r="Z2" t="s">
        <v>1217</v>
      </c>
      <c r="AA2">
        <v>2.3607</v>
      </c>
      <c r="AB2" t="s">
        <v>383</v>
      </c>
      <c r="AC2">
        <v>1.6514</v>
      </c>
      <c r="AD2">
        <v>52.656399999999998</v>
      </c>
      <c r="AE2" s="23">
        <v>333.24700000000001</v>
      </c>
      <c r="AF2">
        <v>2.5</v>
      </c>
      <c r="AG2">
        <v>125</v>
      </c>
    </row>
    <row r="3" spans="1:33">
      <c r="A3" t="s">
        <v>1218</v>
      </c>
      <c r="B3" s="1">
        <v>0.68402777777777779</v>
      </c>
      <c r="C3" t="s">
        <v>224</v>
      </c>
      <c r="D3" t="s">
        <v>344</v>
      </c>
      <c r="F3">
        <v>14695</v>
      </c>
      <c r="G3" t="s">
        <v>345</v>
      </c>
      <c r="H3" t="s">
        <v>346</v>
      </c>
      <c r="I3" t="s">
        <v>5</v>
      </c>
      <c r="J3" t="s">
        <v>347</v>
      </c>
      <c r="K3" t="s">
        <v>1215</v>
      </c>
      <c r="L3">
        <v>8</v>
      </c>
      <c r="M3">
        <v>118.7533</v>
      </c>
      <c r="N3">
        <v>82.718699999999998</v>
      </c>
      <c r="O3">
        <v>30.2746</v>
      </c>
      <c r="P3">
        <v>16.517499999999998</v>
      </c>
      <c r="Q3">
        <v>4.5517000000000003</v>
      </c>
      <c r="R3">
        <v>4.8952</v>
      </c>
      <c r="S3">
        <v>3.2694999999999999</v>
      </c>
      <c r="T3">
        <v>2.0825</v>
      </c>
      <c r="U3">
        <v>1.534</v>
      </c>
      <c r="V3">
        <v>3.6339000000000001</v>
      </c>
      <c r="W3">
        <v>24.925000000000001</v>
      </c>
      <c r="X3" t="s">
        <v>641</v>
      </c>
      <c r="Y3">
        <v>0.36420000000000002</v>
      </c>
      <c r="Z3" t="s">
        <v>1217</v>
      </c>
      <c r="AA3">
        <v>1.6178999999999999</v>
      </c>
      <c r="AB3" t="s">
        <v>1219</v>
      </c>
      <c r="AC3">
        <v>0.1</v>
      </c>
      <c r="AD3">
        <v>19.433499999999999</v>
      </c>
      <c r="AE3">
        <v>314.67149999999998</v>
      </c>
      <c r="AF3">
        <v>12</v>
      </c>
      <c r="AG3">
        <v>130</v>
      </c>
    </row>
    <row r="4" spans="1:33">
      <c r="A4" t="s">
        <v>1220</v>
      </c>
      <c r="B4" s="1">
        <v>0.68402777777777779</v>
      </c>
      <c r="C4" t="s">
        <v>224</v>
      </c>
      <c r="D4" t="s">
        <v>344</v>
      </c>
      <c r="F4">
        <v>14695</v>
      </c>
      <c r="G4" t="s">
        <v>345</v>
      </c>
      <c r="H4" t="s">
        <v>346</v>
      </c>
      <c r="I4" t="s">
        <v>5</v>
      </c>
      <c r="J4" t="s">
        <v>347</v>
      </c>
      <c r="K4" t="s">
        <v>1215</v>
      </c>
      <c r="L4">
        <v>5</v>
      </c>
      <c r="M4">
        <v>134.70359999999999</v>
      </c>
      <c r="N4">
        <v>54.520099999999999</v>
      </c>
      <c r="O4">
        <v>24.3306</v>
      </c>
      <c r="P4">
        <v>6.8697999999999997</v>
      </c>
      <c r="Q4">
        <v>4.4154</v>
      </c>
      <c r="R4">
        <v>3.4201999999999999</v>
      </c>
      <c r="S4">
        <v>0</v>
      </c>
      <c r="T4">
        <v>0</v>
      </c>
      <c r="U4">
        <v>0</v>
      </c>
      <c r="V4">
        <v>0</v>
      </c>
      <c r="W4">
        <v>22.256399999999999</v>
      </c>
      <c r="X4" t="s">
        <v>1123</v>
      </c>
      <c r="Y4">
        <v>1.8631</v>
      </c>
      <c r="Z4" t="s">
        <v>772</v>
      </c>
      <c r="AA4">
        <v>2.0947</v>
      </c>
      <c r="AB4" t="s">
        <v>380</v>
      </c>
      <c r="AC4">
        <v>2.0623999999999998</v>
      </c>
      <c r="AD4">
        <v>26.6662</v>
      </c>
      <c r="AE4">
        <v>292.7158</v>
      </c>
      <c r="AF4">
        <v>3</v>
      </c>
      <c r="AG4">
        <v>134</v>
      </c>
    </row>
    <row r="5" spans="1:33">
      <c r="A5" t="s">
        <v>1221</v>
      </c>
      <c r="B5" s="1">
        <v>0.68402777777777779</v>
      </c>
      <c r="C5" t="s">
        <v>224</v>
      </c>
      <c r="D5" t="s">
        <v>344</v>
      </c>
      <c r="F5">
        <v>14695</v>
      </c>
      <c r="G5" t="s">
        <v>345</v>
      </c>
      <c r="H5" t="s">
        <v>346</v>
      </c>
      <c r="I5" t="s">
        <v>5</v>
      </c>
      <c r="J5" t="s">
        <v>347</v>
      </c>
      <c r="K5" t="s">
        <v>1215</v>
      </c>
      <c r="L5">
        <v>8</v>
      </c>
      <c r="M5">
        <v>65.032899999999998</v>
      </c>
      <c r="N5">
        <v>75.123999999999995</v>
      </c>
      <c r="O5">
        <v>40.399700000000003</v>
      </c>
      <c r="P5">
        <v>7.6436000000000002</v>
      </c>
      <c r="Q5">
        <v>6.8318000000000003</v>
      </c>
      <c r="R5">
        <v>6.0995999999999997</v>
      </c>
      <c r="S5">
        <v>4.5167999999999999</v>
      </c>
      <c r="T5">
        <v>2.4121999999999999</v>
      </c>
      <c r="U5">
        <v>1.1856</v>
      </c>
      <c r="V5">
        <v>1.3181</v>
      </c>
      <c r="W5">
        <v>22.7471</v>
      </c>
      <c r="X5" t="s">
        <v>1222</v>
      </c>
      <c r="Y5">
        <v>0.3528</v>
      </c>
      <c r="Z5" t="s">
        <v>900</v>
      </c>
      <c r="AA5">
        <v>0.95569999999999999</v>
      </c>
      <c r="AB5" t="s">
        <v>1223</v>
      </c>
      <c r="AC5">
        <v>0.1</v>
      </c>
      <c r="AD5">
        <v>19.158300000000001</v>
      </c>
      <c r="AE5">
        <v>253.87819999999999</v>
      </c>
      <c r="AF5">
        <v>16</v>
      </c>
      <c r="AG5">
        <v>123</v>
      </c>
    </row>
    <row r="6" spans="1:33">
      <c r="A6" t="s">
        <v>1224</v>
      </c>
      <c r="B6" s="1">
        <v>0.68402777777777779</v>
      </c>
      <c r="C6" t="s">
        <v>224</v>
      </c>
      <c r="D6" t="s">
        <v>344</v>
      </c>
      <c r="F6">
        <v>14695</v>
      </c>
      <c r="G6" t="s">
        <v>345</v>
      </c>
      <c r="H6" t="s">
        <v>346</v>
      </c>
      <c r="I6" t="s">
        <v>5</v>
      </c>
      <c r="J6" t="s">
        <v>347</v>
      </c>
      <c r="K6" t="s">
        <v>1215</v>
      </c>
      <c r="L6">
        <v>6</v>
      </c>
      <c r="M6">
        <v>59.563000000000002</v>
      </c>
      <c r="N6">
        <v>83.669799999999995</v>
      </c>
      <c r="O6">
        <v>27.423100000000002</v>
      </c>
      <c r="P6">
        <v>11.800700000000001</v>
      </c>
      <c r="Q6">
        <v>9.0732999999999997</v>
      </c>
      <c r="R6">
        <v>6.5368000000000004</v>
      </c>
      <c r="S6">
        <v>4.2276999999999996</v>
      </c>
      <c r="T6">
        <v>2.7462</v>
      </c>
      <c r="U6">
        <v>2.4994999999999998</v>
      </c>
      <c r="V6">
        <v>1.6060000000000001</v>
      </c>
      <c r="W6">
        <v>10.425800000000001</v>
      </c>
      <c r="X6" t="s">
        <v>628</v>
      </c>
      <c r="Y6">
        <v>2.5215000000000001</v>
      </c>
      <c r="Z6" t="s">
        <v>1225</v>
      </c>
      <c r="AA6">
        <v>2.4935</v>
      </c>
      <c r="AB6" t="s">
        <v>1226</v>
      </c>
      <c r="AC6">
        <v>0.99660000000000004</v>
      </c>
      <c r="AD6">
        <v>27.309000000000001</v>
      </c>
      <c r="AE6">
        <v>252.89250000000001</v>
      </c>
      <c r="AF6">
        <v>6</v>
      </c>
      <c r="AG6">
        <v>110</v>
      </c>
    </row>
    <row r="7" spans="1:33">
      <c r="A7" t="s">
        <v>1227</v>
      </c>
      <c r="B7" s="1">
        <v>0.68402777777777779</v>
      </c>
      <c r="C7" t="s">
        <v>224</v>
      </c>
      <c r="D7" t="s">
        <v>344</v>
      </c>
      <c r="F7">
        <v>14695</v>
      </c>
      <c r="G7" t="s">
        <v>345</v>
      </c>
      <c r="H7" t="s">
        <v>346</v>
      </c>
      <c r="I7" t="s">
        <v>5</v>
      </c>
      <c r="J7" t="s">
        <v>347</v>
      </c>
      <c r="K7" t="s">
        <v>1215</v>
      </c>
      <c r="L7">
        <v>5</v>
      </c>
      <c r="M7">
        <v>59.782699999999998</v>
      </c>
      <c r="N7">
        <v>61.130699999999997</v>
      </c>
      <c r="O7">
        <v>40.202599999999997</v>
      </c>
      <c r="P7">
        <v>12.1754</v>
      </c>
      <c r="Q7">
        <v>8.2268000000000008</v>
      </c>
      <c r="R7">
        <v>3.3561999999999999</v>
      </c>
      <c r="S7">
        <v>3.5293000000000001</v>
      </c>
      <c r="T7">
        <v>1.1103000000000001</v>
      </c>
      <c r="U7">
        <v>1.2188000000000001</v>
      </c>
      <c r="V7">
        <v>1.5236000000000001</v>
      </c>
      <c r="W7">
        <v>21.285699999999999</v>
      </c>
      <c r="X7" t="s">
        <v>399</v>
      </c>
      <c r="Y7">
        <v>1.4596</v>
      </c>
      <c r="Z7" t="s">
        <v>629</v>
      </c>
      <c r="AA7">
        <v>3.0280999999999998</v>
      </c>
      <c r="AB7" t="s">
        <v>264</v>
      </c>
      <c r="AC7">
        <v>1.0907</v>
      </c>
      <c r="AD7">
        <v>21.554099999999998</v>
      </c>
      <c r="AE7">
        <v>240.6746</v>
      </c>
      <c r="AF7">
        <v>14</v>
      </c>
      <c r="AG7">
        <v>119</v>
      </c>
    </row>
    <row r="8" spans="1:33">
      <c r="A8" t="s">
        <v>1228</v>
      </c>
      <c r="B8" s="1">
        <v>0.68402777777777779</v>
      </c>
      <c r="C8" t="s">
        <v>224</v>
      </c>
      <c r="D8" t="s">
        <v>344</v>
      </c>
      <c r="F8">
        <v>14695</v>
      </c>
      <c r="G8" t="s">
        <v>345</v>
      </c>
      <c r="H8" t="s">
        <v>346</v>
      </c>
      <c r="I8" t="s">
        <v>5</v>
      </c>
      <c r="J8" t="s">
        <v>347</v>
      </c>
      <c r="K8" t="s">
        <v>1215</v>
      </c>
      <c r="L8">
        <v>10</v>
      </c>
      <c r="M8">
        <v>57.74</v>
      </c>
      <c r="N8">
        <v>57.702100000000002</v>
      </c>
      <c r="O8">
        <v>35.375799999999998</v>
      </c>
      <c r="P8">
        <v>12.2309</v>
      </c>
      <c r="Q8">
        <v>8.6631</v>
      </c>
      <c r="R8">
        <v>2.2622</v>
      </c>
      <c r="S8">
        <v>5.1910999999999996</v>
      </c>
      <c r="T8">
        <v>3.0562</v>
      </c>
      <c r="U8">
        <v>1.9366000000000001</v>
      </c>
      <c r="V8">
        <v>1.7083999999999999</v>
      </c>
      <c r="W8">
        <v>19.258600000000001</v>
      </c>
      <c r="X8" t="s">
        <v>1229</v>
      </c>
      <c r="Y8">
        <v>0.25</v>
      </c>
      <c r="Z8" t="s">
        <v>1230</v>
      </c>
      <c r="AA8">
        <v>0.91700000000000004</v>
      </c>
      <c r="AB8" t="s">
        <v>1231</v>
      </c>
      <c r="AC8">
        <v>4.9081000000000001</v>
      </c>
      <c r="AD8">
        <v>26.081</v>
      </c>
      <c r="AE8">
        <v>237.2809</v>
      </c>
      <c r="AF8">
        <v>6</v>
      </c>
      <c r="AG8">
        <v>118</v>
      </c>
    </row>
    <row r="9" spans="1:33">
      <c r="A9" t="s">
        <v>1232</v>
      </c>
      <c r="B9" s="1">
        <v>0.68402777777777779</v>
      </c>
      <c r="C9" t="s">
        <v>224</v>
      </c>
      <c r="D9" t="s">
        <v>344</v>
      </c>
      <c r="F9">
        <v>14695</v>
      </c>
      <c r="G9" t="s">
        <v>345</v>
      </c>
      <c r="H9" t="s">
        <v>346</v>
      </c>
      <c r="I9" t="s">
        <v>5</v>
      </c>
      <c r="J9" t="s">
        <v>347</v>
      </c>
      <c r="K9" t="s">
        <v>1215</v>
      </c>
      <c r="L9">
        <v>6</v>
      </c>
      <c r="M9">
        <v>75.310100000000006</v>
      </c>
      <c r="N9">
        <v>68.947400000000002</v>
      </c>
      <c r="O9">
        <v>23.763999999999999</v>
      </c>
      <c r="P9">
        <v>5.6147</v>
      </c>
      <c r="Q9">
        <v>3.8822999999999999</v>
      </c>
      <c r="R9">
        <v>5.5092999999999996</v>
      </c>
      <c r="S9">
        <v>3.8715999999999999</v>
      </c>
      <c r="T9">
        <v>1.2715000000000001</v>
      </c>
      <c r="U9">
        <v>0.96189999999999998</v>
      </c>
      <c r="V9">
        <v>1.0523</v>
      </c>
      <c r="W9">
        <v>13.234999999999999</v>
      </c>
      <c r="X9" t="s">
        <v>891</v>
      </c>
      <c r="Y9">
        <v>4.6199999999999998E-2</v>
      </c>
      <c r="Z9" t="s">
        <v>1233</v>
      </c>
      <c r="AA9">
        <v>0.74739999999999995</v>
      </c>
      <c r="AB9" t="s">
        <v>1234</v>
      </c>
      <c r="AC9">
        <v>1.0444</v>
      </c>
      <c r="AD9">
        <v>26.892900000000001</v>
      </c>
      <c r="AE9">
        <v>232.15119999999999</v>
      </c>
      <c r="AF9">
        <v>7</v>
      </c>
      <c r="AG9">
        <v>106</v>
      </c>
    </row>
    <row r="10" spans="1:33">
      <c r="A10" t="s">
        <v>1235</v>
      </c>
      <c r="B10" s="1">
        <v>0.68402777777777779</v>
      </c>
      <c r="C10" t="s">
        <v>224</v>
      </c>
      <c r="D10" t="s">
        <v>344</v>
      </c>
      <c r="F10">
        <v>14695</v>
      </c>
      <c r="G10" t="s">
        <v>345</v>
      </c>
      <c r="H10" t="s">
        <v>346</v>
      </c>
      <c r="I10" t="s">
        <v>5</v>
      </c>
      <c r="J10" t="s">
        <v>347</v>
      </c>
      <c r="K10" t="s">
        <v>1215</v>
      </c>
      <c r="L10">
        <v>6</v>
      </c>
      <c r="M10">
        <v>103.9991</v>
      </c>
      <c r="N10">
        <v>36.869599999999998</v>
      </c>
      <c r="O10">
        <v>21.9009</v>
      </c>
      <c r="P10">
        <v>7.6824000000000003</v>
      </c>
      <c r="Q10">
        <v>5.8228999999999997</v>
      </c>
      <c r="R10">
        <v>3.4634999999999998</v>
      </c>
      <c r="S10">
        <v>4.5656999999999996</v>
      </c>
      <c r="T10">
        <v>1.2951999999999999</v>
      </c>
      <c r="U10">
        <v>1.5006999999999999</v>
      </c>
      <c r="V10">
        <v>1.5093000000000001</v>
      </c>
      <c r="W10">
        <v>14.8764</v>
      </c>
      <c r="X10" t="s">
        <v>889</v>
      </c>
      <c r="Y10">
        <v>1.8835</v>
      </c>
      <c r="Z10" t="s">
        <v>636</v>
      </c>
      <c r="AA10">
        <v>0.81950000000000001</v>
      </c>
      <c r="AB10" t="s">
        <v>630</v>
      </c>
      <c r="AC10">
        <v>1.4016999999999999</v>
      </c>
      <c r="AD10">
        <v>23.672000000000001</v>
      </c>
      <c r="AE10">
        <v>231.26230000000001</v>
      </c>
      <c r="AF10">
        <v>12</v>
      </c>
      <c r="AG10">
        <v>118</v>
      </c>
    </row>
    <row r="11" spans="1:33">
      <c r="A11" t="s">
        <v>1236</v>
      </c>
      <c r="B11" s="1">
        <v>0.68402777777777779</v>
      </c>
      <c r="C11" t="s">
        <v>224</v>
      </c>
      <c r="D11" t="s">
        <v>344</v>
      </c>
      <c r="F11">
        <v>14695</v>
      </c>
      <c r="G11" t="s">
        <v>345</v>
      </c>
      <c r="H11" t="s">
        <v>346</v>
      </c>
      <c r="I11" t="s">
        <v>5</v>
      </c>
      <c r="J11" t="s">
        <v>347</v>
      </c>
      <c r="K11" t="s">
        <v>1215</v>
      </c>
      <c r="L11">
        <v>5</v>
      </c>
      <c r="M11">
        <v>81.585999999999999</v>
      </c>
      <c r="N11">
        <v>49.0197</v>
      </c>
      <c r="O11">
        <v>20.175599999999999</v>
      </c>
      <c r="P11">
        <v>10.8668</v>
      </c>
      <c r="Q11">
        <v>6.5473999999999997</v>
      </c>
      <c r="R11">
        <v>1.8026</v>
      </c>
      <c r="S11">
        <v>2.2086000000000001</v>
      </c>
      <c r="T11">
        <v>2.7917000000000001</v>
      </c>
      <c r="U11">
        <v>1.5714999999999999</v>
      </c>
      <c r="V11">
        <v>1.8144</v>
      </c>
      <c r="W11">
        <v>20.639299999999999</v>
      </c>
      <c r="X11" t="s">
        <v>1237</v>
      </c>
      <c r="Y11">
        <v>1.2271000000000001</v>
      </c>
      <c r="Z11" t="s">
        <v>1238</v>
      </c>
      <c r="AA11">
        <v>0.88119999999999998</v>
      </c>
      <c r="AB11" t="s">
        <v>1111</v>
      </c>
      <c r="AC11">
        <v>1.3959999999999999</v>
      </c>
      <c r="AD11">
        <v>19.386700000000001</v>
      </c>
      <c r="AE11">
        <v>221.91460000000001</v>
      </c>
      <c r="AF11">
        <v>25</v>
      </c>
      <c r="AG11">
        <v>112</v>
      </c>
    </row>
    <row r="12" spans="1:33">
      <c r="A12" t="s">
        <v>1239</v>
      </c>
      <c r="B12" s="1">
        <v>0.68402777777777779</v>
      </c>
      <c r="C12" t="s">
        <v>224</v>
      </c>
      <c r="D12" t="s">
        <v>344</v>
      </c>
      <c r="F12">
        <v>14695</v>
      </c>
      <c r="G12" t="s">
        <v>345</v>
      </c>
      <c r="H12" t="s">
        <v>346</v>
      </c>
      <c r="I12" t="s">
        <v>5</v>
      </c>
      <c r="J12" t="s">
        <v>347</v>
      </c>
      <c r="K12" t="s">
        <v>1215</v>
      </c>
      <c r="L12">
        <v>10</v>
      </c>
      <c r="M12">
        <v>58.340800000000002</v>
      </c>
      <c r="N12">
        <v>53.8386</v>
      </c>
      <c r="O12">
        <v>26.358799999999999</v>
      </c>
      <c r="P12">
        <v>8.9547000000000008</v>
      </c>
      <c r="Q12">
        <v>10.217700000000001</v>
      </c>
      <c r="R12">
        <v>2.9929999999999999</v>
      </c>
      <c r="S12">
        <v>2.3258000000000001</v>
      </c>
      <c r="T12">
        <v>1.3785000000000001</v>
      </c>
      <c r="U12">
        <v>1.587</v>
      </c>
      <c r="V12">
        <v>2.1831999999999998</v>
      </c>
      <c r="W12">
        <v>21.3764</v>
      </c>
      <c r="X12" t="s">
        <v>771</v>
      </c>
      <c r="Y12">
        <v>1.125</v>
      </c>
      <c r="Z12" t="s">
        <v>1240</v>
      </c>
      <c r="AA12">
        <v>0.4012</v>
      </c>
      <c r="AB12" t="s">
        <v>630</v>
      </c>
      <c r="AC12">
        <v>1.3888</v>
      </c>
      <c r="AD12">
        <v>17.7058</v>
      </c>
      <c r="AE12">
        <v>210.1754</v>
      </c>
      <c r="AF12">
        <v>16</v>
      </c>
      <c r="AG12">
        <v>122</v>
      </c>
    </row>
    <row r="51" spans="1:33" hidden="1" outlineLevel="1">
      <c r="A51" t="str">
        <f>C2</f>
        <v>Galway</v>
      </c>
      <c r="B51">
        <f>B2</f>
        <v>0.68402777777777779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Off You Go (IRE)</v>
      </c>
      <c r="L52" t="str">
        <f t="shared" si="0"/>
        <v>Mysloegin (IRE)</v>
      </c>
      <c r="M52" t="str">
        <f t="shared" si="0"/>
        <v>Runyon Rattler (IRE)</v>
      </c>
      <c r="N52" t="str">
        <f t="shared" ref="N52:N91" si="1">INDEX($A$2:$A$20,(MATCH(LARGE(W$2:W$20,$J52),W$2:W$20,0)))</f>
        <v>Morga (IRE)</v>
      </c>
      <c r="O52" t="str">
        <f t="shared" ref="O52:O91" si="2">INDEX($A$2:$A$20,(MATCH(LARGE(AA$2:AA$20,$J52),AA$2:AA$20,0)))</f>
        <v>One In All In (IRE)</v>
      </c>
      <c r="P52" t="str">
        <f t="shared" ref="P52:P91" si="3">INDEX($A$2:$A$20,(MATCH(LARGE(Y$2:Y$20,$J52),Y$2:Y$20,0)))</f>
        <v>Hearts Are Trumps (IRE)</v>
      </c>
      <c r="Q52" t="str">
        <f t="shared" ref="Q52:Q91" si="4">INDEX($A$2:$A$20,(MATCH(LARGE(Y$2:Y$20,$J52),Y$2:Y$20,0)))</f>
        <v>Hearts Are Trumps (IRE)</v>
      </c>
      <c r="R52" t="str">
        <f t="shared" ref="R52:R91" si="5">INDEX($A$2:$A$20,(MATCH(LARGE(AD$2:AD$20,$J52),AD$2:AD$20,0)))</f>
        <v>Hearts Are Trumps (IRE)</v>
      </c>
      <c r="S52" t="str">
        <f t="shared" ref="S52:S80" si="6">A2</f>
        <v>Hearts Are Trumps (IRE)</v>
      </c>
      <c r="V52">
        <f t="shared" ref="V52:V80" si="7">SUM(Y52:AF52)</f>
        <v>69</v>
      </c>
      <c r="W52">
        <f t="shared" ref="W52:W80" si="8">V52-AG2</f>
        <v>-56</v>
      </c>
      <c r="X52">
        <f t="shared" ref="X52:X60" si="9">IF(ISNA(W52),"",W52)</f>
        <v>-56</v>
      </c>
      <c r="Y52">
        <f t="shared" ref="Y52:AA80" si="10">(($H$63+1)-(RANK(M2,M$2:M$30)))</f>
        <v>9</v>
      </c>
      <c r="Z52">
        <f t="shared" si="10"/>
        <v>9</v>
      </c>
      <c r="AA52">
        <f t="shared" si="10"/>
        <v>9</v>
      </c>
      <c r="AB52">
        <f t="shared" ref="AB52:AB80" si="11">(($H$63+1)-(RANK(W2,W$2:W$30)))</f>
        <v>2</v>
      </c>
      <c r="AC52">
        <f t="shared" ref="AC52:AC80" si="12">(($H$63+1)-(RANK(Y2,Y$2:Y$30)))</f>
        <v>11</v>
      </c>
      <c r="AD52">
        <f t="shared" ref="AD52:AD80" si="13">(($H$63+1)-(RANK(AA2,AA$2:AA$30)))</f>
        <v>9</v>
      </c>
      <c r="AE52">
        <f t="shared" ref="AE52:AF80" si="14">(($H$63+1)-(RANK(AC2,AC$2:AC$30)))</f>
        <v>9</v>
      </c>
      <c r="AF52">
        <f t="shared" si="14"/>
        <v>11</v>
      </c>
      <c r="AG52" t="str">
        <f>INDEX(S52:S92, MATCH(LARGE(X52:X92, 1),X52:X92, 0))</f>
        <v>Hearts Are Trumps (IRE)</v>
      </c>
    </row>
    <row r="53" spans="1:33" hidden="1" outlineLevel="1">
      <c r="A53" t="s">
        <v>43</v>
      </c>
      <c r="B53" t="str">
        <f>A2</f>
        <v>Hearts Are Trumps (IRE)</v>
      </c>
      <c r="C53">
        <f>AE2</f>
        <v>333.24700000000001</v>
      </c>
      <c r="D53">
        <f>AG2</f>
        <v>125</v>
      </c>
      <c r="E53">
        <f>C53-D53</f>
        <v>208.24700000000001</v>
      </c>
      <c r="F53">
        <f>SUMIF(B53:B61, B53, G53:G61)</f>
        <v>0.89206463623929699</v>
      </c>
      <c r="G53">
        <f>(1/C53)*(C53-C54)</f>
        <v>5.5740936902657884E-2</v>
      </c>
      <c r="H53">
        <f>AF2</f>
        <v>2.5</v>
      </c>
      <c r="J53">
        <v>2</v>
      </c>
      <c r="K53" t="str">
        <f t="shared" si="0"/>
        <v>Morga (IRE)</v>
      </c>
      <c r="L53" t="str">
        <f t="shared" si="0"/>
        <v>Morga (IRE)</v>
      </c>
      <c r="M53" t="str">
        <f t="shared" si="0"/>
        <v>One In All In (IRE)</v>
      </c>
      <c r="N53" t="str">
        <f t="shared" si="1"/>
        <v>Runyon Rattler (IRE)</v>
      </c>
      <c r="O53" t="str">
        <f t="shared" si="2"/>
        <v>Mysloegin (IRE)</v>
      </c>
      <c r="P53" t="str">
        <f t="shared" si="3"/>
        <v>Mysloegin (IRE)</v>
      </c>
      <c r="Q53" t="str">
        <f t="shared" si="4"/>
        <v>Mysloegin (IRE)</v>
      </c>
      <c r="R53" t="str">
        <f t="shared" si="5"/>
        <v>Mysloegin (IRE)</v>
      </c>
      <c r="S53" t="str">
        <f t="shared" si="6"/>
        <v>Morga (IRE)</v>
      </c>
      <c r="V53">
        <f t="shared" si="7"/>
        <v>55</v>
      </c>
      <c r="W53">
        <f t="shared" si="8"/>
        <v>-75</v>
      </c>
      <c r="X53">
        <f t="shared" si="9"/>
        <v>-75</v>
      </c>
      <c r="Y53">
        <f t="shared" si="10"/>
        <v>10</v>
      </c>
      <c r="Z53">
        <f t="shared" si="10"/>
        <v>10</v>
      </c>
      <c r="AA53">
        <f t="shared" si="10"/>
        <v>7</v>
      </c>
      <c r="AB53">
        <f t="shared" si="11"/>
        <v>11</v>
      </c>
      <c r="AC53">
        <f t="shared" si="12"/>
        <v>4</v>
      </c>
      <c r="AD53">
        <f t="shared" si="13"/>
        <v>7</v>
      </c>
      <c r="AE53">
        <f t="shared" si="14"/>
        <v>2</v>
      </c>
      <c r="AF53">
        <f t="shared" si="14"/>
        <v>4</v>
      </c>
    </row>
    <row r="54" spans="1:33" hidden="1" outlineLevel="1">
      <c r="A54" t="s">
        <v>44</v>
      </c>
      <c r="B54" t="str">
        <f>A3</f>
        <v>Morga (IRE)</v>
      </c>
      <c r="C54">
        <f>AE3</f>
        <v>314.67149999999998</v>
      </c>
      <c r="D54">
        <f>AG3</f>
        <v>130</v>
      </c>
      <c r="E54">
        <f t="shared" ref="E54:E55" si="15">C54-D54</f>
        <v>184.67149999999998</v>
      </c>
      <c r="F54">
        <f ca="1">SUMIF(B53:B64, B54, G53:G61)</f>
        <v>8.737813440320967E-2</v>
      </c>
      <c r="H54">
        <f>AF3</f>
        <v>12</v>
      </c>
      <c r="J54">
        <v>3</v>
      </c>
      <c r="K54" t="str">
        <f t="shared" si="0"/>
        <v>Hearts Are Trumps (IRE)</v>
      </c>
      <c r="L54" t="str">
        <f t="shared" si="0"/>
        <v>Hearts Are Trumps (IRE)</v>
      </c>
      <c r="M54" t="str">
        <f t="shared" si="0"/>
        <v>Hearts Are Trumps (IRE)</v>
      </c>
      <c r="N54" t="str">
        <f t="shared" si="1"/>
        <v>Off You Go (IRE)</v>
      </c>
      <c r="O54" t="str">
        <f t="shared" si="2"/>
        <v>Hearts Are Trumps (IRE)</v>
      </c>
      <c r="P54" t="str">
        <f t="shared" si="3"/>
        <v>Chatham Street Lad (IRE)</v>
      </c>
      <c r="Q54" t="str">
        <f t="shared" si="4"/>
        <v>Chatham Street Lad (IRE)</v>
      </c>
      <c r="R54" t="str">
        <f t="shared" si="5"/>
        <v>Pound A Stroke (IRE)</v>
      </c>
      <c r="S54" t="str">
        <f t="shared" si="6"/>
        <v>Off You Go (IRE)</v>
      </c>
      <c r="V54">
        <f t="shared" si="7"/>
        <v>62</v>
      </c>
      <c r="W54">
        <f t="shared" si="8"/>
        <v>-72</v>
      </c>
      <c r="X54">
        <f t="shared" si="9"/>
        <v>-72</v>
      </c>
      <c r="Y54">
        <f t="shared" si="10"/>
        <v>11</v>
      </c>
      <c r="Z54">
        <f t="shared" si="10"/>
        <v>4</v>
      </c>
      <c r="AA54">
        <f t="shared" si="10"/>
        <v>4</v>
      </c>
      <c r="AB54">
        <f t="shared" si="11"/>
        <v>9</v>
      </c>
      <c r="AC54">
        <f t="shared" si="12"/>
        <v>8</v>
      </c>
      <c r="AD54">
        <f t="shared" si="13"/>
        <v>8</v>
      </c>
      <c r="AE54">
        <f t="shared" si="14"/>
        <v>10</v>
      </c>
      <c r="AF54">
        <f t="shared" si="14"/>
        <v>8</v>
      </c>
    </row>
    <row r="55" spans="1:33" hidden="1" outlineLevel="1">
      <c r="A55" t="s">
        <v>45</v>
      </c>
      <c r="B55" t="str">
        <f>A4</f>
        <v>Off You Go (IRE)</v>
      </c>
      <c r="C55">
        <f>AE4</f>
        <v>292.7158</v>
      </c>
      <c r="D55">
        <f>AG4</f>
        <v>134</v>
      </c>
      <c r="E55">
        <f t="shared" si="15"/>
        <v>158.7158</v>
      </c>
      <c r="F55">
        <f ca="1">SUMIF(B53:B64, B55, G53:G61)</f>
        <v>0.11841034686526566</v>
      </c>
      <c r="H55">
        <f>AF4</f>
        <v>3</v>
      </c>
      <c r="J55">
        <v>4</v>
      </c>
      <c r="K55" t="str">
        <f t="shared" si="0"/>
        <v>Chatham Street Lad (IRE)</v>
      </c>
      <c r="L55" t="str">
        <f t="shared" si="0"/>
        <v>Runyon Rattler (IRE)</v>
      </c>
      <c r="M55" t="str">
        <f t="shared" si="0"/>
        <v>Konig Hall</v>
      </c>
      <c r="N55" t="str">
        <f t="shared" si="1"/>
        <v>Lilshane (IRE)</v>
      </c>
      <c r="O55" t="str">
        <f t="shared" si="2"/>
        <v>Off You Go (IRE)</v>
      </c>
      <c r="P55" t="str">
        <f t="shared" si="3"/>
        <v>Off You Go (IRE)</v>
      </c>
      <c r="Q55" t="str">
        <f t="shared" si="4"/>
        <v>Off You Go (IRE)</v>
      </c>
      <c r="R55" t="str">
        <f t="shared" si="5"/>
        <v>Off You Go (IRE)</v>
      </c>
      <c r="S55" t="str">
        <f t="shared" si="6"/>
        <v>Runyon Rattler (IRE)</v>
      </c>
      <c r="V55">
        <f t="shared" si="7"/>
        <v>47</v>
      </c>
      <c r="W55">
        <f t="shared" si="8"/>
        <v>-76</v>
      </c>
      <c r="X55">
        <f t="shared" si="9"/>
        <v>-76</v>
      </c>
      <c r="Y55">
        <f t="shared" si="10"/>
        <v>5</v>
      </c>
      <c r="Z55">
        <f t="shared" si="10"/>
        <v>8</v>
      </c>
      <c r="AA55">
        <f t="shared" si="10"/>
        <v>11</v>
      </c>
      <c r="AB55">
        <f t="shared" si="11"/>
        <v>10</v>
      </c>
      <c r="AC55">
        <f t="shared" si="12"/>
        <v>3</v>
      </c>
      <c r="AD55">
        <f t="shared" si="13"/>
        <v>6</v>
      </c>
      <c r="AE55">
        <f t="shared" si="14"/>
        <v>2</v>
      </c>
      <c r="AF55">
        <f t="shared" si="14"/>
        <v>2</v>
      </c>
    </row>
    <row r="56" spans="1:33" hidden="1" outlineLevel="1">
      <c r="A56" t="s">
        <v>46</v>
      </c>
      <c r="B56" t="str">
        <f>INDEX(A$2:A$20,MATCH(C56,M$2:M$20,0))</f>
        <v>Off You Go (IRE)</v>
      </c>
      <c r="C56">
        <f>LARGE(M$2:M$20, D56)</f>
        <v>134.70359999999999</v>
      </c>
      <c r="D56">
        <v>1</v>
      </c>
      <c r="E56">
        <f>LARGE(M$2:M$20, F56)</f>
        <v>118.7533</v>
      </c>
      <c r="F56">
        <v>2</v>
      </c>
      <c r="G56">
        <f t="shared" ref="G56:G61" si="16">IF(C56&gt;0, (1/C56)*(C56-E56), 0.1)</f>
        <v>0.11841034686526566</v>
      </c>
      <c r="H56">
        <f t="shared" ref="H56:H61" si="17">INDEX(AF$2:AF$20,MATCH(B56,A$2:A$20,0))</f>
        <v>3</v>
      </c>
      <c r="J56">
        <v>5</v>
      </c>
      <c r="K56" t="str">
        <f t="shared" si="0"/>
        <v>Linger (IRE)</v>
      </c>
      <c r="L56" t="str">
        <f t="shared" si="0"/>
        <v>Pound A Stroke (IRE)</v>
      </c>
      <c r="M56" t="str">
        <f t="shared" si="0"/>
        <v>Morga (IRE)</v>
      </c>
      <c r="N56" t="str">
        <f t="shared" si="1"/>
        <v>One In All In (IRE)</v>
      </c>
      <c r="O56" t="str">
        <f t="shared" si="2"/>
        <v>Morga (IRE)</v>
      </c>
      <c r="P56" t="str">
        <f t="shared" si="3"/>
        <v>One In All In (IRE)</v>
      </c>
      <c r="Q56" t="str">
        <f t="shared" si="4"/>
        <v>One In All In (IRE)</v>
      </c>
      <c r="R56" t="str">
        <f t="shared" si="5"/>
        <v>Konig Hall</v>
      </c>
      <c r="S56" t="str">
        <f t="shared" si="6"/>
        <v>Mysloegin (IRE)</v>
      </c>
      <c r="V56">
        <f t="shared" si="7"/>
        <v>54</v>
      </c>
      <c r="W56">
        <f t="shared" si="8"/>
        <v>-56</v>
      </c>
      <c r="X56">
        <f t="shared" si="9"/>
        <v>-56</v>
      </c>
      <c r="Y56">
        <f t="shared" si="10"/>
        <v>3</v>
      </c>
      <c r="Z56">
        <f t="shared" si="10"/>
        <v>11</v>
      </c>
      <c r="AA56">
        <f t="shared" si="10"/>
        <v>6</v>
      </c>
      <c r="AB56">
        <f t="shared" si="11"/>
        <v>1</v>
      </c>
      <c r="AC56">
        <f t="shared" si="12"/>
        <v>10</v>
      </c>
      <c r="AD56">
        <f t="shared" si="13"/>
        <v>10</v>
      </c>
      <c r="AE56">
        <f t="shared" si="14"/>
        <v>3</v>
      </c>
      <c r="AF56">
        <f t="shared" si="14"/>
        <v>10</v>
      </c>
    </row>
    <row r="57" spans="1:33" hidden="1" outlineLevel="1">
      <c r="A57" t="s">
        <v>25</v>
      </c>
      <c r="B57" t="str">
        <f>INDEX(A$2:A$20,MATCH(C57,W$2:W$20,0))</f>
        <v>Morga (IRE)</v>
      </c>
      <c r="C57">
        <f>LARGE(W$2:W$20, D57)</f>
        <v>24.925000000000001</v>
      </c>
      <c r="D57">
        <v>1</v>
      </c>
      <c r="E57">
        <f>LARGE(W$2:W$20, F57)</f>
        <v>22.7471</v>
      </c>
      <c r="F57">
        <v>2</v>
      </c>
      <c r="G57">
        <f t="shared" si="16"/>
        <v>8.737813440320967E-2</v>
      </c>
      <c r="H57">
        <f t="shared" si="17"/>
        <v>12</v>
      </c>
      <c r="J57">
        <v>6</v>
      </c>
      <c r="K57" t="str">
        <f t="shared" si="0"/>
        <v>Pound A Stroke (IRE)</v>
      </c>
      <c r="L57" t="str">
        <f t="shared" si="0"/>
        <v>One In All In (IRE)</v>
      </c>
      <c r="M57" t="str">
        <f t="shared" si="0"/>
        <v>Mysloegin (IRE)</v>
      </c>
      <c r="N57" t="str">
        <f t="shared" si="1"/>
        <v>Linger (IRE)</v>
      </c>
      <c r="O57" t="str">
        <f t="shared" si="2"/>
        <v>Runyon Rattler (IRE)</v>
      </c>
      <c r="P57" t="str">
        <f t="shared" si="3"/>
        <v>Linger (IRE)</v>
      </c>
      <c r="Q57" t="str">
        <f t="shared" si="4"/>
        <v>Linger (IRE)</v>
      </c>
      <c r="R57" t="str">
        <f t="shared" si="5"/>
        <v>Chatham Street Lad (IRE)</v>
      </c>
      <c r="S57" t="str">
        <f t="shared" si="6"/>
        <v>One In All In (IRE)</v>
      </c>
      <c r="V57">
        <f t="shared" si="7"/>
        <v>55</v>
      </c>
      <c r="W57">
        <f t="shared" si="8"/>
        <v>-64</v>
      </c>
      <c r="X57">
        <f t="shared" si="9"/>
        <v>-64</v>
      </c>
      <c r="Y57">
        <f t="shared" si="10"/>
        <v>4</v>
      </c>
      <c r="Z57">
        <f t="shared" si="10"/>
        <v>6</v>
      </c>
      <c r="AA57">
        <f t="shared" si="10"/>
        <v>10</v>
      </c>
      <c r="AB57">
        <f t="shared" si="11"/>
        <v>7</v>
      </c>
      <c r="AC57">
        <f t="shared" si="12"/>
        <v>7</v>
      </c>
      <c r="AD57">
        <f t="shared" si="13"/>
        <v>11</v>
      </c>
      <c r="AE57">
        <f t="shared" si="14"/>
        <v>5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One In All In (IRE)</v>
      </c>
      <c r="C58">
        <f>LARGE(AA$2:AA$20, D58)</f>
        <v>3.0280999999999998</v>
      </c>
      <c r="D58">
        <v>1</v>
      </c>
      <c r="E58">
        <f>LARGE(AA$2:AA$20, F58)</f>
        <v>2.4935</v>
      </c>
      <c r="F58">
        <v>2</v>
      </c>
      <c r="G58">
        <f t="shared" si="16"/>
        <v>0.17654634919586532</v>
      </c>
      <c r="H58">
        <f t="shared" si="17"/>
        <v>14</v>
      </c>
      <c r="J58">
        <v>7</v>
      </c>
      <c r="K58" t="str">
        <f t="shared" si="0"/>
        <v>Runyon Rattler (IRE)</v>
      </c>
      <c r="L58" t="str">
        <f t="shared" si="0"/>
        <v>Konig Hall</v>
      </c>
      <c r="M58" t="str">
        <f t="shared" si="0"/>
        <v>Lilshane (IRE)</v>
      </c>
      <c r="N58" t="str">
        <f t="shared" si="1"/>
        <v>Konig Hall</v>
      </c>
      <c r="O58" t="str">
        <f t="shared" si="2"/>
        <v>Konig Hall</v>
      </c>
      <c r="P58" t="str">
        <f t="shared" si="3"/>
        <v>Lilshane (IRE)</v>
      </c>
      <c r="Q58" t="str">
        <f t="shared" si="4"/>
        <v>Lilshane (IRE)</v>
      </c>
      <c r="R58" t="str">
        <f t="shared" si="5"/>
        <v>One In All In (IRE)</v>
      </c>
      <c r="S58" t="str">
        <f t="shared" si="6"/>
        <v>Konig Hall</v>
      </c>
      <c r="V58">
        <f t="shared" si="7"/>
        <v>44</v>
      </c>
      <c r="W58">
        <f t="shared" si="8"/>
        <v>-74</v>
      </c>
      <c r="X58">
        <f t="shared" si="9"/>
        <v>-74</v>
      </c>
      <c r="Y58">
        <f t="shared" si="10"/>
        <v>1</v>
      </c>
      <c r="Z58">
        <f t="shared" si="10"/>
        <v>5</v>
      </c>
      <c r="AA58">
        <f t="shared" si="10"/>
        <v>8</v>
      </c>
      <c r="AB58">
        <f t="shared" si="11"/>
        <v>5</v>
      </c>
      <c r="AC58">
        <f t="shared" si="12"/>
        <v>2</v>
      </c>
      <c r="AD58">
        <f t="shared" si="13"/>
        <v>5</v>
      </c>
      <c r="AE58">
        <f t="shared" si="14"/>
        <v>11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Konig Hall</v>
      </c>
      <c r="C59">
        <f>LARGE(AC$2:AC$20, D59)</f>
        <v>4.9081000000000001</v>
      </c>
      <c r="D59">
        <v>1</v>
      </c>
      <c r="E59">
        <f>LARGE(AC$2:AC$20, F59)</f>
        <v>2.0623999999999998</v>
      </c>
      <c r="F59">
        <v>2</v>
      </c>
      <c r="G59">
        <f t="shared" si="16"/>
        <v>0.57979666265968499</v>
      </c>
      <c r="H59">
        <f t="shared" si="17"/>
        <v>6</v>
      </c>
      <c r="J59">
        <v>8</v>
      </c>
      <c r="K59" t="str">
        <f t="shared" si="0"/>
        <v>One In All In (IRE)</v>
      </c>
      <c r="L59" t="str">
        <f t="shared" si="0"/>
        <v>Off You Go (IRE)</v>
      </c>
      <c r="M59" t="str">
        <f t="shared" si="0"/>
        <v>Off You Go (IRE)</v>
      </c>
      <c r="N59" t="str">
        <f t="shared" si="1"/>
        <v>Chatham Street Lad (IRE)</v>
      </c>
      <c r="O59" t="str">
        <f t="shared" si="2"/>
        <v>Linger (IRE)</v>
      </c>
      <c r="P59" t="str">
        <f t="shared" si="3"/>
        <v>Morga (IRE)</v>
      </c>
      <c r="Q59" t="str">
        <f t="shared" si="4"/>
        <v>Morga (IRE)</v>
      </c>
      <c r="R59" t="str">
        <f t="shared" si="5"/>
        <v>Morga (IRE)</v>
      </c>
      <c r="S59" t="str">
        <f t="shared" si="6"/>
        <v>Pound A Stroke (IRE)</v>
      </c>
      <c r="V59">
        <f t="shared" si="7"/>
        <v>35</v>
      </c>
      <c r="W59">
        <f t="shared" si="8"/>
        <v>-71</v>
      </c>
      <c r="X59">
        <f t="shared" si="9"/>
        <v>-71</v>
      </c>
      <c r="Y59">
        <f t="shared" si="10"/>
        <v>6</v>
      </c>
      <c r="Z59">
        <f t="shared" si="10"/>
        <v>7</v>
      </c>
      <c r="AA59">
        <f t="shared" si="10"/>
        <v>3</v>
      </c>
      <c r="AB59">
        <f t="shared" si="11"/>
        <v>3</v>
      </c>
      <c r="AC59">
        <f t="shared" si="12"/>
        <v>1</v>
      </c>
      <c r="AD59">
        <f t="shared" si="13"/>
        <v>2</v>
      </c>
      <c r="AE59">
        <f t="shared" si="14"/>
        <v>4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Hearts Are Trumps (IRE)</v>
      </c>
      <c r="C60">
        <f>LARGE(Y$2:Y$20, D60)</f>
        <v>3.9089999999999998</v>
      </c>
      <c r="D60">
        <v>1</v>
      </c>
      <c r="E60">
        <f>LARGE(Y$2:Y$20, F60)</f>
        <v>2.5215000000000001</v>
      </c>
      <c r="F60">
        <v>2</v>
      </c>
      <c r="G60">
        <f t="shared" si="16"/>
        <v>0.35495011511895624</v>
      </c>
      <c r="H60">
        <f t="shared" si="17"/>
        <v>2.5</v>
      </c>
      <c r="J60">
        <v>9</v>
      </c>
      <c r="K60" t="str">
        <f t="shared" si="0"/>
        <v>Mysloegin (IRE)</v>
      </c>
      <c r="L60" t="str">
        <f t="shared" si="0"/>
        <v>Lilshane (IRE)</v>
      </c>
      <c r="M60" t="str">
        <f t="shared" si="0"/>
        <v>Pound A Stroke (IRE)</v>
      </c>
      <c r="N60" t="str">
        <f t="shared" si="1"/>
        <v>Pound A Stroke (IRE)</v>
      </c>
      <c r="O60" t="str">
        <f t="shared" si="2"/>
        <v>Chatham Street Lad (IRE)</v>
      </c>
      <c r="P60" t="str">
        <f t="shared" si="3"/>
        <v>Runyon Rattler (IRE)</v>
      </c>
      <c r="Q60" t="str">
        <f t="shared" si="4"/>
        <v>Runyon Rattler (IRE)</v>
      </c>
      <c r="R60" t="str">
        <f t="shared" si="5"/>
        <v>Linger (IRE)</v>
      </c>
      <c r="S60" t="str">
        <f t="shared" si="6"/>
        <v>Chatham Street Lad (IRE)</v>
      </c>
      <c r="V60">
        <f t="shared" si="7"/>
        <v>41</v>
      </c>
      <c r="W60">
        <f t="shared" si="8"/>
        <v>-77</v>
      </c>
      <c r="X60">
        <f t="shared" si="9"/>
        <v>-77</v>
      </c>
      <c r="Y60">
        <f t="shared" si="10"/>
        <v>8</v>
      </c>
      <c r="Z60">
        <f t="shared" si="10"/>
        <v>1</v>
      </c>
      <c r="AA60">
        <f t="shared" si="10"/>
        <v>2</v>
      </c>
      <c r="AB60">
        <f t="shared" si="11"/>
        <v>4</v>
      </c>
      <c r="AC60">
        <f t="shared" si="12"/>
        <v>9</v>
      </c>
      <c r="AD60">
        <f t="shared" si="13"/>
        <v>3</v>
      </c>
      <c r="AE60">
        <f t="shared" si="14"/>
        <v>8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Hearts Are Trumps (IRE)</v>
      </c>
      <c r="C61">
        <f>LARGE(AD$2:AD$20, D61)</f>
        <v>52.656399999999998</v>
      </c>
      <c r="D61">
        <v>1</v>
      </c>
      <c r="E61">
        <f>LARGE(AD$2:AD$20, F61)</f>
        <v>27.309000000000001</v>
      </c>
      <c r="F61">
        <v>2</v>
      </c>
      <c r="G61">
        <f t="shared" si="16"/>
        <v>0.48137358421768284</v>
      </c>
      <c r="H61">
        <f t="shared" si="17"/>
        <v>2.5</v>
      </c>
      <c r="J61">
        <v>10</v>
      </c>
      <c r="K61" t="str">
        <f t="shared" si="0"/>
        <v>Lilshane (IRE)</v>
      </c>
      <c r="L61" t="str">
        <f t="shared" si="0"/>
        <v>Linger (IRE)</v>
      </c>
      <c r="M61" t="str">
        <f t="shared" si="0"/>
        <v>Chatham Street Lad (IRE)</v>
      </c>
      <c r="N61" t="str">
        <f t="shared" si="1"/>
        <v>Hearts Are Trumps (IRE)</v>
      </c>
      <c r="O61" t="str">
        <f t="shared" si="2"/>
        <v>Pound A Stroke (IRE)</v>
      </c>
      <c r="P61" t="str">
        <f t="shared" si="3"/>
        <v>Konig Hall</v>
      </c>
      <c r="Q61" t="str">
        <f t="shared" si="4"/>
        <v>Konig Hall</v>
      </c>
      <c r="R61" t="str">
        <f t="shared" si="5"/>
        <v>Runyon Rattler (IRE)</v>
      </c>
      <c r="S61" t="str">
        <f t="shared" si="6"/>
        <v>Linger (IRE)</v>
      </c>
      <c r="V61">
        <f t="shared" si="7"/>
        <v>36</v>
      </c>
      <c r="W61">
        <f t="shared" si="8"/>
        <v>-76</v>
      </c>
      <c r="X61">
        <f>IF(ISNA(W61),"",W61)</f>
        <v>-76</v>
      </c>
      <c r="Y61">
        <f t="shared" si="10"/>
        <v>7</v>
      </c>
      <c r="Z61">
        <f t="shared" si="10"/>
        <v>2</v>
      </c>
      <c r="AA61">
        <f t="shared" si="10"/>
        <v>1</v>
      </c>
      <c r="AB61">
        <f t="shared" si="11"/>
        <v>6</v>
      </c>
      <c r="AC61">
        <f t="shared" si="12"/>
        <v>6</v>
      </c>
      <c r="AD61">
        <f t="shared" si="13"/>
        <v>4</v>
      </c>
      <c r="AE61">
        <f t="shared" si="14"/>
        <v>7</v>
      </c>
      <c r="AF61">
        <f t="shared" si="14"/>
        <v>3</v>
      </c>
    </row>
    <row r="62" spans="1:33" hidden="1" outlineLevel="1">
      <c r="A62" t="s">
        <v>116</v>
      </c>
      <c r="B62" t="str">
        <f>IF(OR(D2="5f ", D2="6f ", D2="7f ", D2="1m "), B57, IF(J2="2yo", B59, B53))</f>
        <v>Hearts Are Trumps (IRE)</v>
      </c>
      <c r="J62">
        <v>11</v>
      </c>
      <c r="K62" t="str">
        <f t="shared" si="0"/>
        <v>Konig Hall</v>
      </c>
      <c r="L62" t="str">
        <f t="shared" si="0"/>
        <v>Chatham Street Lad (IRE)</v>
      </c>
      <c r="M62" t="str">
        <f t="shared" si="0"/>
        <v>Linger (IRE)</v>
      </c>
      <c r="N62" t="str">
        <f t="shared" si="1"/>
        <v>Mysloegin (IRE)</v>
      </c>
      <c r="O62" t="str">
        <f t="shared" si="2"/>
        <v>Lilshane (IRE)</v>
      </c>
      <c r="P62" t="str">
        <f t="shared" si="3"/>
        <v>Pound A Stroke (IRE)</v>
      </c>
      <c r="Q62" t="str">
        <f t="shared" si="4"/>
        <v>Pound A Stroke (IRE)</v>
      </c>
      <c r="R62" t="str">
        <f t="shared" si="5"/>
        <v>Lilshane (IRE)</v>
      </c>
      <c r="S62" t="str">
        <f t="shared" si="6"/>
        <v>Lilshane (IRE)</v>
      </c>
      <c r="V62">
        <f t="shared" si="7"/>
        <v>31</v>
      </c>
      <c r="W62">
        <f t="shared" si="8"/>
        <v>-91</v>
      </c>
      <c r="X62">
        <f t="shared" ref="X62:X80" si="18">IF(ISNA(W62),"",W62)</f>
        <v>-91</v>
      </c>
      <c r="Y62">
        <f t="shared" si="10"/>
        <v>2</v>
      </c>
      <c r="Z62">
        <f t="shared" si="10"/>
        <v>3</v>
      </c>
      <c r="AA62">
        <f t="shared" si="10"/>
        <v>5</v>
      </c>
      <c r="AB62">
        <f t="shared" si="11"/>
        <v>8</v>
      </c>
      <c r="AC62">
        <f t="shared" si="12"/>
        <v>5</v>
      </c>
      <c r="AD62">
        <f t="shared" si="13"/>
        <v>1</v>
      </c>
      <c r="AE62">
        <f t="shared" si="14"/>
        <v>6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One In All In (IRE)</v>
      </c>
      <c r="C63" t="str">
        <f>IF(G68="Handicap", INDEX(B53:B55,(MATCH(LARGE(D53:D55,3),D53:D55,0))))</f>
        <v>Hearts Are Trumps (IRE)</v>
      </c>
      <c r="D63" t="str">
        <f>IF(G68="Handicap", INDEX(B53:B55,(MATCH(LARGE(E53:E55,1),E53:E55,0))))</f>
        <v>Hearts Are Trumps (IRE)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Hearts Are Trumps (IRE)</v>
      </c>
      <c r="C64">
        <f>INDEX(AF$2:AF$20,MATCH(B64,A$2:A$20,0))</f>
        <v>2.5</v>
      </c>
      <c r="D64">
        <v>1</v>
      </c>
      <c r="E64">
        <f>SUMIF(B53:B61, B64, G53:G61)</f>
        <v>0.89206463623929699</v>
      </c>
      <c r="F64">
        <v>0</v>
      </c>
      <c r="G64" t="str">
        <f>K2</f>
        <v>Faber Audiovisuals Handicap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2m½f </v>
      </c>
      <c r="H65">
        <f>LARGE(G58:G60, 1)</f>
        <v>0.57979666265968499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14695</v>
      </c>
      <c r="H66">
        <f ca="1">LARGE(F53:F55, 1)</f>
        <v>0.89206463623929699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Hearts Are Trumps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Hearts Are Trumps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Hearts Are Trumps (IRE)</v>
      </c>
      <c r="B68" t="str">
        <f ca="1">IF(ISNA(A68), B56, A68)</f>
        <v>Hearts Are Trumps (IRE)</v>
      </c>
      <c r="C68">
        <f ca="1">INDEX(AF$2:AF$20,MATCH(B68,A$2:A$20,0))</f>
        <v>2.5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Hearts Are Trumps (IRE)</v>
      </c>
      <c r="C69">
        <f ca="1">INDEX(AF$2:AF$20,MATCH(B69,A$2:A$20,0))</f>
        <v>2.5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Hearts Are Trumps (IRE)</v>
      </c>
      <c r="C70">
        <f ca="1">INDEX(AF$2:AF$20,MATCH(B70,A$2:A$20,0))</f>
        <v>2.5</v>
      </c>
      <c r="D70">
        <v>1</v>
      </c>
      <c r="E70">
        <f ca="1">SUMIF(B53:B61, B70, G53:G61)</f>
        <v>0.89206463623929699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Hearts Are Trumps (IRE)</v>
      </c>
      <c r="C72">
        <f>C53</f>
        <v>333.24700000000001</v>
      </c>
      <c r="D72">
        <f>(1/C72)*(C72-C73)</f>
        <v>5.5740936902657884E-2</v>
      </c>
      <c r="E72">
        <f>H53</f>
        <v>2.5</v>
      </c>
      <c r="F72">
        <f>(E72*10)-10</f>
        <v>15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Morga (IRE)</v>
      </c>
      <c r="C73">
        <f t="shared" si="19"/>
        <v>314.67149999999998</v>
      </c>
      <c r="D73">
        <f>(1/C73)*(C73-C74)</f>
        <v>6.9773398607754375E-2</v>
      </c>
      <c r="E73">
        <f t="shared" ref="E73:E74" si="20">H54</f>
        <v>12</v>
      </c>
      <c r="F73">
        <f>(E73*10)-10</f>
        <v>110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Off You Go (IRE)</v>
      </c>
      <c r="C74">
        <f t="shared" si="19"/>
        <v>292.7158</v>
      </c>
      <c r="E74">
        <f t="shared" si="20"/>
        <v>3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Hearts Are Trumps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333.24700000000001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333.24700000000001</v>
      </c>
      <c r="C79">
        <f>C78/B79</f>
        <v>3.0007772012951355E-5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Hearts Are Trumps (IRE) is highly rated.</v>
      </c>
      <c r="H79" t="str">
        <f>INDEX(A2:A50, MATCH(B79, AE2:AE50, 0))</f>
        <v>Hearts Are Trumps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11.558299999999999</v>
      </c>
      <c r="C80">
        <f>(B81-B80)+0.01</f>
        <v>13.376700000000001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24.925000000000001</v>
      </c>
      <c r="C81">
        <f>C80/B81</f>
        <v>0.53667803410230697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Lilshane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113.04900000000001</v>
      </c>
      <c r="C82">
        <f>(B83-B82)+0.01</f>
        <v>21.664599999999989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134.70359999999999</v>
      </c>
      <c r="C83">
        <f>C82/B83</f>
        <v>0.16083163330452929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Hearts Are Trumps (IRE)is the form horse.</v>
      </c>
      <c r="H83" t="str">
        <f>INDEX(A2:A50,MATCH(B83,INDEX(M2:M50,0)))</f>
        <v>Lilshane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1.6514</v>
      </c>
      <c r="C84">
        <f>(B85-B84)+0.01</f>
        <v>3.2667000000000002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4.9081000000000001</v>
      </c>
      <c r="C85">
        <f>C84/B85</f>
        <v>0.66557323607913454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Konig Hall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52.656399999999998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52.656399999999998</v>
      </c>
      <c r="C87">
        <f>C86/B87</f>
        <v>1.8991043823732729E-4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Hearts Are Trumps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3.9089999999999998</v>
      </c>
      <c r="C88">
        <f>B89-B88</f>
        <v>0</v>
      </c>
      <c r="H88" t="str">
        <f>INDEX(X2:X50, MATCH(B88, Y2:Y50, 0))</f>
        <v>Walsh, M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3.9089999999999998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Walsh, M P. </v>
      </c>
      <c r="H89" t="str">
        <f>INDEX(X2:X50, MATCH(B89, Y2:Y50, 0))</f>
        <v>Walsh, M P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82.250699999999995</v>
      </c>
      <c r="C90">
        <f>(B91-B90)+0.01</f>
        <v>1.4291000000000003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83.669799999999995</v>
      </c>
      <c r="C91">
        <f>(C90+0.01)/(B91+0.01)</f>
        <v>1.7197698847272583E-2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Mysloegin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.140625" bestFit="1" customWidth="1"/>
    <col min="2" max="2" width="17.85546875" bestFit="1" customWidth="1"/>
    <col min="3" max="4" width="13.140625" bestFit="1" customWidth="1"/>
    <col min="5" max="5" width="11" bestFit="1" customWidth="1"/>
    <col min="6" max="6" width="13.28515625" bestFit="1" customWidth="1"/>
    <col min="7" max="7" width="75.28515625" bestFit="1" customWidth="1"/>
    <col min="8" max="8" width="17.85546875" bestFit="1" customWidth="1"/>
    <col min="9" max="9" width="10.140625" bestFit="1" customWidth="1"/>
    <col min="10" max="10" width="16.28515625" bestFit="1" customWidth="1"/>
    <col min="11" max="11" width="36.140625" bestFit="1" customWidth="1"/>
    <col min="12" max="19" width="23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16.14062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1243</v>
      </c>
      <c r="B2" s="1">
        <v>0.6875</v>
      </c>
      <c r="C2" t="s">
        <v>188</v>
      </c>
      <c r="D2" t="s">
        <v>1241</v>
      </c>
      <c r="E2" t="s">
        <v>562</v>
      </c>
      <c r="F2">
        <v>12938</v>
      </c>
      <c r="G2" t="s">
        <v>231</v>
      </c>
      <c r="H2" t="s">
        <v>232</v>
      </c>
      <c r="I2" t="s">
        <v>5</v>
      </c>
      <c r="J2" t="s">
        <v>662</v>
      </c>
      <c r="K2" t="s">
        <v>1242</v>
      </c>
      <c r="L2">
        <v>6</v>
      </c>
      <c r="M2">
        <v>119.9</v>
      </c>
      <c r="N2">
        <v>59.1126</v>
      </c>
      <c r="O2">
        <v>43.924700000000001</v>
      </c>
      <c r="P2">
        <v>9.5772999999999993</v>
      </c>
      <c r="Q2">
        <v>5.4165000000000001</v>
      </c>
      <c r="R2">
        <v>8.1638999999999999</v>
      </c>
      <c r="S2">
        <v>5.4779999999999998</v>
      </c>
      <c r="T2">
        <v>2.2241</v>
      </c>
      <c r="U2">
        <v>2.0387</v>
      </c>
      <c r="V2">
        <v>2.1147999999999998</v>
      </c>
      <c r="W2">
        <v>23.965699999999998</v>
      </c>
      <c r="X2" t="s">
        <v>237</v>
      </c>
      <c r="Y2">
        <v>2.9721000000000002</v>
      </c>
      <c r="Z2" t="s">
        <v>831</v>
      </c>
      <c r="AA2">
        <v>2.9925999999999999</v>
      </c>
      <c r="AB2" t="s">
        <v>909</v>
      </c>
      <c r="AC2">
        <v>1.5769</v>
      </c>
      <c r="AD2">
        <v>23.242899999999999</v>
      </c>
      <c r="AE2" s="23">
        <v>312.70060000000001</v>
      </c>
      <c r="AF2">
        <v>3.33</v>
      </c>
      <c r="AG2">
        <v>102</v>
      </c>
    </row>
    <row r="3" spans="1:33">
      <c r="A3" t="s">
        <v>1244</v>
      </c>
      <c r="B3" s="1">
        <v>0.6875</v>
      </c>
      <c r="C3" t="s">
        <v>188</v>
      </c>
      <c r="D3" t="s">
        <v>1241</v>
      </c>
      <c r="E3" t="s">
        <v>562</v>
      </c>
      <c r="F3">
        <v>12938</v>
      </c>
      <c r="G3" t="s">
        <v>231</v>
      </c>
      <c r="H3" t="s">
        <v>232</v>
      </c>
      <c r="I3" t="s">
        <v>5</v>
      </c>
      <c r="J3" t="s">
        <v>662</v>
      </c>
      <c r="K3" t="s">
        <v>1242</v>
      </c>
      <c r="L3">
        <v>5</v>
      </c>
      <c r="M3">
        <v>116.08</v>
      </c>
      <c r="N3">
        <v>47.774900000000002</v>
      </c>
      <c r="O3">
        <v>34.650599999999997</v>
      </c>
      <c r="P3">
        <v>11.833299999999999</v>
      </c>
      <c r="Q3">
        <v>7.1430999999999996</v>
      </c>
      <c r="R3">
        <v>5.782</v>
      </c>
      <c r="S3">
        <v>4.3554000000000004</v>
      </c>
      <c r="T3">
        <v>2.2277999999999998</v>
      </c>
      <c r="U3">
        <v>0.87529999999999997</v>
      </c>
      <c r="V3">
        <v>1.7801</v>
      </c>
      <c r="W3">
        <v>21.657900000000001</v>
      </c>
      <c r="X3" t="s">
        <v>671</v>
      </c>
      <c r="Y3">
        <v>1.3627</v>
      </c>
      <c r="Z3" t="s">
        <v>659</v>
      </c>
      <c r="AA3">
        <v>1.4975000000000001</v>
      </c>
      <c r="AB3" t="s">
        <v>1111</v>
      </c>
      <c r="AC3">
        <v>2.2233000000000001</v>
      </c>
      <c r="AD3">
        <v>37.890999999999998</v>
      </c>
      <c r="AE3">
        <v>297.13479999999998</v>
      </c>
      <c r="AF3">
        <v>12</v>
      </c>
      <c r="AG3">
        <v>91</v>
      </c>
    </row>
    <row r="4" spans="1:33">
      <c r="A4" t="s">
        <v>1245</v>
      </c>
      <c r="B4" s="1">
        <v>0.6875</v>
      </c>
      <c r="C4" t="s">
        <v>188</v>
      </c>
      <c r="D4" t="s">
        <v>1241</v>
      </c>
      <c r="E4" t="s">
        <v>562</v>
      </c>
      <c r="F4">
        <v>12938</v>
      </c>
      <c r="G4" t="s">
        <v>231</v>
      </c>
      <c r="H4" t="s">
        <v>232</v>
      </c>
      <c r="I4" t="s">
        <v>5</v>
      </c>
      <c r="J4" t="s">
        <v>662</v>
      </c>
      <c r="K4" t="s">
        <v>1242</v>
      </c>
      <c r="L4">
        <v>3</v>
      </c>
      <c r="M4">
        <v>61.534500000000001</v>
      </c>
      <c r="N4">
        <v>107.36</v>
      </c>
      <c r="O4">
        <v>43.422899999999998</v>
      </c>
      <c r="P4">
        <v>9.2012999999999998</v>
      </c>
      <c r="Q4">
        <v>9.9976000000000003</v>
      </c>
      <c r="R4">
        <v>5.7538999999999998</v>
      </c>
      <c r="S4">
        <v>3.9784000000000002</v>
      </c>
      <c r="T4">
        <v>3.4382000000000001</v>
      </c>
      <c r="U4">
        <v>2.9634</v>
      </c>
      <c r="V4">
        <v>1.7972999999999999</v>
      </c>
      <c r="W4">
        <v>18.46</v>
      </c>
      <c r="X4" t="s">
        <v>442</v>
      </c>
      <c r="Y4">
        <v>2.3311000000000002</v>
      </c>
      <c r="Z4" t="s">
        <v>667</v>
      </c>
      <c r="AA4">
        <v>2.5992999999999999</v>
      </c>
      <c r="AB4" t="s">
        <v>1246</v>
      </c>
      <c r="AC4">
        <v>1.9855</v>
      </c>
      <c r="AD4">
        <v>21.703700000000001</v>
      </c>
      <c r="AE4">
        <v>296.52710000000002</v>
      </c>
      <c r="AF4">
        <v>10</v>
      </c>
      <c r="AG4">
        <v>105</v>
      </c>
    </row>
    <row r="5" spans="1:33">
      <c r="A5" t="s">
        <v>1247</v>
      </c>
      <c r="B5" s="1">
        <v>0.6875</v>
      </c>
      <c r="C5" t="s">
        <v>188</v>
      </c>
      <c r="D5" t="s">
        <v>1241</v>
      </c>
      <c r="E5" t="s">
        <v>562</v>
      </c>
      <c r="F5">
        <v>12938</v>
      </c>
      <c r="G5" t="s">
        <v>231</v>
      </c>
      <c r="H5" t="s">
        <v>232</v>
      </c>
      <c r="I5" t="s">
        <v>5</v>
      </c>
      <c r="J5" t="s">
        <v>662</v>
      </c>
      <c r="K5" t="s">
        <v>1242</v>
      </c>
      <c r="L5">
        <v>7</v>
      </c>
      <c r="M5">
        <v>85.295000000000002</v>
      </c>
      <c r="N5">
        <v>84.2941</v>
      </c>
      <c r="O5">
        <v>20.007899999999999</v>
      </c>
      <c r="P5">
        <v>12.106400000000001</v>
      </c>
      <c r="Q5">
        <v>8.9504999999999999</v>
      </c>
      <c r="R5">
        <v>4.2485999999999997</v>
      </c>
      <c r="S5">
        <v>2.0192999999999999</v>
      </c>
      <c r="T5">
        <v>2.5891999999999999</v>
      </c>
      <c r="U5">
        <v>2.1516000000000002</v>
      </c>
      <c r="V5">
        <v>1.6045</v>
      </c>
      <c r="W5">
        <v>22.08</v>
      </c>
      <c r="X5" t="s">
        <v>266</v>
      </c>
      <c r="Y5">
        <v>1.6012</v>
      </c>
      <c r="Z5" t="s">
        <v>682</v>
      </c>
      <c r="AA5">
        <v>2.93</v>
      </c>
      <c r="AB5" t="s">
        <v>339</v>
      </c>
      <c r="AC5">
        <v>1.3523000000000001</v>
      </c>
      <c r="AD5">
        <v>37.712899999999998</v>
      </c>
      <c r="AE5">
        <v>288.9436</v>
      </c>
      <c r="AF5">
        <v>16</v>
      </c>
      <c r="AG5">
        <v>96</v>
      </c>
    </row>
    <row r="6" spans="1:33">
      <c r="A6" t="s">
        <v>1248</v>
      </c>
      <c r="B6" s="1">
        <v>0.6875</v>
      </c>
      <c r="C6" t="s">
        <v>188</v>
      </c>
      <c r="D6" t="s">
        <v>1241</v>
      </c>
      <c r="E6" t="s">
        <v>562</v>
      </c>
      <c r="F6">
        <v>12938</v>
      </c>
      <c r="G6" t="s">
        <v>231</v>
      </c>
      <c r="H6" t="s">
        <v>232</v>
      </c>
      <c r="I6" t="s">
        <v>5</v>
      </c>
      <c r="J6" t="s">
        <v>662</v>
      </c>
      <c r="K6" t="s">
        <v>1242</v>
      </c>
      <c r="L6">
        <v>3</v>
      </c>
      <c r="M6">
        <v>63.220799999999997</v>
      </c>
      <c r="N6">
        <v>95.193600000000004</v>
      </c>
      <c r="O6">
        <v>33.876199999999997</v>
      </c>
      <c r="P6">
        <v>12.5395</v>
      </c>
      <c r="Q6">
        <v>6.3582000000000001</v>
      </c>
      <c r="R6">
        <v>6.4885999999999999</v>
      </c>
      <c r="S6">
        <v>3.6078999999999999</v>
      </c>
      <c r="T6">
        <v>1.2315</v>
      </c>
      <c r="U6">
        <v>0.97819999999999996</v>
      </c>
      <c r="V6">
        <v>0</v>
      </c>
      <c r="W6">
        <v>20.0886</v>
      </c>
      <c r="X6" t="s">
        <v>436</v>
      </c>
      <c r="Y6">
        <v>1.8720000000000001</v>
      </c>
      <c r="Z6" t="s">
        <v>1249</v>
      </c>
      <c r="AA6">
        <v>1.0513999999999999</v>
      </c>
      <c r="AB6" t="s">
        <v>732</v>
      </c>
      <c r="AC6">
        <v>2.0013999999999998</v>
      </c>
      <c r="AD6">
        <v>34.371200000000002</v>
      </c>
      <c r="AE6">
        <v>284.73520000000002</v>
      </c>
      <c r="AF6">
        <v>12</v>
      </c>
      <c r="AG6">
        <v>93</v>
      </c>
    </row>
    <row r="7" spans="1:33">
      <c r="A7" t="s">
        <v>1250</v>
      </c>
      <c r="B7" s="1">
        <v>0.6875</v>
      </c>
      <c r="C7" t="s">
        <v>188</v>
      </c>
      <c r="D7" t="s">
        <v>1241</v>
      </c>
      <c r="E7" t="s">
        <v>562</v>
      </c>
      <c r="F7">
        <v>12938</v>
      </c>
      <c r="G7" t="s">
        <v>231</v>
      </c>
      <c r="H7" t="s">
        <v>232</v>
      </c>
      <c r="I7" t="s">
        <v>5</v>
      </c>
      <c r="J7" t="s">
        <v>662</v>
      </c>
      <c r="K7" t="s">
        <v>1242</v>
      </c>
      <c r="L7">
        <v>4</v>
      </c>
      <c r="M7">
        <v>108.6</v>
      </c>
      <c r="N7">
        <v>67.792000000000002</v>
      </c>
      <c r="O7">
        <v>28.1677</v>
      </c>
      <c r="P7">
        <v>8.7491000000000003</v>
      </c>
      <c r="Q7">
        <v>6.5686999999999998</v>
      </c>
      <c r="R7">
        <v>5.8291000000000004</v>
      </c>
      <c r="S7">
        <v>4.2404999999999999</v>
      </c>
      <c r="T7">
        <v>1.6256999999999999</v>
      </c>
      <c r="U7">
        <v>1.1766000000000001</v>
      </c>
      <c r="V7">
        <v>1.0277000000000001</v>
      </c>
      <c r="W7">
        <v>20.5914</v>
      </c>
      <c r="X7" t="s">
        <v>279</v>
      </c>
      <c r="Y7">
        <v>1.3314999999999999</v>
      </c>
      <c r="Z7" t="s">
        <v>794</v>
      </c>
      <c r="AA7">
        <v>1.8658999999999999</v>
      </c>
      <c r="AB7" t="s">
        <v>305</v>
      </c>
      <c r="AC7">
        <v>2.6171000000000002</v>
      </c>
      <c r="AD7">
        <v>24.234200000000001</v>
      </c>
      <c r="AE7">
        <v>284.41730000000001</v>
      </c>
      <c r="AF7">
        <v>8</v>
      </c>
      <c r="AG7">
        <v>86</v>
      </c>
    </row>
    <row r="8" spans="1:33">
      <c r="A8" t="s">
        <v>1251</v>
      </c>
      <c r="B8" s="1">
        <v>0.6875</v>
      </c>
      <c r="C8" t="s">
        <v>188</v>
      </c>
      <c r="D8" t="s">
        <v>1241</v>
      </c>
      <c r="E8" t="s">
        <v>562</v>
      </c>
      <c r="F8">
        <v>12938</v>
      </c>
      <c r="G8" t="s">
        <v>231</v>
      </c>
      <c r="H8" t="s">
        <v>232</v>
      </c>
      <c r="I8" t="s">
        <v>5</v>
      </c>
      <c r="J8" t="s">
        <v>662</v>
      </c>
      <c r="K8" t="s">
        <v>1242</v>
      </c>
      <c r="L8">
        <v>4</v>
      </c>
      <c r="M8">
        <v>86.280500000000004</v>
      </c>
      <c r="N8">
        <v>67.616</v>
      </c>
      <c r="O8">
        <v>35.105600000000003</v>
      </c>
      <c r="P8">
        <v>15.118499999999999</v>
      </c>
      <c r="Q8">
        <v>7.7965999999999998</v>
      </c>
      <c r="R8">
        <v>6.0593000000000004</v>
      </c>
      <c r="S8">
        <v>2.6698</v>
      </c>
      <c r="T8">
        <v>2.0367999999999999</v>
      </c>
      <c r="U8">
        <v>1.8771</v>
      </c>
      <c r="V8">
        <v>1.7656000000000001</v>
      </c>
      <c r="W8">
        <v>19.7943</v>
      </c>
      <c r="X8" t="s">
        <v>242</v>
      </c>
      <c r="Y8">
        <v>2.0451000000000001</v>
      </c>
      <c r="Z8" t="s">
        <v>243</v>
      </c>
      <c r="AA8">
        <v>2.1204000000000001</v>
      </c>
      <c r="AB8" t="s">
        <v>294</v>
      </c>
      <c r="AC8">
        <v>1.5156000000000001</v>
      </c>
      <c r="AD8">
        <v>31.4954</v>
      </c>
      <c r="AE8">
        <v>283.29660000000001</v>
      </c>
      <c r="AF8">
        <v>10</v>
      </c>
      <c r="AG8">
        <v>90</v>
      </c>
    </row>
    <row r="9" spans="1:33">
      <c r="A9" t="s">
        <v>1252</v>
      </c>
      <c r="B9" s="1">
        <v>0.6875</v>
      </c>
      <c r="C9" t="s">
        <v>188</v>
      </c>
      <c r="D9" t="s">
        <v>1241</v>
      </c>
      <c r="E9" t="s">
        <v>562</v>
      </c>
      <c r="F9">
        <v>12938</v>
      </c>
      <c r="G9" t="s">
        <v>231</v>
      </c>
      <c r="H9" t="s">
        <v>232</v>
      </c>
      <c r="I9" t="s">
        <v>5</v>
      </c>
      <c r="J9" t="s">
        <v>662</v>
      </c>
      <c r="K9" t="s">
        <v>1242</v>
      </c>
      <c r="L9">
        <v>5</v>
      </c>
      <c r="M9">
        <v>111</v>
      </c>
      <c r="N9">
        <v>74.912000000000006</v>
      </c>
      <c r="O9">
        <v>21.7194</v>
      </c>
      <c r="P9">
        <v>6.6256000000000004</v>
      </c>
      <c r="Q9">
        <v>6.6025</v>
      </c>
      <c r="R9">
        <v>5.4358000000000004</v>
      </c>
      <c r="S9">
        <v>2.6328</v>
      </c>
      <c r="T9">
        <v>2.1307</v>
      </c>
      <c r="U9">
        <v>1.8019000000000001</v>
      </c>
      <c r="V9">
        <v>1.3969</v>
      </c>
      <c r="W9">
        <v>12.603300000000001</v>
      </c>
      <c r="X9" t="s">
        <v>254</v>
      </c>
      <c r="Y9">
        <v>1.0992999999999999</v>
      </c>
      <c r="Z9" t="s">
        <v>828</v>
      </c>
      <c r="AA9">
        <v>2.2271999999999998</v>
      </c>
      <c r="AB9" t="s">
        <v>273</v>
      </c>
      <c r="AC9">
        <v>2.7765</v>
      </c>
      <c r="AD9">
        <v>19.785699999999999</v>
      </c>
      <c r="AE9">
        <v>272.74950000000001</v>
      </c>
      <c r="AF9">
        <v>10</v>
      </c>
      <c r="AG9">
        <v>87</v>
      </c>
    </row>
    <row r="10" spans="1:33">
      <c r="A10" t="s">
        <v>1253</v>
      </c>
      <c r="B10" s="1">
        <v>0.6875</v>
      </c>
      <c r="C10" t="s">
        <v>188</v>
      </c>
      <c r="D10" t="s">
        <v>1241</v>
      </c>
      <c r="E10" t="s">
        <v>562</v>
      </c>
      <c r="F10">
        <v>12938</v>
      </c>
      <c r="G10" t="s">
        <v>231</v>
      </c>
      <c r="H10" t="s">
        <v>232</v>
      </c>
      <c r="I10" t="s">
        <v>5</v>
      </c>
      <c r="J10" t="s">
        <v>662</v>
      </c>
      <c r="K10" t="s">
        <v>1242</v>
      </c>
      <c r="L10">
        <v>3</v>
      </c>
      <c r="M10">
        <v>90.443200000000004</v>
      </c>
      <c r="N10">
        <v>61.808399999999999</v>
      </c>
      <c r="O10">
        <v>28.468599999999999</v>
      </c>
      <c r="P10">
        <v>15.9918</v>
      </c>
      <c r="Q10">
        <v>8.5871999999999993</v>
      </c>
      <c r="R10">
        <v>7.2034000000000002</v>
      </c>
      <c r="S10">
        <v>3.8180999999999998</v>
      </c>
      <c r="T10">
        <v>2.7505999999999999</v>
      </c>
      <c r="U10">
        <v>2.0181</v>
      </c>
      <c r="V10">
        <v>2.0190000000000001</v>
      </c>
      <c r="W10">
        <v>16.595700000000001</v>
      </c>
      <c r="X10" t="s">
        <v>446</v>
      </c>
      <c r="Y10">
        <v>1.0938000000000001</v>
      </c>
      <c r="Z10" t="s">
        <v>426</v>
      </c>
      <c r="AA10">
        <v>1.1980999999999999</v>
      </c>
      <c r="AB10" t="s">
        <v>324</v>
      </c>
      <c r="AC10">
        <v>1.5506</v>
      </c>
      <c r="AD10">
        <v>18.0167</v>
      </c>
      <c r="AE10">
        <v>261.56319999999999</v>
      </c>
      <c r="AF10">
        <v>6.5</v>
      </c>
      <c r="AG10">
        <v>93</v>
      </c>
    </row>
    <row r="11" spans="1:33">
      <c r="A11" t="s">
        <v>1254</v>
      </c>
      <c r="B11" s="1">
        <v>0.6875</v>
      </c>
      <c r="C11" t="s">
        <v>188</v>
      </c>
      <c r="D11" t="s">
        <v>1241</v>
      </c>
      <c r="E11" t="s">
        <v>562</v>
      </c>
      <c r="F11">
        <v>12938</v>
      </c>
      <c r="G11" t="s">
        <v>231</v>
      </c>
      <c r="H11" t="s">
        <v>232</v>
      </c>
      <c r="I11" t="s">
        <v>5</v>
      </c>
      <c r="J11" t="s">
        <v>662</v>
      </c>
      <c r="K11" t="s">
        <v>1242</v>
      </c>
      <c r="L11">
        <v>3</v>
      </c>
      <c r="M11">
        <v>86.092600000000004</v>
      </c>
      <c r="N11">
        <v>52.031399999999998</v>
      </c>
      <c r="O11">
        <v>23.085999999999999</v>
      </c>
      <c r="P11">
        <v>12.0741</v>
      </c>
      <c r="Q11">
        <v>8.5375999999999994</v>
      </c>
      <c r="R11">
        <v>7.0712000000000002</v>
      </c>
      <c r="S11">
        <v>3.9192</v>
      </c>
      <c r="T11">
        <v>1.9487000000000001</v>
      </c>
      <c r="U11">
        <v>1.6225000000000001</v>
      </c>
      <c r="V11">
        <v>0</v>
      </c>
      <c r="W11">
        <v>21.29</v>
      </c>
      <c r="X11" t="s">
        <v>268</v>
      </c>
      <c r="Y11">
        <v>2.8477999999999999</v>
      </c>
      <c r="Z11" t="s">
        <v>789</v>
      </c>
      <c r="AA11">
        <v>3.2345999999999999</v>
      </c>
      <c r="AB11" t="s">
        <v>531</v>
      </c>
      <c r="AC11">
        <v>2.3433999999999999</v>
      </c>
      <c r="AD11">
        <v>26.8781</v>
      </c>
      <c r="AE11">
        <v>254.87090000000001</v>
      </c>
      <c r="AF11">
        <v>8</v>
      </c>
      <c r="AG11">
        <v>89</v>
      </c>
    </row>
    <row r="12" spans="1:33">
      <c r="A12" t="s">
        <v>1255</v>
      </c>
      <c r="B12" s="1">
        <v>0.6875</v>
      </c>
      <c r="C12" t="s">
        <v>188</v>
      </c>
      <c r="D12" t="s">
        <v>1241</v>
      </c>
      <c r="E12" t="s">
        <v>562</v>
      </c>
      <c r="F12">
        <v>12938</v>
      </c>
      <c r="G12" t="s">
        <v>231</v>
      </c>
      <c r="H12" t="s">
        <v>232</v>
      </c>
      <c r="I12" t="s">
        <v>5</v>
      </c>
      <c r="J12" t="s">
        <v>662</v>
      </c>
      <c r="K12" t="s">
        <v>1242</v>
      </c>
      <c r="L12">
        <v>7</v>
      </c>
      <c r="M12">
        <v>88.375</v>
      </c>
      <c r="N12">
        <v>63.892000000000003</v>
      </c>
      <c r="O12">
        <v>24.8019</v>
      </c>
      <c r="P12">
        <v>8.6530000000000005</v>
      </c>
      <c r="Q12">
        <v>4.7755999999999998</v>
      </c>
      <c r="R12">
        <v>5.3301999999999996</v>
      </c>
      <c r="S12">
        <v>5.2226999999999997</v>
      </c>
      <c r="T12">
        <v>2.8887</v>
      </c>
      <c r="U12">
        <v>2.3418000000000001</v>
      </c>
      <c r="V12">
        <v>1.8660000000000001</v>
      </c>
      <c r="W12">
        <v>22.0379</v>
      </c>
      <c r="X12" t="s">
        <v>272</v>
      </c>
      <c r="Y12">
        <v>1.3897999999999999</v>
      </c>
      <c r="Z12" t="s">
        <v>659</v>
      </c>
      <c r="AA12">
        <v>2.0251000000000001</v>
      </c>
      <c r="AB12" t="s">
        <v>1031</v>
      </c>
      <c r="AC12">
        <v>2.8559999999999999</v>
      </c>
      <c r="AD12">
        <v>18.032299999999999</v>
      </c>
      <c r="AE12">
        <v>254.4879</v>
      </c>
      <c r="AF12">
        <v>10</v>
      </c>
      <c r="AG12">
        <v>92</v>
      </c>
    </row>
    <row r="13" spans="1:33">
      <c r="A13" t="s">
        <v>1256</v>
      </c>
      <c r="B13" s="1">
        <v>0.6875</v>
      </c>
      <c r="C13" t="s">
        <v>188</v>
      </c>
      <c r="D13" t="s">
        <v>1241</v>
      </c>
      <c r="E13" t="s">
        <v>562</v>
      </c>
      <c r="F13">
        <v>12938</v>
      </c>
      <c r="G13" t="s">
        <v>231</v>
      </c>
      <c r="H13" t="s">
        <v>232</v>
      </c>
      <c r="I13" t="s">
        <v>5</v>
      </c>
      <c r="J13" t="s">
        <v>662</v>
      </c>
      <c r="K13" t="s">
        <v>1242</v>
      </c>
      <c r="L13">
        <v>6</v>
      </c>
      <c r="M13">
        <v>86.765799999999999</v>
      </c>
      <c r="N13">
        <v>60.472299999999997</v>
      </c>
      <c r="O13">
        <v>26.877800000000001</v>
      </c>
      <c r="P13">
        <v>16.967199999999998</v>
      </c>
      <c r="Q13">
        <v>4.5095000000000001</v>
      </c>
      <c r="R13">
        <v>3.9428999999999998</v>
      </c>
      <c r="S13">
        <v>3.5569000000000002</v>
      </c>
      <c r="T13">
        <v>1.9635</v>
      </c>
      <c r="U13">
        <v>1.284</v>
      </c>
      <c r="V13">
        <v>2.0754000000000001</v>
      </c>
      <c r="W13">
        <v>24.220700000000001</v>
      </c>
      <c r="X13" t="s">
        <v>262</v>
      </c>
      <c r="Y13">
        <v>2.7871000000000001</v>
      </c>
      <c r="Z13" t="s">
        <v>831</v>
      </c>
      <c r="AA13">
        <v>2.3258000000000001</v>
      </c>
      <c r="AB13" t="s">
        <v>294</v>
      </c>
      <c r="AC13">
        <v>1.4036999999999999</v>
      </c>
      <c r="AD13">
        <v>10.512</v>
      </c>
      <c r="AE13">
        <v>249.66460000000001</v>
      </c>
      <c r="AF13">
        <v>12</v>
      </c>
      <c r="AG13">
        <v>97</v>
      </c>
    </row>
    <row r="14" spans="1:33">
      <c r="A14" t="s">
        <v>1257</v>
      </c>
      <c r="B14" s="1">
        <v>0.6875</v>
      </c>
      <c r="C14" t="s">
        <v>188</v>
      </c>
      <c r="D14" t="s">
        <v>1241</v>
      </c>
      <c r="E14" t="s">
        <v>562</v>
      </c>
      <c r="F14">
        <v>12938</v>
      </c>
      <c r="G14" t="s">
        <v>231</v>
      </c>
      <c r="H14" t="s">
        <v>232</v>
      </c>
      <c r="I14" t="s">
        <v>5</v>
      </c>
      <c r="J14" t="s">
        <v>662</v>
      </c>
      <c r="K14" t="s">
        <v>1242</v>
      </c>
      <c r="L14">
        <v>4</v>
      </c>
      <c r="M14">
        <v>58.842799999999997</v>
      </c>
      <c r="N14">
        <v>51.343600000000002</v>
      </c>
      <c r="O14">
        <v>23.4038</v>
      </c>
      <c r="P14">
        <v>10.2882</v>
      </c>
      <c r="Q14">
        <v>7.1185999999999998</v>
      </c>
      <c r="R14">
        <v>5.6089000000000002</v>
      </c>
      <c r="S14">
        <v>4.6073000000000004</v>
      </c>
      <c r="T14">
        <v>1.5126999999999999</v>
      </c>
      <c r="U14">
        <v>0</v>
      </c>
      <c r="V14">
        <v>0</v>
      </c>
      <c r="W14">
        <v>17.229299999999999</v>
      </c>
      <c r="X14" t="s">
        <v>246</v>
      </c>
      <c r="Y14">
        <v>1.2945</v>
      </c>
      <c r="Z14" t="s">
        <v>1258</v>
      </c>
      <c r="AA14">
        <v>1.2815000000000001</v>
      </c>
      <c r="AB14" t="s">
        <v>1259</v>
      </c>
      <c r="AC14">
        <v>3.0952999999999999</v>
      </c>
      <c r="AD14">
        <v>24.474499999999999</v>
      </c>
      <c r="AE14">
        <v>213.51660000000001</v>
      </c>
      <c r="AF14">
        <v>33</v>
      </c>
      <c r="AG14">
        <v>90</v>
      </c>
    </row>
    <row r="51" spans="1:33" hidden="1" outlineLevel="1">
      <c r="A51" t="str">
        <f>C2</f>
        <v>Newbury</v>
      </c>
      <c r="B51">
        <f>B2</f>
        <v>0.6875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Banditry (IRE)</v>
      </c>
      <c r="L52" t="str">
        <f t="shared" si="0"/>
        <v>Aquarium</v>
      </c>
      <c r="M52" t="str">
        <f t="shared" si="0"/>
        <v>Banditry (IRE)</v>
      </c>
      <c r="N52" t="str">
        <f t="shared" ref="N52:N91" si="1">INDEX($A$2:$A$20,(MATCH(LARGE(W$2:W$20,$J52),W$2:W$20,0)))</f>
        <v>Restorer</v>
      </c>
      <c r="O52" t="str">
        <f t="shared" ref="O52:O91" si="2">INDEX($A$2:$A$20,(MATCH(LARGE(AA$2:AA$20,$J52),AA$2:AA$20,0)))</f>
        <v>Dukhan</v>
      </c>
      <c r="P52" t="str">
        <f t="shared" ref="P52:P91" si="3">INDEX($A$2:$A$20,(MATCH(LARGE(Y$2:Y$20,$J52),Y$2:Y$20,0)))</f>
        <v>Banditry (IRE)</v>
      </c>
      <c r="Q52" t="str">
        <f t="shared" ref="Q52:Q91" si="4">INDEX($A$2:$A$20,(MATCH(LARGE(Y$2:Y$20,$J52),Y$2:Y$20,0)))</f>
        <v>Banditry (IRE)</v>
      </c>
      <c r="R52" t="str">
        <f t="shared" ref="R52:R91" si="5">INDEX($A$2:$A$20,(MATCH(LARGE(AD$2:AD$20,$J52),AD$2:AD$20,0)))</f>
        <v>Capton</v>
      </c>
      <c r="S52" t="str">
        <f t="shared" ref="S52:S80" si="6">A2</f>
        <v>Banditry (IRE)</v>
      </c>
      <c r="V52">
        <f t="shared" ref="V52:V80" si="7">SUM(Y52:AF52)</f>
        <v>78</v>
      </c>
      <c r="W52">
        <f t="shared" ref="W52:W80" si="8">V52-AG2</f>
        <v>-24</v>
      </c>
      <c r="X52">
        <f t="shared" ref="X52:X60" si="9">IF(ISNA(W52),"",W52)</f>
        <v>-24</v>
      </c>
      <c r="Y52">
        <f t="shared" ref="Y52:AA80" si="10">(($H$63+1)-(RANK(M2,M$2:M$30)))</f>
        <v>13</v>
      </c>
      <c r="Z52">
        <f t="shared" si="10"/>
        <v>4</v>
      </c>
      <c r="AA52">
        <f t="shared" si="10"/>
        <v>13</v>
      </c>
      <c r="AB52">
        <f t="shared" ref="AB52:AB80" si="11">(($H$63+1)-(RANK(W2,W$2:W$30)))</f>
        <v>12</v>
      </c>
      <c r="AC52">
        <f t="shared" ref="AC52:AC80" si="12">(($H$63+1)-(RANK(Y2,Y$2:Y$30)))</f>
        <v>13</v>
      </c>
      <c r="AD52">
        <f t="shared" ref="AD52:AD80" si="13">(($H$63+1)-(RANK(AA2,AA$2:AA$30)))</f>
        <v>12</v>
      </c>
      <c r="AE52">
        <f t="shared" ref="AE52:AF80" si="14">(($H$63+1)-(RANK(AC2,AC$2:AC$30)))</f>
        <v>5</v>
      </c>
      <c r="AF52">
        <f t="shared" si="14"/>
        <v>6</v>
      </c>
      <c r="AG52" t="str">
        <f>INDEX(S52:S92, MATCH(LARGE(X52:X92, 1),X52:X92, 0))</f>
        <v>Banditry (IRE)</v>
      </c>
    </row>
    <row r="53" spans="1:33" hidden="1" outlineLevel="1">
      <c r="A53" t="s">
        <v>43</v>
      </c>
      <c r="B53" t="str">
        <f>A2</f>
        <v>Banditry (IRE)</v>
      </c>
      <c r="C53">
        <f>AE2</f>
        <v>312.70060000000001</v>
      </c>
      <c r="D53">
        <f>AG2</f>
        <v>102</v>
      </c>
      <c r="E53">
        <f>C53-D53</f>
        <v>210.70060000000001</v>
      </c>
      <c r="F53">
        <f>SUMIF(B53:B61, B53, G53:G61)</f>
        <v>0.12346076989556898</v>
      </c>
      <c r="G53">
        <f>(1/C53)*(C53-C54)</f>
        <v>4.9778606117161346E-2</v>
      </c>
      <c r="H53">
        <f>AF2</f>
        <v>3.33</v>
      </c>
      <c r="J53">
        <v>2</v>
      </c>
      <c r="K53" t="str">
        <f t="shared" si="0"/>
        <v>Capton</v>
      </c>
      <c r="L53" t="str">
        <f t="shared" si="0"/>
        <v>The Emperor Within (FR)</v>
      </c>
      <c r="M53" t="str">
        <f t="shared" si="0"/>
        <v>Aquarium</v>
      </c>
      <c r="N53" t="str">
        <f t="shared" si="1"/>
        <v>Banditry (IRE)</v>
      </c>
      <c r="O53" t="str">
        <f t="shared" si="2"/>
        <v>Banditry (IRE)</v>
      </c>
      <c r="P53" t="str">
        <f t="shared" si="3"/>
        <v>Dukhan</v>
      </c>
      <c r="Q53" t="str">
        <f t="shared" si="4"/>
        <v>Dukhan</v>
      </c>
      <c r="R53" t="str">
        <f t="shared" si="5"/>
        <v>Chatez (IRE)</v>
      </c>
      <c r="S53" t="str">
        <f t="shared" si="6"/>
        <v>Capton</v>
      </c>
      <c r="V53">
        <f t="shared" si="7"/>
        <v>62</v>
      </c>
      <c r="W53">
        <f t="shared" si="8"/>
        <v>-29</v>
      </c>
      <c r="X53">
        <f t="shared" si="9"/>
        <v>-29</v>
      </c>
      <c r="Y53">
        <f t="shared" si="10"/>
        <v>12</v>
      </c>
      <c r="Z53">
        <f t="shared" si="10"/>
        <v>1</v>
      </c>
      <c r="AA53">
        <f t="shared" si="10"/>
        <v>10</v>
      </c>
      <c r="AB53">
        <f t="shared" si="11"/>
        <v>9</v>
      </c>
      <c r="AC53">
        <f t="shared" si="12"/>
        <v>5</v>
      </c>
      <c r="AD53">
        <f t="shared" si="13"/>
        <v>4</v>
      </c>
      <c r="AE53">
        <f t="shared" si="14"/>
        <v>8</v>
      </c>
      <c r="AF53">
        <f t="shared" si="14"/>
        <v>13</v>
      </c>
    </row>
    <row r="54" spans="1:33" hidden="1" outlineLevel="1">
      <c r="A54" t="s">
        <v>44</v>
      </c>
      <c r="B54" t="str">
        <f>A3</f>
        <v>Capton</v>
      </c>
      <c r="C54">
        <f>AE3</f>
        <v>297.13479999999998</v>
      </c>
      <c r="D54">
        <f>AG3</f>
        <v>91</v>
      </c>
      <c r="E54">
        <f t="shared" ref="E54:E55" si="15">C54-D54</f>
        <v>206.13479999999998</v>
      </c>
      <c r="F54">
        <f ca="1">SUMIF(B53:B64, B54, G53:G61)</f>
        <v>4.7003246153440289E-3</v>
      </c>
      <c r="H54">
        <f>AF3</f>
        <v>12</v>
      </c>
      <c r="J54">
        <v>3</v>
      </c>
      <c r="K54" t="str">
        <f t="shared" si="0"/>
        <v>Shabbah (IRE)</v>
      </c>
      <c r="L54" t="str">
        <f t="shared" si="0"/>
        <v>Chatez (IRE)</v>
      </c>
      <c r="M54" t="str">
        <f t="shared" si="0"/>
        <v>White Chocolate (IRE)</v>
      </c>
      <c r="N54" t="str">
        <f t="shared" si="1"/>
        <v>Chatez (IRE)</v>
      </c>
      <c r="O54" t="str">
        <f t="shared" si="2"/>
        <v>Chatez (IRE)</v>
      </c>
      <c r="P54" t="str">
        <f t="shared" si="3"/>
        <v>Restorer</v>
      </c>
      <c r="Q54" t="str">
        <f t="shared" si="4"/>
        <v>Restorer</v>
      </c>
      <c r="R54" t="str">
        <f t="shared" si="5"/>
        <v>The Emperor Within (FR)</v>
      </c>
      <c r="S54" t="str">
        <f t="shared" si="6"/>
        <v>Aquarium</v>
      </c>
      <c r="V54">
        <f t="shared" si="7"/>
        <v>62</v>
      </c>
      <c r="W54">
        <f t="shared" si="8"/>
        <v>-43</v>
      </c>
      <c r="X54">
        <f t="shared" si="9"/>
        <v>-43</v>
      </c>
      <c r="Y54">
        <f t="shared" si="10"/>
        <v>2</v>
      </c>
      <c r="Z54">
        <f t="shared" si="10"/>
        <v>13</v>
      </c>
      <c r="AA54">
        <f t="shared" si="10"/>
        <v>12</v>
      </c>
      <c r="AB54">
        <f t="shared" si="11"/>
        <v>4</v>
      </c>
      <c r="AC54">
        <f t="shared" si="12"/>
        <v>10</v>
      </c>
      <c r="AD54">
        <f t="shared" si="13"/>
        <v>10</v>
      </c>
      <c r="AE54">
        <f t="shared" si="14"/>
        <v>6</v>
      </c>
      <c r="AF54">
        <f t="shared" si="14"/>
        <v>5</v>
      </c>
    </row>
    <row r="55" spans="1:33" hidden="1" outlineLevel="1">
      <c r="A55" t="s">
        <v>45</v>
      </c>
      <c r="B55" t="str">
        <f>A4</f>
        <v>Aquarium</v>
      </c>
      <c r="C55">
        <f>AE4</f>
        <v>296.52710000000002</v>
      </c>
      <c r="D55">
        <f>AG4</f>
        <v>105</v>
      </c>
      <c r="E55">
        <f t="shared" si="15"/>
        <v>191.52710000000002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Thistimenextyear</v>
      </c>
      <c r="L55" t="str">
        <f t="shared" si="0"/>
        <v>Shabbah (IRE)</v>
      </c>
      <c r="M55" t="str">
        <f t="shared" si="0"/>
        <v>Capton</v>
      </c>
      <c r="N55" t="str">
        <f t="shared" si="1"/>
        <v>Greenside</v>
      </c>
      <c r="O55" t="str">
        <f t="shared" si="2"/>
        <v>Aquarium</v>
      </c>
      <c r="P55" t="str">
        <f t="shared" si="3"/>
        <v>Aquarium</v>
      </c>
      <c r="Q55" t="str">
        <f t="shared" si="4"/>
        <v>Aquarium</v>
      </c>
      <c r="R55" t="str">
        <f t="shared" si="5"/>
        <v>White Chocolate (IRE)</v>
      </c>
      <c r="S55" t="str">
        <f t="shared" si="6"/>
        <v>Chatez (IRE)</v>
      </c>
      <c r="V55">
        <f t="shared" si="7"/>
        <v>58</v>
      </c>
      <c r="W55">
        <f t="shared" si="8"/>
        <v>-38</v>
      </c>
      <c r="X55">
        <f t="shared" si="9"/>
        <v>-38</v>
      </c>
      <c r="Y55">
        <f t="shared" si="10"/>
        <v>4</v>
      </c>
      <c r="Z55">
        <f t="shared" si="10"/>
        <v>11</v>
      </c>
      <c r="AA55">
        <f t="shared" si="10"/>
        <v>1</v>
      </c>
      <c r="AB55">
        <f t="shared" si="11"/>
        <v>11</v>
      </c>
      <c r="AC55">
        <f t="shared" si="12"/>
        <v>7</v>
      </c>
      <c r="AD55">
        <f t="shared" si="13"/>
        <v>11</v>
      </c>
      <c r="AE55">
        <f t="shared" si="14"/>
        <v>1</v>
      </c>
      <c r="AF55">
        <f t="shared" si="14"/>
        <v>12</v>
      </c>
    </row>
    <row r="56" spans="1:33" hidden="1" outlineLevel="1">
      <c r="A56" t="s">
        <v>46</v>
      </c>
      <c r="B56" t="str">
        <f>INDEX(A$2:A$20,MATCH(C56,M$2:M$20,0))</f>
        <v>Banditry (IRE)</v>
      </c>
      <c r="C56">
        <f>LARGE(M$2:M$20, D56)</f>
        <v>119.9</v>
      </c>
      <c r="D56">
        <v>1</v>
      </c>
      <c r="E56">
        <f>LARGE(M$2:M$20, F56)</f>
        <v>116.08</v>
      </c>
      <c r="F56">
        <v>2</v>
      </c>
      <c r="G56">
        <f t="shared" ref="G56:G61" si="16">IF(C56&gt;0, (1/C56)*(C56-E56), 0.1)</f>
        <v>3.1859883236030083E-2</v>
      </c>
      <c r="H56">
        <f t="shared" ref="H56:H61" si="17">INDEX(AF$2:AF$20,MATCH(B56,A$2:A$20,0))</f>
        <v>3.33</v>
      </c>
      <c r="J56">
        <v>5</v>
      </c>
      <c r="K56" t="str">
        <f t="shared" si="0"/>
        <v>Petrus (IRE)</v>
      </c>
      <c r="L56" t="str">
        <f t="shared" si="0"/>
        <v>Thistimenextyear</v>
      </c>
      <c r="M56" t="str">
        <f t="shared" si="0"/>
        <v>The Emperor Within (FR)</v>
      </c>
      <c r="N56" t="str">
        <f t="shared" si="1"/>
        <v>Capton</v>
      </c>
      <c r="O56" t="str">
        <f t="shared" si="2"/>
        <v>Restorer</v>
      </c>
      <c r="P56" t="str">
        <f t="shared" si="3"/>
        <v>White Chocolate (IRE)</v>
      </c>
      <c r="Q56" t="str">
        <f t="shared" si="4"/>
        <v>White Chocolate (IRE)</v>
      </c>
      <c r="R56" t="str">
        <f t="shared" si="5"/>
        <v>Dukhan</v>
      </c>
      <c r="S56" t="str">
        <f t="shared" si="6"/>
        <v>The Emperor Within (FR)</v>
      </c>
      <c r="V56">
        <f t="shared" si="7"/>
        <v>57</v>
      </c>
      <c r="W56">
        <f t="shared" si="8"/>
        <v>-36</v>
      </c>
      <c r="X56">
        <f t="shared" si="9"/>
        <v>-36</v>
      </c>
      <c r="Y56">
        <f t="shared" si="10"/>
        <v>3</v>
      </c>
      <c r="Z56">
        <f t="shared" si="10"/>
        <v>12</v>
      </c>
      <c r="AA56">
        <f t="shared" si="10"/>
        <v>9</v>
      </c>
      <c r="AB56">
        <f t="shared" si="11"/>
        <v>6</v>
      </c>
      <c r="AC56">
        <f t="shared" si="12"/>
        <v>8</v>
      </c>
      <c r="AD56">
        <f t="shared" si="13"/>
        <v>1</v>
      </c>
      <c r="AE56">
        <f t="shared" si="14"/>
        <v>7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Restorer</v>
      </c>
      <c r="C57">
        <f>LARGE(W$2:W$20, D57)</f>
        <v>24.220700000000001</v>
      </c>
      <c r="D57">
        <v>1</v>
      </c>
      <c r="E57">
        <f>LARGE(W$2:W$20, F57)</f>
        <v>23.965699999999998</v>
      </c>
      <c r="F57">
        <v>2</v>
      </c>
      <c r="G57">
        <f t="shared" si="16"/>
        <v>1.0528184569397357E-2</v>
      </c>
      <c r="H57">
        <f t="shared" si="17"/>
        <v>12</v>
      </c>
      <c r="J57">
        <v>6</v>
      </c>
      <c r="K57" t="str">
        <f t="shared" si="0"/>
        <v>Greenside</v>
      </c>
      <c r="L57" t="str">
        <f t="shared" si="0"/>
        <v>White Chocolate (IRE)</v>
      </c>
      <c r="M57" t="str">
        <f t="shared" si="0"/>
        <v>Petrus (IRE)</v>
      </c>
      <c r="N57" t="str">
        <f t="shared" si="1"/>
        <v>Dukhan</v>
      </c>
      <c r="O57" t="str">
        <f t="shared" si="2"/>
        <v>Shabbah (IRE)</v>
      </c>
      <c r="P57" t="str">
        <f t="shared" si="3"/>
        <v>The Emperor Within (FR)</v>
      </c>
      <c r="Q57" t="str">
        <f t="shared" si="4"/>
        <v>The Emperor Within (FR)</v>
      </c>
      <c r="R57" t="str">
        <f t="shared" si="5"/>
        <v>Contrapposto (IRE)</v>
      </c>
      <c r="S57" t="str">
        <f t="shared" si="6"/>
        <v>Thistimenextyear</v>
      </c>
      <c r="V57">
        <f t="shared" si="7"/>
        <v>59</v>
      </c>
      <c r="W57">
        <f t="shared" si="8"/>
        <v>-27</v>
      </c>
      <c r="X57">
        <f t="shared" si="9"/>
        <v>-27</v>
      </c>
      <c r="Y57">
        <f t="shared" si="10"/>
        <v>10</v>
      </c>
      <c r="Z57">
        <f t="shared" si="10"/>
        <v>9</v>
      </c>
      <c r="AA57">
        <f t="shared" si="10"/>
        <v>7</v>
      </c>
      <c r="AB57">
        <f t="shared" si="11"/>
        <v>7</v>
      </c>
      <c r="AC57">
        <f t="shared" si="12"/>
        <v>4</v>
      </c>
      <c r="AD57">
        <f t="shared" si="13"/>
        <v>5</v>
      </c>
      <c r="AE57">
        <f t="shared" si="14"/>
        <v>10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Dukhan</v>
      </c>
      <c r="C58">
        <f>LARGE(AA$2:AA$20, D58)</f>
        <v>3.2345999999999999</v>
      </c>
      <c r="D58">
        <v>1</v>
      </c>
      <c r="E58">
        <f>LARGE(AA$2:AA$20, F58)</f>
        <v>2.9925999999999999</v>
      </c>
      <c r="F58">
        <v>2</v>
      </c>
      <c r="G58">
        <f t="shared" si="16"/>
        <v>7.4816051443764298E-2</v>
      </c>
      <c r="H58">
        <f t="shared" si="17"/>
        <v>8</v>
      </c>
      <c r="J58">
        <v>7</v>
      </c>
      <c r="K58" t="str">
        <f t="shared" si="0"/>
        <v>Restorer</v>
      </c>
      <c r="L58" t="str">
        <f t="shared" si="0"/>
        <v>Greenside</v>
      </c>
      <c r="M58" t="str">
        <f t="shared" si="0"/>
        <v>Thistimenextyear</v>
      </c>
      <c r="N58" t="str">
        <f t="shared" si="1"/>
        <v>Thistimenextyear</v>
      </c>
      <c r="O58" t="str">
        <f t="shared" si="2"/>
        <v>White Chocolate (IRE)</v>
      </c>
      <c r="P58" t="str">
        <f t="shared" si="3"/>
        <v>Chatez (IRE)</v>
      </c>
      <c r="Q58" t="str">
        <f t="shared" si="4"/>
        <v>Chatez (IRE)</v>
      </c>
      <c r="R58" t="str">
        <f t="shared" si="5"/>
        <v>Thistimenextyear</v>
      </c>
      <c r="S58" t="str">
        <f t="shared" si="6"/>
        <v>White Chocolate (IRE)</v>
      </c>
      <c r="V58">
        <f t="shared" si="7"/>
        <v>59</v>
      </c>
      <c r="W58">
        <f t="shared" si="8"/>
        <v>-31</v>
      </c>
      <c r="X58">
        <f t="shared" si="9"/>
        <v>-31</v>
      </c>
      <c r="Y58">
        <f t="shared" si="10"/>
        <v>6</v>
      </c>
      <c r="Z58">
        <f t="shared" si="10"/>
        <v>8</v>
      </c>
      <c r="AA58">
        <f t="shared" si="10"/>
        <v>11</v>
      </c>
      <c r="AB58">
        <f t="shared" si="11"/>
        <v>5</v>
      </c>
      <c r="AC58">
        <f t="shared" si="12"/>
        <v>9</v>
      </c>
      <c r="AD58">
        <f t="shared" si="13"/>
        <v>7</v>
      </c>
      <c r="AE58">
        <f t="shared" si="14"/>
        <v>3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Contrapposto (IRE)</v>
      </c>
      <c r="C59">
        <f>LARGE(AC$2:AC$20, D59)</f>
        <v>3.0952999999999999</v>
      </c>
      <c r="D59">
        <v>1</v>
      </c>
      <c r="E59">
        <f>LARGE(AC$2:AC$20, F59)</f>
        <v>2.8559999999999999</v>
      </c>
      <c r="F59">
        <v>2</v>
      </c>
      <c r="G59">
        <f t="shared" si="16"/>
        <v>7.7310761477078174E-2</v>
      </c>
      <c r="H59">
        <f t="shared" si="17"/>
        <v>33</v>
      </c>
      <c r="J59">
        <v>8</v>
      </c>
      <c r="K59" t="str">
        <f t="shared" si="0"/>
        <v>White Chocolate (IRE)</v>
      </c>
      <c r="L59" t="str">
        <f t="shared" si="0"/>
        <v>Petrus (IRE)</v>
      </c>
      <c r="M59" t="str">
        <f t="shared" si="0"/>
        <v>Restorer</v>
      </c>
      <c r="N59" t="str">
        <f t="shared" si="1"/>
        <v>The Emperor Within (FR)</v>
      </c>
      <c r="O59" t="str">
        <f t="shared" si="2"/>
        <v>Greenside</v>
      </c>
      <c r="P59" t="str">
        <f t="shared" si="3"/>
        <v>Greenside</v>
      </c>
      <c r="Q59" t="str">
        <f t="shared" si="4"/>
        <v>Greenside</v>
      </c>
      <c r="R59" t="str">
        <f t="shared" si="5"/>
        <v>Banditry (IRE)</v>
      </c>
      <c r="S59" t="str">
        <f t="shared" si="6"/>
        <v>Shabbah (IRE)</v>
      </c>
      <c r="V59">
        <f t="shared" si="7"/>
        <v>49</v>
      </c>
      <c r="W59">
        <f t="shared" si="8"/>
        <v>-38</v>
      </c>
      <c r="X59">
        <f t="shared" si="9"/>
        <v>-38</v>
      </c>
      <c r="Y59">
        <f t="shared" si="10"/>
        <v>11</v>
      </c>
      <c r="Z59">
        <f t="shared" si="10"/>
        <v>10</v>
      </c>
      <c r="AA59">
        <f t="shared" si="10"/>
        <v>2</v>
      </c>
      <c r="AB59">
        <f t="shared" si="11"/>
        <v>1</v>
      </c>
      <c r="AC59">
        <f t="shared" si="12"/>
        <v>2</v>
      </c>
      <c r="AD59">
        <f t="shared" si="13"/>
        <v>8</v>
      </c>
      <c r="AE59">
        <f t="shared" si="14"/>
        <v>11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Banditry (IRE)</v>
      </c>
      <c r="C60">
        <f>LARGE(Y$2:Y$20, D60)</f>
        <v>2.9721000000000002</v>
      </c>
      <c r="D60">
        <v>1</v>
      </c>
      <c r="E60">
        <f>LARGE(Y$2:Y$20, F60)</f>
        <v>2.8477999999999999</v>
      </c>
      <c r="F60">
        <v>2</v>
      </c>
      <c r="G60">
        <f t="shared" si="16"/>
        <v>4.1822280542377542E-2</v>
      </c>
      <c r="H60">
        <f t="shared" si="17"/>
        <v>3.33</v>
      </c>
      <c r="J60">
        <v>9</v>
      </c>
      <c r="K60" t="str">
        <f t="shared" si="0"/>
        <v>Dukhan</v>
      </c>
      <c r="L60" t="str">
        <f t="shared" si="0"/>
        <v>Restorer</v>
      </c>
      <c r="M60" t="str">
        <f t="shared" si="0"/>
        <v>Greenside</v>
      </c>
      <c r="N60" t="str">
        <f t="shared" si="1"/>
        <v>White Chocolate (IRE)</v>
      </c>
      <c r="O60" t="str">
        <f t="shared" si="2"/>
        <v>Thistimenextyear</v>
      </c>
      <c r="P60" t="str">
        <f t="shared" si="3"/>
        <v>Capton</v>
      </c>
      <c r="Q60" t="str">
        <f t="shared" si="4"/>
        <v>Capton</v>
      </c>
      <c r="R60" t="str">
        <f t="shared" si="5"/>
        <v>Aquarium</v>
      </c>
      <c r="S60" t="str">
        <f t="shared" si="6"/>
        <v>Petrus (IRE)</v>
      </c>
      <c r="V60">
        <f t="shared" si="7"/>
        <v>34</v>
      </c>
      <c r="W60">
        <f t="shared" si="8"/>
        <v>-59</v>
      </c>
      <c r="X60">
        <f t="shared" si="9"/>
        <v>-59</v>
      </c>
      <c r="Y60">
        <f t="shared" si="10"/>
        <v>9</v>
      </c>
      <c r="Z60">
        <f t="shared" si="10"/>
        <v>6</v>
      </c>
      <c r="AA60">
        <f t="shared" si="10"/>
        <v>8</v>
      </c>
      <c r="AB60">
        <f t="shared" si="11"/>
        <v>2</v>
      </c>
      <c r="AC60">
        <f t="shared" si="12"/>
        <v>1</v>
      </c>
      <c r="AD60">
        <f t="shared" si="13"/>
        <v>2</v>
      </c>
      <c r="AE60">
        <f t="shared" si="14"/>
        <v>4</v>
      </c>
      <c r="AF60">
        <f t="shared" si="14"/>
        <v>2</v>
      </c>
    </row>
    <row r="61" spans="1:33" hidden="1" outlineLevel="1">
      <c r="A61" t="s">
        <v>47</v>
      </c>
      <c r="B61" t="str">
        <f>INDEX(A$2:A$20,MATCH(C61,AD$2:AD$20,0))</f>
        <v>Capton</v>
      </c>
      <c r="C61">
        <f>LARGE(AD$2:AD$20, D61)</f>
        <v>37.890999999999998</v>
      </c>
      <c r="D61">
        <v>1</v>
      </c>
      <c r="E61">
        <f>LARGE(AD$2:AD$20, F61)</f>
        <v>37.712899999999998</v>
      </c>
      <c r="F61">
        <v>2</v>
      </c>
      <c r="G61">
        <f t="shared" si="16"/>
        <v>4.7003246153440289E-3</v>
      </c>
      <c r="H61">
        <f t="shared" si="17"/>
        <v>12</v>
      </c>
      <c r="J61">
        <v>10</v>
      </c>
      <c r="K61" t="str">
        <f t="shared" si="0"/>
        <v>Chatez (IRE)</v>
      </c>
      <c r="L61" t="str">
        <f t="shared" si="0"/>
        <v>Banditry (IRE)</v>
      </c>
      <c r="M61" t="str">
        <f t="shared" si="0"/>
        <v>Contrapposto (IRE)</v>
      </c>
      <c r="N61" t="str">
        <f t="shared" si="1"/>
        <v>Aquarium</v>
      </c>
      <c r="O61" t="str">
        <f t="shared" si="2"/>
        <v>Capton</v>
      </c>
      <c r="P61" t="str">
        <f t="shared" si="3"/>
        <v>Thistimenextyear</v>
      </c>
      <c r="Q61" t="str">
        <f t="shared" si="4"/>
        <v>Thistimenextyear</v>
      </c>
      <c r="R61" t="str">
        <f t="shared" si="5"/>
        <v>Shabbah (IRE)</v>
      </c>
      <c r="S61" t="str">
        <f t="shared" si="6"/>
        <v>Dukhan</v>
      </c>
      <c r="V61">
        <f t="shared" si="7"/>
        <v>62</v>
      </c>
      <c r="W61">
        <f t="shared" si="8"/>
        <v>-27</v>
      </c>
      <c r="X61">
        <f>IF(ISNA(W61),"",W61)</f>
        <v>-27</v>
      </c>
      <c r="Y61">
        <f t="shared" si="10"/>
        <v>5</v>
      </c>
      <c r="Z61">
        <f t="shared" si="10"/>
        <v>3</v>
      </c>
      <c r="AA61">
        <f t="shared" si="10"/>
        <v>3</v>
      </c>
      <c r="AB61">
        <f t="shared" si="11"/>
        <v>8</v>
      </c>
      <c r="AC61">
        <f t="shared" si="12"/>
        <v>12</v>
      </c>
      <c r="AD61">
        <f t="shared" si="13"/>
        <v>13</v>
      </c>
      <c r="AE61">
        <f t="shared" si="14"/>
        <v>9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Banditry (IRE)</v>
      </c>
      <c r="J62">
        <v>11</v>
      </c>
      <c r="K62" t="str">
        <f t="shared" si="0"/>
        <v>The Emperor Within (FR)</v>
      </c>
      <c r="L62" t="str">
        <f t="shared" si="0"/>
        <v>Dukhan</v>
      </c>
      <c r="M62" t="str">
        <f t="shared" si="0"/>
        <v>Dukhan</v>
      </c>
      <c r="N62" t="str">
        <f t="shared" si="1"/>
        <v>Contrapposto (IRE)</v>
      </c>
      <c r="O62" t="str">
        <f t="shared" si="2"/>
        <v>Contrapposto (IRE)</v>
      </c>
      <c r="P62" t="str">
        <f t="shared" si="3"/>
        <v>Contrapposto (IRE)</v>
      </c>
      <c r="Q62" t="str">
        <f t="shared" si="4"/>
        <v>Contrapposto (IRE)</v>
      </c>
      <c r="R62" t="str">
        <f t="shared" si="5"/>
        <v>Greenside</v>
      </c>
      <c r="S62" t="str">
        <f t="shared" si="6"/>
        <v>Greenside</v>
      </c>
      <c r="V62">
        <f t="shared" si="7"/>
        <v>57</v>
      </c>
      <c r="W62">
        <f t="shared" si="8"/>
        <v>-35</v>
      </c>
      <c r="X62">
        <f t="shared" ref="X62:X80" si="18">IF(ISNA(W62),"",W62)</f>
        <v>-35</v>
      </c>
      <c r="Y62">
        <f t="shared" si="10"/>
        <v>8</v>
      </c>
      <c r="Z62">
        <f t="shared" si="10"/>
        <v>7</v>
      </c>
      <c r="AA62">
        <f t="shared" si="10"/>
        <v>5</v>
      </c>
      <c r="AB62">
        <f t="shared" si="11"/>
        <v>10</v>
      </c>
      <c r="AC62">
        <f t="shared" si="12"/>
        <v>6</v>
      </c>
      <c r="AD62">
        <f t="shared" si="13"/>
        <v>6</v>
      </c>
      <c r="AE62">
        <f t="shared" si="14"/>
        <v>12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Dukhan</v>
      </c>
      <c r="C63" t="str">
        <f>IF(G68="Handicap", INDEX(B53:B55,(MATCH(LARGE(D53:D55,3),D53:D55,0))))</f>
        <v>Capton</v>
      </c>
      <c r="D63" t="str">
        <f>IF(G68="Handicap", INDEX(B53:B55,(MATCH(LARGE(E53:E55,1),E53:E55,0))))</f>
        <v>Banditry (IRE)</v>
      </c>
      <c r="G63" t="s">
        <v>68</v>
      </c>
      <c r="H63">
        <f>COUNTIF(A2:A30, "*")</f>
        <v>13</v>
      </c>
      <c r="J63">
        <v>12</v>
      </c>
      <c r="K63" t="str">
        <f t="shared" si="0"/>
        <v>Aquarium</v>
      </c>
      <c r="L63" t="str">
        <f t="shared" si="0"/>
        <v>Contrapposto (IRE)</v>
      </c>
      <c r="M63" t="str">
        <f t="shared" si="0"/>
        <v>Shabbah (IRE)</v>
      </c>
      <c r="N63" t="str">
        <f t="shared" si="1"/>
        <v>Petrus (IRE)</v>
      </c>
      <c r="O63" t="str">
        <f t="shared" si="2"/>
        <v>Petrus (IRE)</v>
      </c>
      <c r="P63" t="str">
        <f t="shared" si="3"/>
        <v>Shabbah (IRE)</v>
      </c>
      <c r="Q63" t="str">
        <f t="shared" si="4"/>
        <v>Shabbah (IRE)</v>
      </c>
      <c r="R63" t="str">
        <f t="shared" si="5"/>
        <v>Petrus (IRE)</v>
      </c>
      <c r="S63" t="str">
        <f t="shared" si="6"/>
        <v>Restorer</v>
      </c>
      <c r="V63">
        <f t="shared" si="7"/>
        <v>54</v>
      </c>
      <c r="W63">
        <f t="shared" si="8"/>
        <v>-43</v>
      </c>
      <c r="X63">
        <f t="shared" si="18"/>
        <v>-43</v>
      </c>
      <c r="Y63">
        <f t="shared" si="10"/>
        <v>7</v>
      </c>
      <c r="Z63">
        <f t="shared" si="10"/>
        <v>5</v>
      </c>
      <c r="AA63">
        <f t="shared" si="10"/>
        <v>6</v>
      </c>
      <c r="AB63">
        <f t="shared" si="11"/>
        <v>13</v>
      </c>
      <c r="AC63">
        <f t="shared" si="12"/>
        <v>11</v>
      </c>
      <c r="AD63">
        <f t="shared" si="13"/>
        <v>9</v>
      </c>
      <c r="AE63">
        <f t="shared" si="14"/>
        <v>2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Banditry (IRE)</v>
      </c>
      <c r="C64">
        <f>INDEX(AF$2:AF$20,MATCH(B64,A$2:A$20,0))</f>
        <v>3.33</v>
      </c>
      <c r="D64">
        <v>1</v>
      </c>
      <c r="E64">
        <f>SUMIF(B53:B61, B64, G53:G61)</f>
        <v>0.12346076989556898</v>
      </c>
      <c r="F64">
        <v>0</v>
      </c>
      <c r="G64" t="str">
        <f>K2</f>
        <v>Georgie Busher 90th Birthday Handicap</v>
      </c>
      <c r="J64">
        <v>13</v>
      </c>
      <c r="K64" t="str">
        <f t="shared" si="0"/>
        <v>Contrapposto (IRE)</v>
      </c>
      <c r="L64" t="str">
        <f t="shared" si="0"/>
        <v>Capton</v>
      </c>
      <c r="M64" t="str">
        <f t="shared" si="0"/>
        <v>Chatez (IRE)</v>
      </c>
      <c r="N64" t="str">
        <f t="shared" si="1"/>
        <v>Shabbah (IRE)</v>
      </c>
      <c r="O64" t="str">
        <f t="shared" si="2"/>
        <v>The Emperor Within (FR)</v>
      </c>
      <c r="P64" t="str">
        <f t="shared" si="3"/>
        <v>Petrus (IRE)</v>
      </c>
      <c r="Q64" t="str">
        <f t="shared" si="4"/>
        <v>Petrus (IRE)</v>
      </c>
      <c r="R64" t="str">
        <f t="shared" si="5"/>
        <v>Restorer</v>
      </c>
      <c r="S64" t="str">
        <f t="shared" si="6"/>
        <v>Contrapposto (IRE)</v>
      </c>
      <c r="V64">
        <f t="shared" si="7"/>
        <v>37</v>
      </c>
      <c r="W64">
        <f t="shared" si="8"/>
        <v>-53</v>
      </c>
      <c r="X64">
        <f t="shared" si="18"/>
        <v>-53</v>
      </c>
      <c r="Y64">
        <f t="shared" si="10"/>
        <v>1</v>
      </c>
      <c r="Z64">
        <f t="shared" si="10"/>
        <v>2</v>
      </c>
      <c r="AA64">
        <f t="shared" si="10"/>
        <v>4</v>
      </c>
      <c r="AB64">
        <f t="shared" si="11"/>
        <v>3</v>
      </c>
      <c r="AC64">
        <f t="shared" si="12"/>
        <v>3</v>
      </c>
      <c r="AD64">
        <f t="shared" si="13"/>
        <v>3</v>
      </c>
      <c r="AE64">
        <f t="shared" si="14"/>
        <v>13</v>
      </c>
      <c r="AF64">
        <f t="shared" si="14"/>
        <v>8</v>
      </c>
    </row>
    <row r="65" spans="1:32" hidden="1" outlineLevel="1">
      <c r="A65" t="s">
        <v>121</v>
      </c>
      <c r="B65" t="str">
        <f>IF(ISNA(G96), "no selection", G96)</f>
        <v>Banditry (IRE)</v>
      </c>
      <c r="C65">
        <f>INDEX(AF$2:AF$20,MATCH(B65,A$2:A$20,0))</f>
        <v>3.33</v>
      </c>
      <c r="D65">
        <v>1</v>
      </c>
      <c r="F65">
        <f>IF(G68="Non Handicap", F64+1, F64)</f>
        <v>0</v>
      </c>
      <c r="G65" t="str">
        <f>D2</f>
        <v xml:space="preserve">1m2f </v>
      </c>
      <c r="H65">
        <f>LARGE(G58:G60, 1)</f>
        <v>7.7310761477078174E-2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12938</v>
      </c>
      <c r="H66">
        <f ca="1">LARGE(F53:F55, 1)</f>
        <v>0.12346076989556898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Banditry (IRE)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Banditry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Banditry (IRE)</v>
      </c>
      <c r="B68" t="str">
        <f ca="1">IF(ISNA(A68), B56, A68)</f>
        <v>Banditry (IRE)</v>
      </c>
      <c r="C68">
        <f ca="1">INDEX(AF$2:AF$20,MATCH(B68,A$2:A$20,0))</f>
        <v>3.33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Banditry (IRE)</v>
      </c>
      <c r="C69">
        <f ca="1">INDEX(AF$2:AF$20,MATCH(B69,A$2:A$20,0))</f>
        <v>3.33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Banditry (IRE)</v>
      </c>
      <c r="C70">
        <f ca="1">INDEX(AF$2:AF$20,MATCH(B70,A$2:A$20,0))</f>
        <v>3.33</v>
      </c>
      <c r="D70">
        <v>1</v>
      </c>
      <c r="E70">
        <f ca="1">SUMIF(B53:B61, B70, G53:G61)</f>
        <v>0.12346076989556898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Banditry (IRE)</v>
      </c>
      <c r="C72">
        <f>C53</f>
        <v>312.70060000000001</v>
      </c>
      <c r="D72">
        <f>(1/C72)*(C72-C73)</f>
        <v>4.9778606117161346E-2</v>
      </c>
      <c r="E72">
        <f>H53</f>
        <v>3.33</v>
      </c>
      <c r="F72">
        <f>(E72*10)-10</f>
        <v>23.299999999999997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Capton</v>
      </c>
      <c r="C73">
        <f t="shared" si="19"/>
        <v>297.13479999999998</v>
      </c>
      <c r="D73">
        <f>(1/C73)*(C73-C74)</f>
        <v>2.0451996871452475E-3</v>
      </c>
      <c r="E73">
        <f t="shared" ref="E73:E74" si="20">H54</f>
        <v>12</v>
      </c>
      <c r="F73">
        <f>(E73*10)-10</f>
        <v>110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Aquarium</v>
      </c>
      <c r="C74">
        <f t="shared" si="19"/>
        <v>296.52710000000002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3.33</v>
      </c>
      <c r="C77">
        <f>SMALL(AF2:AF50, 1)</f>
        <v>3.33</v>
      </c>
      <c r="D77" t="str">
        <f>IF(G77&lt;=3, "YES", "NO")</f>
        <v>NO</v>
      </c>
      <c r="E77">
        <f>IF(C77=0,SMALL(AF2:AF49,2), C77)</f>
        <v>3.33</v>
      </c>
      <c r="F77">
        <f>IF(E77=0, SMALL(AF2:AF49, 3), E77)</f>
        <v>3.33</v>
      </c>
      <c r="G77">
        <f>IF(F77=0, SMALL(AF2:AF49, 4), F77)</f>
        <v>3.33</v>
      </c>
      <c r="H77" t="str">
        <f>INDEX(A2:A50, MATCH(G77, AF2:AF50, 0))</f>
        <v>Banditry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312.70060000000001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312.70060000000001</v>
      </c>
      <c r="C79">
        <f>C78/B79</f>
        <v>3.1979471737502265E-5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Banditry (IRE) is highly rated.</v>
      </c>
      <c r="H79" t="str">
        <f>INDEX(A2:A50, MATCH(B79, AE2:AE50, 0))</f>
        <v>Banditry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23.965699999999998</v>
      </c>
      <c r="C80">
        <f>(B81-B80)+0.01</f>
        <v>0.26500000000000257</v>
      </c>
      <c r="D80" t="str">
        <f>D2</f>
        <v xml:space="preserve">1m2f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24.220700000000001</v>
      </c>
      <c r="C81">
        <f>C80/B81</f>
        <v>1.0941054552510975E-2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Restorer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119.9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119.9</v>
      </c>
      <c r="C83">
        <f>C82/B83</f>
        <v>8.340283569641368E-5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Banditry (IRE)is the form horse.</v>
      </c>
      <c r="H83" t="str">
        <f>INDEX(A2:A50,MATCH(B83,INDEX(M2:M50,0)))</f>
        <v>Contrapposto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1.5769</v>
      </c>
      <c r="C84">
        <f>(B85-B84)+0.01</f>
        <v>1.5284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3.0952999999999999</v>
      </c>
      <c r="C85">
        <f>C84/B85</f>
        <v>0.49378089361289695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Contrapposto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23.242899999999999</v>
      </c>
      <c r="C86">
        <f>(B87-B86)+0.01</f>
        <v>14.658099999999999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37.890999999999998</v>
      </c>
      <c r="C87">
        <f>C86/B87</f>
        <v>0.38684911984376236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Capton is 38.68% ahead of Banditry (IRE). </v>
      </c>
      <c r="H87" t="str">
        <f>INDEX(A2:A50, MATCH(B87, AD2:AD50, 0))</f>
        <v>Capton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2.9721000000000002</v>
      </c>
      <c r="C88">
        <f>B89-B88</f>
        <v>0</v>
      </c>
      <c r="H88" t="str">
        <f>INDEX(X2:X50, MATCH(B88, Y2:Y50, 0))</f>
        <v>Buick, William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2.9721000000000002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Buick, William. </v>
      </c>
      <c r="H89" t="str">
        <f>INDEX(X2:X50, MATCH(B89, Y2:Y50, 0))</f>
        <v>Buick, William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59.1126</v>
      </c>
      <c r="C90">
        <f>(B91-B90)+0.01</f>
        <v>48.257399999999997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107.36</v>
      </c>
      <c r="C91">
        <f>(C90+0.01)/(B91+0.01)</f>
        <v>0.44954270280339009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Aquarium outperformed Banditry (IRE) significantly.</v>
      </c>
      <c r="H91" t="str">
        <f>INDEX(A2:A50, MATCH(B91, N2:N50, 0))</f>
        <v>Aquarium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Banditry (IRE)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Banditry (IRE)</v>
      </c>
      <c r="D101">
        <f t="shared" si="22"/>
        <v>6</v>
      </c>
      <c r="E101">
        <f t="shared" si="23"/>
        <v>1</v>
      </c>
      <c r="F101" t="str">
        <f t="shared" si="24"/>
        <v>Banditry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4.7109375" bestFit="1" customWidth="1"/>
    <col min="3" max="3" width="12" bestFit="1" customWidth="1"/>
    <col min="4" max="4" width="14.7109375" bestFit="1" customWidth="1"/>
    <col min="5" max="5" width="12" bestFit="1" customWidth="1"/>
    <col min="6" max="6" width="13.28515625" bestFit="1" customWidth="1"/>
    <col min="7" max="7" width="89" bestFit="1" customWidth="1"/>
    <col min="8" max="8" width="18.140625" bestFit="1" customWidth="1"/>
    <col min="9" max="9" width="10.140625" bestFit="1" customWidth="1"/>
    <col min="10" max="10" width="16.28515625" bestFit="1" customWidth="1"/>
    <col min="11" max="11" width="48.42578125" bestFit="1" customWidth="1"/>
    <col min="12" max="18" width="18.140625" bestFit="1" customWidth="1"/>
    <col min="19" max="19" width="19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5703125" bestFit="1" customWidth="1"/>
    <col min="25" max="25" width="14.42578125" bestFit="1" customWidth="1"/>
    <col min="26" max="26" width="17.710937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1261</v>
      </c>
      <c r="B2" s="1">
        <v>0.69097222222222221</v>
      </c>
      <c r="C2" t="s">
        <v>163</v>
      </c>
      <c r="D2" t="s">
        <v>281</v>
      </c>
      <c r="E2" t="s">
        <v>562</v>
      </c>
      <c r="F2">
        <v>18675</v>
      </c>
      <c r="G2" t="s">
        <v>231</v>
      </c>
      <c r="H2" t="s">
        <v>232</v>
      </c>
      <c r="I2" t="s">
        <v>5</v>
      </c>
      <c r="J2" t="s">
        <v>347</v>
      </c>
      <c r="K2" t="s">
        <v>1260</v>
      </c>
      <c r="L2">
        <v>6</v>
      </c>
      <c r="M2">
        <v>132.69999999999999</v>
      </c>
      <c r="N2">
        <v>94.447999999999993</v>
      </c>
      <c r="O2">
        <v>34.650799999999997</v>
      </c>
      <c r="P2">
        <v>19.8</v>
      </c>
      <c r="Q2">
        <v>6.2648999999999999</v>
      </c>
      <c r="R2">
        <v>5.6780999999999997</v>
      </c>
      <c r="S2">
        <v>5.8208000000000002</v>
      </c>
      <c r="T2">
        <v>3.8496999999999999</v>
      </c>
      <c r="U2">
        <v>1.8843000000000001</v>
      </c>
      <c r="V2">
        <v>3.077</v>
      </c>
      <c r="W2">
        <v>24.332899999999999</v>
      </c>
      <c r="X2" t="s">
        <v>1262</v>
      </c>
      <c r="Y2">
        <v>3.8567</v>
      </c>
      <c r="Z2" t="s">
        <v>1263</v>
      </c>
      <c r="AA2">
        <v>2.0182000000000002</v>
      </c>
      <c r="AB2" t="s">
        <v>863</v>
      </c>
      <c r="AC2">
        <v>1.9292</v>
      </c>
      <c r="AD2">
        <v>34.889299999999999</v>
      </c>
      <c r="AE2" s="23">
        <v>375.19990000000001</v>
      </c>
      <c r="AF2">
        <v>7</v>
      </c>
      <c r="AG2">
        <v>103</v>
      </c>
    </row>
    <row r="3" spans="1:33">
      <c r="A3" t="s">
        <v>1265</v>
      </c>
      <c r="B3" s="1">
        <v>0.69097222222222221</v>
      </c>
      <c r="C3" t="s">
        <v>163</v>
      </c>
      <c r="D3" t="s">
        <v>281</v>
      </c>
      <c r="E3" t="s">
        <v>562</v>
      </c>
      <c r="F3">
        <v>18675</v>
      </c>
      <c r="G3" t="s">
        <v>231</v>
      </c>
      <c r="H3" t="s">
        <v>232</v>
      </c>
      <c r="I3" t="s">
        <v>5</v>
      </c>
      <c r="J3" t="s">
        <v>347</v>
      </c>
      <c r="K3" t="s">
        <v>1260</v>
      </c>
      <c r="L3">
        <v>4</v>
      </c>
      <c r="M3">
        <v>117.53</v>
      </c>
      <c r="N3">
        <v>83.152000000000001</v>
      </c>
      <c r="O3">
        <v>52.586799999999997</v>
      </c>
      <c r="P3">
        <v>12.0002</v>
      </c>
      <c r="Q3">
        <v>10.9651</v>
      </c>
      <c r="R3">
        <v>8.1795000000000009</v>
      </c>
      <c r="S3">
        <v>6.7950999999999997</v>
      </c>
      <c r="T3">
        <v>2.7323</v>
      </c>
      <c r="U3">
        <v>2.7595000000000001</v>
      </c>
      <c r="V3">
        <v>3.4472</v>
      </c>
      <c r="W3">
        <v>23.002099999999999</v>
      </c>
      <c r="X3" t="s">
        <v>467</v>
      </c>
      <c r="Y3">
        <v>2.2374999999999998</v>
      </c>
      <c r="Z3" t="s">
        <v>672</v>
      </c>
      <c r="AA3">
        <v>2.5697999999999999</v>
      </c>
      <c r="AB3" t="s">
        <v>1266</v>
      </c>
      <c r="AC3">
        <v>1.6044</v>
      </c>
      <c r="AD3">
        <v>26.9832</v>
      </c>
      <c r="AE3">
        <v>356.54480000000001</v>
      </c>
      <c r="AF3">
        <v>4.5</v>
      </c>
      <c r="AG3">
        <v>98</v>
      </c>
    </row>
    <row r="4" spans="1:33">
      <c r="A4" t="s">
        <v>1267</v>
      </c>
      <c r="B4" s="1">
        <v>0.69097222222222221</v>
      </c>
      <c r="C4" t="s">
        <v>163</v>
      </c>
      <c r="D4" t="s">
        <v>281</v>
      </c>
      <c r="E4" t="s">
        <v>562</v>
      </c>
      <c r="F4">
        <v>18675</v>
      </c>
      <c r="G4" t="s">
        <v>231</v>
      </c>
      <c r="H4" t="s">
        <v>232</v>
      </c>
      <c r="I4" t="s">
        <v>5</v>
      </c>
      <c r="J4" t="s">
        <v>347</v>
      </c>
      <c r="K4" t="s">
        <v>1260</v>
      </c>
      <c r="L4">
        <v>5</v>
      </c>
      <c r="M4">
        <v>129.80000000000001</v>
      </c>
      <c r="N4">
        <v>69.864699999999999</v>
      </c>
      <c r="O4">
        <v>41.693899999999999</v>
      </c>
      <c r="P4">
        <v>10.013400000000001</v>
      </c>
      <c r="Q4">
        <v>9.468</v>
      </c>
      <c r="R4">
        <v>4.5743</v>
      </c>
      <c r="S4">
        <v>4.181</v>
      </c>
      <c r="T4">
        <v>2.0832999999999999</v>
      </c>
      <c r="U4">
        <v>3.1261000000000001</v>
      </c>
      <c r="V4">
        <v>1.9007000000000001</v>
      </c>
      <c r="W4">
        <v>24.028600000000001</v>
      </c>
      <c r="X4" t="s">
        <v>469</v>
      </c>
      <c r="Y4">
        <v>1.0943000000000001</v>
      </c>
      <c r="Z4" t="s">
        <v>1268</v>
      </c>
      <c r="AA4">
        <v>2.1692</v>
      </c>
      <c r="AB4" t="s">
        <v>433</v>
      </c>
      <c r="AC4">
        <v>1.5771999999999999</v>
      </c>
      <c r="AD4">
        <v>27.029800000000002</v>
      </c>
      <c r="AE4">
        <v>332.6044</v>
      </c>
      <c r="AF4">
        <v>10</v>
      </c>
      <c r="AG4">
        <v>90</v>
      </c>
    </row>
    <row r="5" spans="1:33">
      <c r="A5" t="s">
        <v>1269</v>
      </c>
      <c r="B5" s="1">
        <v>0.69097222222222221</v>
      </c>
      <c r="C5" t="s">
        <v>163</v>
      </c>
      <c r="D5" t="s">
        <v>281</v>
      </c>
      <c r="E5" t="s">
        <v>562</v>
      </c>
      <c r="F5">
        <v>18675</v>
      </c>
      <c r="G5" t="s">
        <v>231</v>
      </c>
      <c r="H5" t="s">
        <v>232</v>
      </c>
      <c r="I5" t="s">
        <v>5</v>
      </c>
      <c r="J5" t="s">
        <v>347</v>
      </c>
      <c r="K5" t="s">
        <v>1260</v>
      </c>
      <c r="L5">
        <v>5</v>
      </c>
      <c r="M5">
        <v>100.261</v>
      </c>
      <c r="N5">
        <v>97.04</v>
      </c>
      <c r="O5">
        <v>37.803699999999999</v>
      </c>
      <c r="P5">
        <v>8.7364999999999995</v>
      </c>
      <c r="Q5">
        <v>6.8305999999999996</v>
      </c>
      <c r="R5">
        <v>7.1345999999999998</v>
      </c>
      <c r="S5">
        <v>4.7449000000000003</v>
      </c>
      <c r="T5">
        <v>3.7488000000000001</v>
      </c>
      <c r="U5">
        <v>2.8365</v>
      </c>
      <c r="V5">
        <v>1.4844999999999999</v>
      </c>
      <c r="W5">
        <v>21.096399999999999</v>
      </c>
      <c r="X5" t="s">
        <v>1270</v>
      </c>
      <c r="Y5">
        <v>1.3964000000000001</v>
      </c>
      <c r="Z5" t="s">
        <v>679</v>
      </c>
      <c r="AA5">
        <v>1.8878999999999999</v>
      </c>
      <c r="AB5" t="s">
        <v>1271</v>
      </c>
      <c r="AC5">
        <v>1.0235000000000001</v>
      </c>
      <c r="AD5">
        <v>27.614699999999999</v>
      </c>
      <c r="AE5">
        <v>323.64</v>
      </c>
      <c r="AF5">
        <v>12</v>
      </c>
      <c r="AG5">
        <v>91</v>
      </c>
    </row>
    <row r="6" spans="1:33">
      <c r="A6" t="s">
        <v>1272</v>
      </c>
      <c r="B6" s="1">
        <v>0.69097222222222221</v>
      </c>
      <c r="C6" t="s">
        <v>163</v>
      </c>
      <c r="D6" t="s">
        <v>281</v>
      </c>
      <c r="E6" t="s">
        <v>562</v>
      </c>
      <c r="F6">
        <v>18675</v>
      </c>
      <c r="G6" t="s">
        <v>231</v>
      </c>
      <c r="H6" t="s">
        <v>232</v>
      </c>
      <c r="I6" t="s">
        <v>5</v>
      </c>
      <c r="J6" t="s">
        <v>347</v>
      </c>
      <c r="K6" t="s">
        <v>1260</v>
      </c>
      <c r="L6">
        <v>4</v>
      </c>
      <c r="M6">
        <v>99.06</v>
      </c>
      <c r="N6">
        <v>75.396000000000001</v>
      </c>
      <c r="O6">
        <v>37.688499999999998</v>
      </c>
      <c r="P6">
        <v>18.8552</v>
      </c>
      <c r="Q6">
        <v>11.135199999999999</v>
      </c>
      <c r="R6">
        <v>7.5884</v>
      </c>
      <c r="S6">
        <v>4.9221000000000004</v>
      </c>
      <c r="T6">
        <v>2.7948</v>
      </c>
      <c r="U6">
        <v>1.0330999999999999</v>
      </c>
      <c r="V6">
        <v>2.1105</v>
      </c>
      <c r="W6">
        <v>14.992100000000001</v>
      </c>
      <c r="X6" t="s">
        <v>1273</v>
      </c>
      <c r="Y6">
        <v>2.1972</v>
      </c>
      <c r="Z6" t="s">
        <v>1274</v>
      </c>
      <c r="AA6">
        <v>2.6360999999999999</v>
      </c>
      <c r="AB6" t="s">
        <v>1275</v>
      </c>
      <c r="AC6">
        <v>0.88290000000000002</v>
      </c>
      <c r="AD6">
        <v>39.688099999999999</v>
      </c>
      <c r="AE6">
        <v>320.9803</v>
      </c>
      <c r="AF6">
        <v>10</v>
      </c>
      <c r="AG6">
        <v>87</v>
      </c>
    </row>
    <row r="7" spans="1:33">
      <c r="A7" t="s">
        <v>1276</v>
      </c>
      <c r="B7" s="1">
        <v>0.69097222222222221</v>
      </c>
      <c r="C7" t="s">
        <v>163</v>
      </c>
      <c r="D7" t="s">
        <v>281</v>
      </c>
      <c r="E7" t="s">
        <v>562</v>
      </c>
      <c r="F7">
        <v>18675</v>
      </c>
      <c r="G7" t="s">
        <v>231</v>
      </c>
      <c r="H7" t="s">
        <v>232</v>
      </c>
      <c r="I7" t="s">
        <v>5</v>
      </c>
      <c r="J7" t="s">
        <v>347</v>
      </c>
      <c r="K7" t="s">
        <v>1260</v>
      </c>
      <c r="L7">
        <v>7</v>
      </c>
      <c r="M7">
        <v>125.417</v>
      </c>
      <c r="N7">
        <v>55.236400000000003</v>
      </c>
      <c r="O7">
        <v>41.314900000000002</v>
      </c>
      <c r="P7">
        <v>12.9916</v>
      </c>
      <c r="Q7">
        <v>5.0137999999999998</v>
      </c>
      <c r="R7">
        <v>5.5353000000000003</v>
      </c>
      <c r="S7">
        <v>5.6367000000000003</v>
      </c>
      <c r="T7">
        <v>3.1568999999999998</v>
      </c>
      <c r="U7">
        <v>1.5026999999999999</v>
      </c>
      <c r="V7">
        <v>1.4762</v>
      </c>
      <c r="W7">
        <v>13.1717</v>
      </c>
      <c r="X7" t="s">
        <v>1277</v>
      </c>
      <c r="Y7">
        <v>3.0988000000000002</v>
      </c>
      <c r="Z7" t="s">
        <v>831</v>
      </c>
      <c r="AA7">
        <v>3.3435999999999999</v>
      </c>
      <c r="AB7" t="s">
        <v>652</v>
      </c>
      <c r="AC7">
        <v>1.8</v>
      </c>
      <c r="AD7">
        <v>27.0243</v>
      </c>
      <c r="AE7">
        <v>305.72000000000003</v>
      </c>
      <c r="AF7">
        <v>10</v>
      </c>
      <c r="AG7">
        <v>84</v>
      </c>
    </row>
    <row r="8" spans="1:33">
      <c r="A8" t="s">
        <v>1278</v>
      </c>
      <c r="B8" s="1">
        <v>0.69097222222222221</v>
      </c>
      <c r="C8" t="s">
        <v>163</v>
      </c>
      <c r="D8" t="s">
        <v>281</v>
      </c>
      <c r="E8" t="s">
        <v>562</v>
      </c>
      <c r="F8">
        <v>18675</v>
      </c>
      <c r="G8" t="s">
        <v>231</v>
      </c>
      <c r="H8" t="s">
        <v>232</v>
      </c>
      <c r="I8" t="s">
        <v>5</v>
      </c>
      <c r="J8" t="s">
        <v>347</v>
      </c>
      <c r="K8" t="s">
        <v>1260</v>
      </c>
      <c r="L8">
        <v>5</v>
      </c>
      <c r="M8">
        <v>120.7</v>
      </c>
      <c r="N8">
        <v>49.396000000000001</v>
      </c>
      <c r="O8">
        <v>42.448</v>
      </c>
      <c r="P8">
        <v>11.920999999999999</v>
      </c>
      <c r="Q8">
        <v>7.1942000000000004</v>
      </c>
      <c r="R8">
        <v>6.1424000000000003</v>
      </c>
      <c r="S8">
        <v>3.5316999999999998</v>
      </c>
      <c r="T8">
        <v>2.5299</v>
      </c>
      <c r="U8">
        <v>1.6939</v>
      </c>
      <c r="V8">
        <v>1.1415999999999999</v>
      </c>
      <c r="W8">
        <v>21.14</v>
      </c>
      <c r="X8" t="s">
        <v>479</v>
      </c>
      <c r="Y8">
        <v>2.4516</v>
      </c>
      <c r="Z8" t="s">
        <v>1279</v>
      </c>
      <c r="AA8">
        <v>3.1158000000000001</v>
      </c>
      <c r="AB8" t="s">
        <v>1031</v>
      </c>
      <c r="AC8">
        <v>3.0165000000000002</v>
      </c>
      <c r="AD8">
        <v>29.022300000000001</v>
      </c>
      <c r="AE8">
        <v>305.44499999999999</v>
      </c>
      <c r="AF8">
        <v>8</v>
      </c>
      <c r="AG8">
        <v>87</v>
      </c>
    </row>
    <row r="9" spans="1:33">
      <c r="A9" t="s">
        <v>1280</v>
      </c>
      <c r="B9" s="1">
        <v>0.69097222222222221</v>
      </c>
      <c r="C9" t="s">
        <v>163</v>
      </c>
      <c r="D9" t="s">
        <v>281</v>
      </c>
      <c r="E9" t="s">
        <v>562</v>
      </c>
      <c r="F9">
        <v>18675</v>
      </c>
      <c r="G9" t="s">
        <v>231</v>
      </c>
      <c r="H9" t="s">
        <v>232</v>
      </c>
      <c r="I9" t="s">
        <v>5</v>
      </c>
      <c r="J9" t="s">
        <v>347</v>
      </c>
      <c r="K9" t="s">
        <v>1260</v>
      </c>
      <c r="L9">
        <v>6</v>
      </c>
      <c r="M9">
        <v>66.765000000000001</v>
      </c>
      <c r="N9">
        <v>88.942300000000003</v>
      </c>
      <c r="O9">
        <v>41.697000000000003</v>
      </c>
      <c r="P9">
        <v>14.803800000000001</v>
      </c>
      <c r="Q9">
        <v>11.677300000000001</v>
      </c>
      <c r="R9">
        <v>7.3235000000000001</v>
      </c>
      <c r="S9">
        <v>5.5864000000000003</v>
      </c>
      <c r="T9">
        <v>3.9634</v>
      </c>
      <c r="U9">
        <v>2.5625</v>
      </c>
      <c r="V9">
        <v>2.9979</v>
      </c>
      <c r="W9">
        <v>21.4557</v>
      </c>
      <c r="X9" t="s">
        <v>1281</v>
      </c>
      <c r="Y9">
        <v>1.1321000000000001</v>
      </c>
      <c r="Z9" t="s">
        <v>1282</v>
      </c>
      <c r="AA9">
        <v>1.47</v>
      </c>
      <c r="AB9" t="s">
        <v>1111</v>
      </c>
      <c r="AC9">
        <v>2.5548000000000002</v>
      </c>
      <c r="AD9">
        <v>17.0212</v>
      </c>
      <c r="AE9">
        <v>289.9529</v>
      </c>
      <c r="AF9">
        <v>16</v>
      </c>
      <c r="AG9">
        <v>99</v>
      </c>
    </row>
    <row r="10" spans="1:33">
      <c r="A10" t="s">
        <v>1283</v>
      </c>
      <c r="B10" s="1">
        <v>0.69097222222222221</v>
      </c>
      <c r="C10" t="s">
        <v>163</v>
      </c>
      <c r="D10" t="s">
        <v>281</v>
      </c>
      <c r="E10" t="s">
        <v>562</v>
      </c>
      <c r="F10">
        <v>18675</v>
      </c>
      <c r="G10" t="s">
        <v>231</v>
      </c>
      <c r="H10" t="s">
        <v>232</v>
      </c>
      <c r="I10" t="s">
        <v>5</v>
      </c>
      <c r="J10" t="s">
        <v>347</v>
      </c>
      <c r="K10" t="s">
        <v>1260</v>
      </c>
      <c r="L10">
        <v>7</v>
      </c>
      <c r="M10">
        <v>75.155000000000001</v>
      </c>
      <c r="N10">
        <v>83.325800000000001</v>
      </c>
      <c r="O10">
        <v>31.301300000000001</v>
      </c>
      <c r="P10">
        <v>14.245100000000001</v>
      </c>
      <c r="Q10">
        <v>11.605499999999999</v>
      </c>
      <c r="R10">
        <v>5.9592999999999998</v>
      </c>
      <c r="S10">
        <v>4.6643999999999997</v>
      </c>
      <c r="T10">
        <v>3.7589000000000001</v>
      </c>
      <c r="U10">
        <v>1.1538999999999999</v>
      </c>
      <c r="V10">
        <v>1.5742</v>
      </c>
      <c r="W10">
        <v>21.570699999999999</v>
      </c>
      <c r="X10" t="s">
        <v>1284</v>
      </c>
      <c r="Y10">
        <v>0.89319999999999999</v>
      </c>
      <c r="Z10" t="s">
        <v>1274</v>
      </c>
      <c r="AA10">
        <v>1.6813</v>
      </c>
      <c r="AB10" t="s">
        <v>1285</v>
      </c>
      <c r="AC10">
        <v>2.1781000000000001</v>
      </c>
      <c r="AD10">
        <v>28.058399999999999</v>
      </c>
      <c r="AE10">
        <v>287.12520000000001</v>
      </c>
      <c r="AF10">
        <v>20</v>
      </c>
      <c r="AG10">
        <v>90</v>
      </c>
    </row>
    <row r="11" spans="1:33">
      <c r="A11" t="s">
        <v>1286</v>
      </c>
      <c r="B11" s="1">
        <v>0.69097222222222221</v>
      </c>
      <c r="C11" t="s">
        <v>163</v>
      </c>
      <c r="D11" t="s">
        <v>281</v>
      </c>
      <c r="E11" t="s">
        <v>562</v>
      </c>
      <c r="F11">
        <v>18675</v>
      </c>
      <c r="G11" t="s">
        <v>231</v>
      </c>
      <c r="H11" t="s">
        <v>232</v>
      </c>
      <c r="I11" t="s">
        <v>5</v>
      </c>
      <c r="J11" t="s">
        <v>347</v>
      </c>
      <c r="K11" t="s">
        <v>1260</v>
      </c>
      <c r="L11">
        <v>5</v>
      </c>
      <c r="M11">
        <v>70.91</v>
      </c>
      <c r="N11">
        <v>78.096000000000004</v>
      </c>
      <c r="O11">
        <v>42.2928</v>
      </c>
      <c r="P11">
        <v>7.8959000000000001</v>
      </c>
      <c r="Q11">
        <v>12.6196</v>
      </c>
      <c r="R11">
        <v>4.8577000000000004</v>
      </c>
      <c r="S11">
        <v>6.0148999999999999</v>
      </c>
      <c r="T11">
        <v>2.9459</v>
      </c>
      <c r="U11">
        <v>1.401</v>
      </c>
      <c r="V11">
        <v>2.8454999999999999</v>
      </c>
      <c r="W11">
        <v>19.214300000000001</v>
      </c>
      <c r="X11" t="s">
        <v>1287</v>
      </c>
      <c r="Y11">
        <v>1.5904</v>
      </c>
      <c r="Z11" t="s">
        <v>1288</v>
      </c>
      <c r="AA11">
        <v>1.2787999999999999</v>
      </c>
      <c r="AB11" t="s">
        <v>1289</v>
      </c>
      <c r="AC11">
        <v>2.0392000000000001</v>
      </c>
      <c r="AD11">
        <v>25.330100000000002</v>
      </c>
      <c r="AE11">
        <v>279.33199999999999</v>
      </c>
      <c r="AF11">
        <v>25</v>
      </c>
      <c r="AG11">
        <v>81</v>
      </c>
    </row>
    <row r="12" spans="1:33">
      <c r="A12" t="s">
        <v>1290</v>
      </c>
      <c r="B12" s="1">
        <v>0.69097222222222221</v>
      </c>
      <c r="C12" t="s">
        <v>163</v>
      </c>
      <c r="D12" t="s">
        <v>281</v>
      </c>
      <c r="E12" t="s">
        <v>562</v>
      </c>
      <c r="F12">
        <v>18675</v>
      </c>
      <c r="G12" t="s">
        <v>231</v>
      </c>
      <c r="H12" t="s">
        <v>232</v>
      </c>
      <c r="I12" t="s">
        <v>5</v>
      </c>
      <c r="J12" t="s">
        <v>347</v>
      </c>
      <c r="K12" t="s">
        <v>1260</v>
      </c>
      <c r="L12">
        <v>4</v>
      </c>
      <c r="M12">
        <v>84.92</v>
      </c>
      <c r="N12">
        <v>67.463999999999999</v>
      </c>
      <c r="O12">
        <v>36.287700000000001</v>
      </c>
      <c r="P12">
        <v>12.097</v>
      </c>
      <c r="Q12">
        <v>9.3687000000000005</v>
      </c>
      <c r="R12">
        <v>4.1182999999999996</v>
      </c>
      <c r="S12">
        <v>4.6123000000000003</v>
      </c>
      <c r="T12">
        <v>3.7389000000000001</v>
      </c>
      <c r="U12">
        <v>2.923</v>
      </c>
      <c r="V12">
        <v>1.4567000000000001</v>
      </c>
      <c r="W12">
        <v>21.481400000000001</v>
      </c>
      <c r="X12" t="s">
        <v>658</v>
      </c>
      <c r="Y12">
        <v>1.0926</v>
      </c>
      <c r="Z12" t="s">
        <v>1288</v>
      </c>
      <c r="AA12">
        <v>1.6268</v>
      </c>
      <c r="AB12" t="s">
        <v>1291</v>
      </c>
      <c r="AC12">
        <v>0.93979999999999997</v>
      </c>
      <c r="AD12">
        <v>26.97</v>
      </c>
      <c r="AE12">
        <v>279.09719999999999</v>
      </c>
      <c r="AF12">
        <v>25</v>
      </c>
      <c r="AG12">
        <v>81</v>
      </c>
    </row>
    <row r="13" spans="1:33" ht="45">
      <c r="A13" t="s">
        <v>1292</v>
      </c>
      <c r="B13" s="1">
        <v>0.69097222222222221</v>
      </c>
      <c r="C13" t="s">
        <v>163</v>
      </c>
      <c r="D13" t="s">
        <v>281</v>
      </c>
      <c r="E13" t="s">
        <v>562</v>
      </c>
      <c r="F13">
        <v>18675</v>
      </c>
      <c r="G13" t="s">
        <v>231</v>
      </c>
      <c r="H13" t="s">
        <v>232</v>
      </c>
      <c r="I13" t="s">
        <v>5</v>
      </c>
      <c r="J13" t="s">
        <v>347</v>
      </c>
      <c r="K13" t="s">
        <v>1260</v>
      </c>
      <c r="L13">
        <v>4</v>
      </c>
      <c r="M13">
        <v>63.761000000000003</v>
      </c>
      <c r="N13">
        <v>79.982399999999998</v>
      </c>
      <c r="O13">
        <v>25.004100000000001</v>
      </c>
      <c r="P13">
        <v>15.483599999999999</v>
      </c>
      <c r="Q13">
        <v>6.7949999999999999</v>
      </c>
      <c r="R13">
        <v>4.9814999999999996</v>
      </c>
      <c r="S13">
        <v>5.4114000000000004</v>
      </c>
      <c r="T13">
        <v>3.5219999999999998</v>
      </c>
      <c r="U13">
        <v>2.573</v>
      </c>
      <c r="V13">
        <v>2.4502000000000002</v>
      </c>
      <c r="W13">
        <v>20.174299999999999</v>
      </c>
      <c r="X13" t="s">
        <v>813</v>
      </c>
      <c r="Y13">
        <v>2.1048</v>
      </c>
      <c r="Z13" t="s">
        <v>1263</v>
      </c>
      <c r="AA13">
        <v>2.3917999999999999</v>
      </c>
      <c r="AB13" s="5" t="s">
        <v>863</v>
      </c>
      <c r="AC13">
        <v>2.0663</v>
      </c>
      <c r="AD13">
        <v>36.259099999999997</v>
      </c>
      <c r="AE13">
        <v>272.96050000000002</v>
      </c>
      <c r="AF13">
        <v>25</v>
      </c>
      <c r="AG13">
        <v>84</v>
      </c>
    </row>
    <row r="14" spans="1:33">
      <c r="A14" t="s">
        <v>1293</v>
      </c>
      <c r="B14" s="1">
        <v>0.69097222222222221</v>
      </c>
      <c r="C14" t="s">
        <v>163</v>
      </c>
      <c r="D14" t="s">
        <v>281</v>
      </c>
      <c r="E14" t="s">
        <v>562</v>
      </c>
      <c r="F14">
        <v>18675</v>
      </c>
      <c r="G14" t="s">
        <v>231</v>
      </c>
      <c r="H14" t="s">
        <v>232</v>
      </c>
      <c r="I14" t="s">
        <v>5</v>
      </c>
      <c r="J14" t="s">
        <v>347</v>
      </c>
      <c r="K14" t="s">
        <v>1260</v>
      </c>
      <c r="L14">
        <v>5</v>
      </c>
      <c r="M14">
        <v>65.484999999999999</v>
      </c>
      <c r="N14">
        <v>69.806200000000004</v>
      </c>
      <c r="O14">
        <v>51.917200000000001</v>
      </c>
      <c r="P14">
        <v>9.1576000000000004</v>
      </c>
      <c r="Q14">
        <v>6.9322999999999997</v>
      </c>
      <c r="R14">
        <v>0</v>
      </c>
      <c r="S14">
        <v>0</v>
      </c>
      <c r="T14">
        <v>0</v>
      </c>
      <c r="U14">
        <v>0</v>
      </c>
      <c r="V14">
        <v>0</v>
      </c>
      <c r="W14">
        <v>22.777899999999999</v>
      </c>
      <c r="X14" t="s">
        <v>450</v>
      </c>
      <c r="Y14">
        <v>2.9359000000000002</v>
      </c>
      <c r="Z14" t="s">
        <v>651</v>
      </c>
      <c r="AA14">
        <v>2.1726000000000001</v>
      </c>
      <c r="AB14" t="s">
        <v>1294</v>
      </c>
      <c r="AC14">
        <v>1.4158999999999999</v>
      </c>
      <c r="AD14">
        <v>21.8</v>
      </c>
      <c r="AE14">
        <v>272.23829999999998</v>
      </c>
      <c r="AF14">
        <v>20</v>
      </c>
      <c r="AG14">
        <v>93</v>
      </c>
    </row>
    <row r="15" spans="1:33">
      <c r="A15" t="s">
        <v>1295</v>
      </c>
      <c r="B15" s="1">
        <v>0.69097222222222221</v>
      </c>
      <c r="C15" t="s">
        <v>163</v>
      </c>
      <c r="D15" t="s">
        <v>281</v>
      </c>
      <c r="E15" t="s">
        <v>562</v>
      </c>
      <c r="F15">
        <v>18675</v>
      </c>
      <c r="G15" t="s">
        <v>231</v>
      </c>
      <c r="H15" t="s">
        <v>232</v>
      </c>
      <c r="I15" t="s">
        <v>5</v>
      </c>
      <c r="J15" t="s">
        <v>347</v>
      </c>
      <c r="K15" t="s">
        <v>1260</v>
      </c>
      <c r="L15">
        <v>9</v>
      </c>
      <c r="M15">
        <v>83.01</v>
      </c>
      <c r="N15">
        <v>69.308000000000007</v>
      </c>
      <c r="O15">
        <v>37.817100000000003</v>
      </c>
      <c r="P15">
        <v>7.9039000000000001</v>
      </c>
      <c r="Q15">
        <v>5.7153999999999998</v>
      </c>
      <c r="R15">
        <v>5.0709999999999997</v>
      </c>
      <c r="S15">
        <v>6.5223000000000004</v>
      </c>
      <c r="T15">
        <v>3.7462</v>
      </c>
      <c r="U15">
        <v>2.1558000000000002</v>
      </c>
      <c r="V15">
        <v>2.0066999999999999</v>
      </c>
      <c r="W15">
        <v>23.148599999999998</v>
      </c>
      <c r="X15" t="s">
        <v>655</v>
      </c>
      <c r="Y15">
        <v>0.94740000000000002</v>
      </c>
      <c r="Z15" t="s">
        <v>1296</v>
      </c>
      <c r="AA15">
        <v>1.9238</v>
      </c>
      <c r="AB15" t="s">
        <v>1297</v>
      </c>
      <c r="AC15">
        <v>2.5261999999999998</v>
      </c>
      <c r="AD15">
        <v>20.324400000000001</v>
      </c>
      <c r="AE15">
        <v>272.12670000000003</v>
      </c>
      <c r="AF15">
        <v>25</v>
      </c>
      <c r="AG15">
        <v>79</v>
      </c>
    </row>
    <row r="16" spans="1:33">
      <c r="A16" t="s">
        <v>1298</v>
      </c>
      <c r="B16" s="1">
        <v>0.69097222222222221</v>
      </c>
      <c r="C16" t="s">
        <v>163</v>
      </c>
      <c r="D16" t="s">
        <v>281</v>
      </c>
      <c r="E16" t="s">
        <v>562</v>
      </c>
      <c r="F16">
        <v>18675</v>
      </c>
      <c r="G16" t="s">
        <v>231</v>
      </c>
      <c r="H16" t="s">
        <v>232</v>
      </c>
      <c r="I16" t="s">
        <v>5</v>
      </c>
      <c r="J16" t="s">
        <v>347</v>
      </c>
      <c r="K16" t="s">
        <v>1260</v>
      </c>
      <c r="L16">
        <v>5</v>
      </c>
      <c r="M16">
        <v>102.24</v>
      </c>
      <c r="N16">
        <v>52.067999999999998</v>
      </c>
      <c r="O16">
        <v>36.982799999999997</v>
      </c>
      <c r="P16">
        <v>13.3688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23.9893</v>
      </c>
      <c r="X16" t="s">
        <v>806</v>
      </c>
      <c r="Y16">
        <v>0.6331</v>
      </c>
      <c r="Z16" t="s">
        <v>711</v>
      </c>
      <c r="AA16">
        <v>1.1273</v>
      </c>
      <c r="AB16" t="s">
        <v>433</v>
      </c>
      <c r="AC16">
        <v>1.5771999999999999</v>
      </c>
      <c r="AD16">
        <v>12</v>
      </c>
      <c r="AE16">
        <v>270.67779999999999</v>
      </c>
      <c r="AF16">
        <v>12</v>
      </c>
      <c r="AG16">
        <v>87</v>
      </c>
    </row>
    <row r="17" spans="1:33">
      <c r="A17" t="s">
        <v>1299</v>
      </c>
      <c r="B17" s="1">
        <v>0.69097222222222221</v>
      </c>
      <c r="C17" t="s">
        <v>163</v>
      </c>
      <c r="D17" t="s">
        <v>281</v>
      </c>
      <c r="E17" t="s">
        <v>562</v>
      </c>
      <c r="F17">
        <v>18675</v>
      </c>
      <c r="G17" t="s">
        <v>231</v>
      </c>
      <c r="H17" t="s">
        <v>232</v>
      </c>
      <c r="I17" t="s">
        <v>5</v>
      </c>
      <c r="J17" t="s">
        <v>347</v>
      </c>
      <c r="K17" t="s">
        <v>1260</v>
      </c>
      <c r="L17">
        <v>8</v>
      </c>
      <c r="M17">
        <v>69.069000000000003</v>
      </c>
      <c r="N17">
        <v>61.156799999999997</v>
      </c>
      <c r="O17">
        <v>45.881500000000003</v>
      </c>
      <c r="P17">
        <v>14.193199999999999</v>
      </c>
      <c r="Q17">
        <v>14.7851</v>
      </c>
      <c r="R17">
        <v>9.5229999999999997</v>
      </c>
      <c r="S17">
        <v>7.4756999999999998</v>
      </c>
      <c r="T17">
        <v>4.2858999999999998</v>
      </c>
      <c r="U17">
        <v>2.1848999999999998</v>
      </c>
      <c r="V17">
        <v>2.4666999999999999</v>
      </c>
      <c r="W17">
        <v>22.425699999999999</v>
      </c>
      <c r="X17" t="s">
        <v>1300</v>
      </c>
      <c r="Y17">
        <v>1.7022999999999999</v>
      </c>
      <c r="Z17" t="s">
        <v>1282</v>
      </c>
      <c r="AA17">
        <v>1.4024000000000001</v>
      </c>
      <c r="AB17" t="s">
        <v>331</v>
      </c>
      <c r="AC17">
        <v>1.6068</v>
      </c>
      <c r="AD17">
        <v>11.5055</v>
      </c>
      <c r="AE17">
        <v>269.66449999999998</v>
      </c>
      <c r="AF17">
        <v>12</v>
      </c>
      <c r="AG17">
        <v>107</v>
      </c>
    </row>
    <row r="18" spans="1:33">
      <c r="A18" t="s">
        <v>1301</v>
      </c>
      <c r="B18" s="1">
        <v>0.69097222222222221</v>
      </c>
      <c r="C18" t="s">
        <v>163</v>
      </c>
      <c r="D18" t="s">
        <v>281</v>
      </c>
      <c r="E18" t="s">
        <v>562</v>
      </c>
      <c r="F18">
        <v>18675</v>
      </c>
      <c r="G18" t="s">
        <v>231</v>
      </c>
      <c r="H18" t="s">
        <v>232</v>
      </c>
      <c r="I18" t="s">
        <v>5</v>
      </c>
      <c r="J18" t="s">
        <v>347</v>
      </c>
      <c r="K18" t="s">
        <v>1260</v>
      </c>
      <c r="L18">
        <v>6</v>
      </c>
      <c r="M18">
        <v>61.945</v>
      </c>
      <c r="N18">
        <v>85.836799999999997</v>
      </c>
      <c r="O18">
        <v>32.555500000000002</v>
      </c>
      <c r="P18">
        <v>9.0450999999999997</v>
      </c>
      <c r="Q18">
        <v>5.6395</v>
      </c>
      <c r="R18">
        <v>8.3024000000000004</v>
      </c>
      <c r="S18">
        <v>4.5998000000000001</v>
      </c>
      <c r="T18">
        <v>2.3868</v>
      </c>
      <c r="U18">
        <v>2.8462999999999998</v>
      </c>
      <c r="V18">
        <v>1.7263999999999999</v>
      </c>
      <c r="W18">
        <v>21.393599999999999</v>
      </c>
      <c r="X18" t="s">
        <v>648</v>
      </c>
      <c r="Y18">
        <v>2.1924999999999999</v>
      </c>
      <c r="Z18" t="s">
        <v>1288</v>
      </c>
      <c r="AA18">
        <v>1.3424</v>
      </c>
      <c r="AB18" t="s">
        <v>1302</v>
      </c>
      <c r="AC18">
        <v>0.55049999999999999</v>
      </c>
      <c r="AD18">
        <v>22.491499999999998</v>
      </c>
      <c r="AE18">
        <v>262.85410000000002</v>
      </c>
      <c r="AF18">
        <v>25</v>
      </c>
      <c r="AG18">
        <v>87</v>
      </c>
    </row>
    <row r="19" spans="1:33">
      <c r="A19" t="s">
        <v>1303</v>
      </c>
      <c r="B19" s="1">
        <v>0.69097222222222221</v>
      </c>
      <c r="C19" t="s">
        <v>163</v>
      </c>
      <c r="D19" t="s">
        <v>281</v>
      </c>
      <c r="E19" t="s">
        <v>562</v>
      </c>
      <c r="F19">
        <v>18675</v>
      </c>
      <c r="G19" t="s">
        <v>231</v>
      </c>
      <c r="H19" t="s">
        <v>232</v>
      </c>
      <c r="I19" t="s">
        <v>5</v>
      </c>
      <c r="J19" t="s">
        <v>347</v>
      </c>
      <c r="K19" t="s">
        <v>1260</v>
      </c>
      <c r="L19">
        <v>7</v>
      </c>
      <c r="M19">
        <v>83.665099999999995</v>
      </c>
      <c r="N19">
        <v>45.540700000000001</v>
      </c>
      <c r="O19">
        <v>37.598399999999998</v>
      </c>
      <c r="P19">
        <v>9.8396000000000008</v>
      </c>
      <c r="Q19">
        <v>6.5430999999999999</v>
      </c>
      <c r="R19">
        <v>6.7774000000000001</v>
      </c>
      <c r="S19">
        <v>4.9230999999999998</v>
      </c>
      <c r="T19">
        <v>2.1194000000000002</v>
      </c>
      <c r="U19">
        <v>1.1748000000000001</v>
      </c>
      <c r="V19">
        <v>1.4474</v>
      </c>
      <c r="W19">
        <v>20.972899999999999</v>
      </c>
      <c r="X19" t="s">
        <v>464</v>
      </c>
      <c r="Y19">
        <v>2.0745</v>
      </c>
      <c r="Z19" t="s">
        <v>465</v>
      </c>
      <c r="AA19">
        <v>2.0036999999999998</v>
      </c>
      <c r="AB19" t="s">
        <v>440</v>
      </c>
      <c r="AC19">
        <v>1.9905999999999999</v>
      </c>
      <c r="AD19">
        <v>26.146799999999999</v>
      </c>
      <c r="AE19">
        <v>252.81739999999999</v>
      </c>
      <c r="AF19">
        <v>25</v>
      </c>
      <c r="AG19">
        <v>80</v>
      </c>
    </row>
    <row r="20" spans="1:33">
      <c r="A20" t="s">
        <v>1304</v>
      </c>
      <c r="B20" s="1">
        <v>0.69097222222222221</v>
      </c>
      <c r="C20" t="s">
        <v>163</v>
      </c>
      <c r="D20" t="s">
        <v>281</v>
      </c>
      <c r="E20" t="s">
        <v>562</v>
      </c>
      <c r="F20">
        <v>18675</v>
      </c>
      <c r="G20" t="s">
        <v>231</v>
      </c>
      <c r="H20" t="s">
        <v>232</v>
      </c>
      <c r="I20" t="s">
        <v>5</v>
      </c>
      <c r="J20" t="s">
        <v>347</v>
      </c>
      <c r="K20" t="s">
        <v>1260</v>
      </c>
      <c r="L20">
        <v>6</v>
      </c>
      <c r="M20">
        <v>57.575000000000003</v>
      </c>
      <c r="N20">
        <v>63.648800000000001</v>
      </c>
      <c r="O20">
        <v>33.4375</v>
      </c>
      <c r="P20">
        <v>9.4380000000000006</v>
      </c>
      <c r="Q20">
        <v>7.1725000000000003</v>
      </c>
      <c r="R20">
        <v>9.4762000000000004</v>
      </c>
      <c r="S20">
        <v>3.9725000000000001</v>
      </c>
      <c r="T20">
        <v>2.6021999999999998</v>
      </c>
      <c r="U20">
        <v>1.5595000000000001</v>
      </c>
      <c r="V20">
        <v>2.3208000000000002</v>
      </c>
      <c r="W20">
        <v>23.628599999999999</v>
      </c>
      <c r="X20" t="s">
        <v>1305</v>
      </c>
      <c r="Y20">
        <v>0</v>
      </c>
      <c r="Z20" t="s">
        <v>263</v>
      </c>
      <c r="AA20">
        <v>3.4847999999999999</v>
      </c>
      <c r="AB20" t="s">
        <v>339</v>
      </c>
      <c r="AC20">
        <v>1.2536</v>
      </c>
      <c r="AD20">
        <v>20.563800000000001</v>
      </c>
      <c r="AE20">
        <v>240.13380000000001</v>
      </c>
      <c r="AF20">
        <v>20</v>
      </c>
      <c r="AG20">
        <v>90</v>
      </c>
    </row>
    <row r="21" spans="1:33">
      <c r="A21" t="s">
        <v>1306</v>
      </c>
      <c r="B21" s="1">
        <v>0.69097222222222221</v>
      </c>
      <c r="C21" t="s">
        <v>163</v>
      </c>
      <c r="D21" t="s">
        <v>281</v>
      </c>
      <c r="E21" t="s">
        <v>562</v>
      </c>
      <c r="F21">
        <v>18675</v>
      </c>
      <c r="G21" t="s">
        <v>231</v>
      </c>
      <c r="H21" t="s">
        <v>232</v>
      </c>
      <c r="I21" t="s">
        <v>5</v>
      </c>
      <c r="J21" t="s">
        <v>347</v>
      </c>
      <c r="K21" t="s">
        <v>1260</v>
      </c>
      <c r="L21">
        <v>5</v>
      </c>
      <c r="M21">
        <v>54.604999999999997</v>
      </c>
      <c r="N21">
        <v>69.08</v>
      </c>
      <c r="O21">
        <v>45.842799999999997</v>
      </c>
      <c r="P21">
        <v>7.4950000000000001</v>
      </c>
      <c r="Q21">
        <v>5.7363999999999997</v>
      </c>
      <c r="R21">
        <v>4.7464000000000004</v>
      </c>
      <c r="S21">
        <v>3.0097999999999998</v>
      </c>
      <c r="T21">
        <v>2.1015999999999999</v>
      </c>
      <c r="U21">
        <v>1.0654999999999999</v>
      </c>
      <c r="V21">
        <v>1.6721999999999999</v>
      </c>
      <c r="W21">
        <v>21.573599999999999</v>
      </c>
      <c r="X21" t="s">
        <v>455</v>
      </c>
      <c r="Y21">
        <v>0.43109999999999998</v>
      </c>
      <c r="Z21" t="s">
        <v>651</v>
      </c>
      <c r="AA21">
        <v>1.5466</v>
      </c>
      <c r="AB21" t="s">
        <v>1307</v>
      </c>
      <c r="AC21">
        <v>0.28079999999999999</v>
      </c>
      <c r="AD21">
        <v>14.590199999999999</v>
      </c>
      <c r="AE21">
        <v>233.77699999999999</v>
      </c>
      <c r="AF21">
        <v>33</v>
      </c>
      <c r="AG21">
        <v>82</v>
      </c>
    </row>
    <row r="22" spans="1:33">
      <c r="A22" t="s">
        <v>1308</v>
      </c>
      <c r="B22" s="1">
        <v>0.69097222222222221</v>
      </c>
      <c r="C22" t="s">
        <v>163</v>
      </c>
      <c r="D22" t="s">
        <v>281</v>
      </c>
      <c r="E22" t="s">
        <v>562</v>
      </c>
      <c r="F22">
        <v>18675</v>
      </c>
      <c r="G22" t="s">
        <v>231</v>
      </c>
      <c r="H22" t="s">
        <v>232</v>
      </c>
      <c r="I22" t="s">
        <v>5</v>
      </c>
      <c r="J22" t="s">
        <v>347</v>
      </c>
      <c r="K22" t="s">
        <v>1260</v>
      </c>
      <c r="L22">
        <v>6</v>
      </c>
      <c r="M22">
        <v>69.86</v>
      </c>
      <c r="N22">
        <v>45.692</v>
      </c>
      <c r="O22">
        <v>17.052199999999999</v>
      </c>
      <c r="P22">
        <v>10.803100000000001</v>
      </c>
      <c r="Q22">
        <v>7.6254999999999997</v>
      </c>
      <c r="R22">
        <v>3.8957000000000002</v>
      </c>
      <c r="S22">
        <v>4.7527999999999997</v>
      </c>
      <c r="T22">
        <v>1.4571000000000001</v>
      </c>
      <c r="U22">
        <v>2.0832000000000002</v>
      </c>
      <c r="V22">
        <v>2.4234</v>
      </c>
      <c r="W22">
        <v>20.154299999999999</v>
      </c>
      <c r="X22" t="s">
        <v>961</v>
      </c>
      <c r="Y22">
        <v>0.41399999999999998</v>
      </c>
      <c r="Z22" t="s">
        <v>1309</v>
      </c>
      <c r="AA22">
        <v>2.0605000000000002</v>
      </c>
      <c r="AB22" t="s">
        <v>940</v>
      </c>
      <c r="AC22">
        <v>1.6826000000000001</v>
      </c>
      <c r="AD22">
        <v>27.100100000000001</v>
      </c>
      <c r="AE22">
        <v>217.0565</v>
      </c>
      <c r="AF22">
        <v>33</v>
      </c>
      <c r="AG22">
        <v>77</v>
      </c>
    </row>
    <row r="23" spans="1:33">
      <c r="A23" t="s">
        <v>1310</v>
      </c>
      <c r="B23" s="1">
        <v>0.69097222222222221</v>
      </c>
      <c r="C23" t="s">
        <v>163</v>
      </c>
      <c r="D23" t="s">
        <v>281</v>
      </c>
      <c r="E23" t="s">
        <v>562</v>
      </c>
      <c r="F23">
        <v>18675</v>
      </c>
      <c r="G23" t="s">
        <v>231</v>
      </c>
      <c r="H23" t="s">
        <v>232</v>
      </c>
      <c r="I23" t="s">
        <v>5</v>
      </c>
      <c r="J23" t="s">
        <v>347</v>
      </c>
      <c r="K23" t="s">
        <v>1260</v>
      </c>
      <c r="L23">
        <v>6</v>
      </c>
      <c r="M23">
        <v>39.468299999999999</v>
      </c>
      <c r="N23">
        <v>38.337200000000003</v>
      </c>
      <c r="O23">
        <v>25.473099999999999</v>
      </c>
      <c r="P23">
        <v>8.4178999999999995</v>
      </c>
      <c r="Q23">
        <v>7.9935</v>
      </c>
      <c r="R23">
        <v>5.2314999999999996</v>
      </c>
      <c r="S23">
        <v>3.3306</v>
      </c>
      <c r="T23">
        <v>2.57</v>
      </c>
      <c r="U23">
        <v>2.1113</v>
      </c>
      <c r="V23">
        <v>1.4144000000000001</v>
      </c>
      <c r="W23">
        <v>19.832100000000001</v>
      </c>
      <c r="X23" t="s">
        <v>959</v>
      </c>
      <c r="Y23">
        <v>1.8673</v>
      </c>
      <c r="Z23" t="s">
        <v>1311</v>
      </c>
      <c r="AA23">
        <v>0.42670000000000002</v>
      </c>
      <c r="AB23" t="s">
        <v>1312</v>
      </c>
      <c r="AC23">
        <v>1.5163</v>
      </c>
      <c r="AD23">
        <v>18.3155</v>
      </c>
      <c r="AE23">
        <v>176.3058</v>
      </c>
      <c r="AF23">
        <v>33</v>
      </c>
      <c r="AG23">
        <v>82</v>
      </c>
    </row>
    <row r="51" spans="1:33" hidden="1" outlineLevel="1">
      <c r="A51" t="str">
        <f>C2</f>
        <v>Doncaster</v>
      </c>
      <c r="B51">
        <f>B2</f>
        <v>0.69097222222222221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Muntadab (IRE)</v>
      </c>
      <c r="L52" t="str">
        <f t="shared" si="0"/>
        <v>Kings Pavilion (IRE)</v>
      </c>
      <c r="M52" t="str">
        <f t="shared" si="0"/>
        <v>Ripp Orf (IRE)</v>
      </c>
      <c r="N52" t="str">
        <f t="shared" ref="N52:N91" si="1">INDEX($A$2:$A$20,(MATCH(LARGE(W$2:W$20,$J52),W$2:W$20,0)))</f>
        <v>Muntadab (IRE)</v>
      </c>
      <c r="O52" t="str">
        <f t="shared" ref="O52:O91" si="2">INDEX($A$2:$A$20,(MATCH(LARGE(AA$2:AA$20,$J52),AA$2:AA$20,0)))</f>
        <v>Squats (IRE)</v>
      </c>
      <c r="P52" t="str">
        <f t="shared" ref="P52:P91" si="3">INDEX($A$2:$A$20,(MATCH(LARGE(Y$2:Y$20,$J52),Y$2:Y$20,0)))</f>
        <v>Muntadab (IRE)</v>
      </c>
      <c r="Q52" t="str">
        <f t="shared" ref="Q52:Q91" si="4">INDEX($A$2:$A$20,(MATCH(LARGE(Y$2:Y$20,$J52),Y$2:Y$20,0)))</f>
        <v>Muntadab (IRE)</v>
      </c>
      <c r="R52" t="str">
        <f t="shared" ref="R52:R91" si="5">INDEX($A$2:$A$20,(MATCH(LARGE(AD$2:AD$20,$J52),AD$2:AD$20,0)))</f>
        <v>Breanski</v>
      </c>
      <c r="S52" t="str">
        <f t="shared" ref="S52:S80" si="6">A2</f>
        <v>Muntadab (IRE)</v>
      </c>
      <c r="V52">
        <f t="shared" ref="V52:V80" si="7">SUM(Y52:AF52)</f>
        <v>142</v>
      </c>
      <c r="W52">
        <f t="shared" ref="W52:W80" si="8">V52-AG2</f>
        <v>39</v>
      </c>
      <c r="X52">
        <f t="shared" ref="X52:X60" si="9">IF(ISNA(W52),"",W52)</f>
        <v>39</v>
      </c>
      <c r="Y52">
        <f t="shared" ref="Y52:AA80" si="10">(($H$63+1)-(RANK(M2,M$2:M$30)))</f>
        <v>22</v>
      </c>
      <c r="Z52">
        <f t="shared" si="10"/>
        <v>21</v>
      </c>
      <c r="AA52">
        <f t="shared" si="10"/>
        <v>7</v>
      </c>
      <c r="AB52">
        <f t="shared" ref="AB52:AB80" si="11">(($H$63+1)-(RANK(W2,W$2:W$30)))</f>
        <v>22</v>
      </c>
      <c r="AC52">
        <f t="shared" ref="AC52:AC80" si="12">(($H$63+1)-(RANK(Y2,Y$2:Y$30)))</f>
        <v>22</v>
      </c>
      <c r="AD52">
        <f t="shared" ref="AD52:AD80" si="13">(($H$63+1)-(RANK(AA2,AA$2:AA$30)))</f>
        <v>13</v>
      </c>
      <c r="AE52">
        <f t="shared" ref="AE52:AF80" si="14">(($H$63+1)-(RANK(AC2,AC$2:AC$30)))</f>
        <v>15</v>
      </c>
      <c r="AF52">
        <f t="shared" si="14"/>
        <v>20</v>
      </c>
      <c r="AG52" t="str">
        <f>INDEX(S52:S92, MATCH(LARGE(X52:X92, 1),X52:X92, 0))</f>
        <v>Alaadel</v>
      </c>
    </row>
    <row r="53" spans="1:33" hidden="1" outlineLevel="1">
      <c r="A53" t="s">
        <v>43</v>
      </c>
      <c r="B53" t="str">
        <f>A2</f>
        <v>Muntadab (IRE)</v>
      </c>
      <c r="C53">
        <f>AE2</f>
        <v>375.19990000000001</v>
      </c>
      <c r="D53">
        <f>AG2</f>
        <v>103</v>
      </c>
      <c r="E53">
        <f>C53-D53</f>
        <v>272.19990000000001</v>
      </c>
      <c r="F53">
        <f>SUMIF(B53:B61, B53, G53:G61)</f>
        <v>0.28059509220656609</v>
      </c>
      <c r="G53">
        <f>(1/C53)*(C53-C54)</f>
        <v>4.9720429029965103E-2</v>
      </c>
      <c r="H53">
        <f>AF2</f>
        <v>7</v>
      </c>
      <c r="J53">
        <v>2</v>
      </c>
      <c r="K53" t="str">
        <f t="shared" si="0"/>
        <v>Hayadh</v>
      </c>
      <c r="L53" t="str">
        <f t="shared" si="0"/>
        <v>Muntadab (IRE)</v>
      </c>
      <c r="M53" t="str">
        <f t="shared" si="0"/>
        <v>Borderforce (FR)</v>
      </c>
      <c r="N53" t="str">
        <f t="shared" si="1"/>
        <v>Hayadh</v>
      </c>
      <c r="O53" t="str">
        <f t="shared" si="2"/>
        <v>Boy In The Bar</v>
      </c>
      <c r="P53" t="str">
        <f t="shared" si="3"/>
        <v>Boy In The Bar</v>
      </c>
      <c r="Q53" t="str">
        <f t="shared" si="4"/>
        <v>Boy In The Bar</v>
      </c>
      <c r="R53" t="str">
        <f t="shared" si="5"/>
        <v>Presidential (IRE)</v>
      </c>
      <c r="S53" t="str">
        <f t="shared" si="6"/>
        <v>Ripp Orf (IRE)</v>
      </c>
      <c r="V53">
        <f t="shared" si="7"/>
        <v>134</v>
      </c>
      <c r="W53">
        <f t="shared" si="8"/>
        <v>36</v>
      </c>
      <c r="X53">
        <f t="shared" si="9"/>
        <v>36</v>
      </c>
      <c r="Y53">
        <f t="shared" si="10"/>
        <v>18</v>
      </c>
      <c r="Z53">
        <f t="shared" si="10"/>
        <v>17</v>
      </c>
      <c r="AA53">
        <f t="shared" si="10"/>
        <v>22</v>
      </c>
      <c r="AB53">
        <f t="shared" si="11"/>
        <v>17</v>
      </c>
      <c r="AC53">
        <f t="shared" si="12"/>
        <v>18</v>
      </c>
      <c r="AD53">
        <f t="shared" si="13"/>
        <v>18</v>
      </c>
      <c r="AE53">
        <f t="shared" si="14"/>
        <v>11</v>
      </c>
      <c r="AF53">
        <f t="shared" si="14"/>
        <v>13</v>
      </c>
    </row>
    <row r="54" spans="1:33" hidden="1" outlineLevel="1">
      <c r="A54" t="s">
        <v>44</v>
      </c>
      <c r="B54" t="str">
        <f>A3</f>
        <v>Ripp Orf (IRE)</v>
      </c>
      <c r="C54">
        <f>AE3</f>
        <v>356.54480000000001</v>
      </c>
      <c r="D54">
        <f>AG3</f>
        <v>98</v>
      </c>
      <c r="E54">
        <f t="shared" ref="E54:E55" si="15">C54-D54</f>
        <v>258.54480000000001</v>
      </c>
      <c r="F54">
        <f ca="1">SUMIF(B53:B64, B54, G53:G61)</f>
        <v>0</v>
      </c>
      <c r="H54">
        <f>AF3</f>
        <v>4.5</v>
      </c>
      <c r="J54">
        <v>3</v>
      </c>
      <c r="K54" t="str">
        <f t="shared" si="0"/>
        <v>Boy In The Bar</v>
      </c>
      <c r="L54" t="str">
        <f t="shared" si="0"/>
        <v>Firmament</v>
      </c>
      <c r="M54" t="str">
        <f t="shared" si="0"/>
        <v>So Beloved</v>
      </c>
      <c r="N54" t="str">
        <f t="shared" si="1"/>
        <v>Al Erayg (IRE)</v>
      </c>
      <c r="O54" t="str">
        <f t="shared" si="2"/>
        <v>Alaadel</v>
      </c>
      <c r="P54" t="str">
        <f t="shared" si="3"/>
        <v>Borderforce (FR)</v>
      </c>
      <c r="Q54" t="str">
        <f t="shared" si="4"/>
        <v>Borderforce (FR)</v>
      </c>
      <c r="R54" t="str">
        <f t="shared" si="5"/>
        <v>Muntadab (IRE)</v>
      </c>
      <c r="S54" t="str">
        <f t="shared" si="6"/>
        <v>Hayadh</v>
      </c>
      <c r="V54">
        <f t="shared" si="7"/>
        <v>118</v>
      </c>
      <c r="W54">
        <f t="shared" si="8"/>
        <v>28</v>
      </c>
      <c r="X54">
        <f t="shared" si="9"/>
        <v>28</v>
      </c>
      <c r="Y54">
        <f t="shared" si="10"/>
        <v>21</v>
      </c>
      <c r="Z54">
        <f t="shared" si="10"/>
        <v>13</v>
      </c>
      <c r="AA54">
        <f t="shared" si="10"/>
        <v>15</v>
      </c>
      <c r="AB54">
        <f t="shared" si="11"/>
        <v>21</v>
      </c>
      <c r="AC54">
        <f t="shared" si="12"/>
        <v>8</v>
      </c>
      <c r="AD54">
        <f t="shared" si="13"/>
        <v>15</v>
      </c>
      <c r="AE54">
        <f t="shared" si="14"/>
        <v>10</v>
      </c>
      <c r="AF54">
        <f t="shared" si="14"/>
        <v>15</v>
      </c>
    </row>
    <row r="55" spans="1:33" hidden="1" outlineLevel="1">
      <c r="A55" t="s">
        <v>45</v>
      </c>
      <c r="B55" t="str">
        <f>A4</f>
        <v>Hayadh</v>
      </c>
      <c r="C55">
        <f>AE4</f>
        <v>332.6044</v>
      </c>
      <c r="D55">
        <f>AG4</f>
        <v>90</v>
      </c>
      <c r="E55">
        <f t="shared" si="15"/>
        <v>242.6044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Alaadel</v>
      </c>
      <c r="L55" t="str">
        <f t="shared" si="0"/>
        <v>Nicholas T</v>
      </c>
      <c r="M55" t="str">
        <f t="shared" si="0"/>
        <v>Alaadel</v>
      </c>
      <c r="N55" t="str">
        <f t="shared" si="1"/>
        <v>Squats (IRE)</v>
      </c>
      <c r="O55" t="str">
        <f t="shared" si="2"/>
        <v>Breanski</v>
      </c>
      <c r="P55" t="str">
        <f t="shared" si="3"/>
        <v>Alaadel</v>
      </c>
      <c r="Q55" t="str">
        <f t="shared" si="4"/>
        <v>Alaadel</v>
      </c>
      <c r="R55" t="str">
        <f t="shared" si="5"/>
        <v>Alaadel</v>
      </c>
      <c r="S55" t="str">
        <f t="shared" si="6"/>
        <v>Kings Pavilion (IRE)</v>
      </c>
      <c r="V55">
        <f t="shared" si="7"/>
        <v>100</v>
      </c>
      <c r="W55">
        <f t="shared" si="8"/>
        <v>9</v>
      </c>
      <c r="X55">
        <f t="shared" si="9"/>
        <v>9</v>
      </c>
      <c r="Y55">
        <f t="shared" si="10"/>
        <v>16</v>
      </c>
      <c r="Z55">
        <f t="shared" si="10"/>
        <v>22</v>
      </c>
      <c r="AA55">
        <f t="shared" si="10"/>
        <v>12</v>
      </c>
      <c r="AB55">
        <f t="shared" si="11"/>
        <v>8</v>
      </c>
      <c r="AC55">
        <f t="shared" si="12"/>
        <v>10</v>
      </c>
      <c r="AD55">
        <f t="shared" si="13"/>
        <v>10</v>
      </c>
      <c r="AE55">
        <f t="shared" si="14"/>
        <v>5</v>
      </c>
      <c r="AF55">
        <f t="shared" si="14"/>
        <v>17</v>
      </c>
    </row>
    <row r="56" spans="1:33" hidden="1" outlineLevel="1">
      <c r="A56" t="s">
        <v>46</v>
      </c>
      <c r="B56" t="str">
        <f>INDEX(A$2:A$20,MATCH(C56,M$2:M$20,0))</f>
        <v>Muntadab (IRE)</v>
      </c>
      <c r="C56">
        <f>LARGE(M$2:M$20, D56)</f>
        <v>132.69999999999999</v>
      </c>
      <c r="D56">
        <v>1</v>
      </c>
      <c r="E56">
        <f>LARGE(M$2:M$20, F56)</f>
        <v>129.80000000000001</v>
      </c>
      <c r="F56">
        <v>2</v>
      </c>
      <c r="G56">
        <f t="shared" ref="G56:G61" si="16">IF(C56&gt;0, (1/C56)*(C56-E56), 0.1)</f>
        <v>2.1853805576488149E-2</v>
      </c>
      <c r="H56">
        <f t="shared" ref="H56:H61" si="17">INDEX(AF$2:AF$20,MATCH(B56,A$2:A$20,0))</f>
        <v>7</v>
      </c>
      <c r="J56">
        <v>5</v>
      </c>
      <c r="K56" t="str">
        <f t="shared" si="0"/>
        <v>Ripp Orf (IRE)</v>
      </c>
      <c r="L56" t="str">
        <f t="shared" si="0"/>
        <v>Shared Equity</v>
      </c>
      <c r="M56" t="str">
        <f t="shared" si="0"/>
        <v>Tommy G</v>
      </c>
      <c r="N56" t="str">
        <f t="shared" si="1"/>
        <v>Mister Music</v>
      </c>
      <c r="O56" t="str">
        <f t="shared" si="2"/>
        <v>Ripp Orf (IRE)</v>
      </c>
      <c r="P56" t="str">
        <f t="shared" si="3"/>
        <v>Ripp Orf (IRE)</v>
      </c>
      <c r="Q56" t="str">
        <f t="shared" si="4"/>
        <v>Ripp Orf (IRE)</v>
      </c>
      <c r="R56" t="str">
        <f t="shared" si="5"/>
        <v>Shared Equity</v>
      </c>
      <c r="S56" t="str">
        <f t="shared" si="6"/>
        <v>Breanski</v>
      </c>
      <c r="V56">
        <f t="shared" si="7"/>
        <v>103</v>
      </c>
      <c r="W56">
        <f t="shared" si="8"/>
        <v>16</v>
      </c>
      <c r="X56">
        <f t="shared" si="9"/>
        <v>16</v>
      </c>
      <c r="Y56">
        <f t="shared" si="10"/>
        <v>15</v>
      </c>
      <c r="Z56">
        <f t="shared" si="10"/>
        <v>14</v>
      </c>
      <c r="AA56">
        <f t="shared" si="10"/>
        <v>11</v>
      </c>
      <c r="AB56">
        <f t="shared" si="11"/>
        <v>2</v>
      </c>
      <c r="AC56">
        <f t="shared" si="12"/>
        <v>17</v>
      </c>
      <c r="AD56">
        <f t="shared" si="13"/>
        <v>19</v>
      </c>
      <c r="AE56">
        <f t="shared" si="14"/>
        <v>3</v>
      </c>
      <c r="AF56">
        <f t="shared" si="14"/>
        <v>22</v>
      </c>
    </row>
    <row r="57" spans="1:33" hidden="1" outlineLevel="1">
      <c r="A57" t="s">
        <v>25</v>
      </c>
      <c r="B57" t="str">
        <f>INDEX(A$2:A$20,MATCH(C57,W$2:W$20,0))</f>
        <v>Muntadab (IRE)</v>
      </c>
      <c r="C57">
        <f>LARGE(W$2:W$20, D57)</f>
        <v>24.332899999999999</v>
      </c>
      <c r="D57">
        <v>1</v>
      </c>
      <c r="E57">
        <f>LARGE(W$2:W$20, F57)</f>
        <v>24.028600000000001</v>
      </c>
      <c r="F57">
        <v>2</v>
      </c>
      <c r="G57">
        <f t="shared" si="16"/>
        <v>1.2505702156339681E-2</v>
      </c>
      <c r="H57">
        <f t="shared" si="17"/>
        <v>7</v>
      </c>
      <c r="J57">
        <v>6</v>
      </c>
      <c r="K57" t="str">
        <f t="shared" si="0"/>
        <v>Al Erayg (IRE)</v>
      </c>
      <c r="L57" t="str">
        <f t="shared" si="0"/>
        <v>Ripp Orf (IRE)</v>
      </c>
      <c r="M57" t="str">
        <f t="shared" si="0"/>
        <v>Firmament</v>
      </c>
      <c r="N57" t="str">
        <f t="shared" si="1"/>
        <v>Ripp Orf (IRE)</v>
      </c>
      <c r="O57" t="str">
        <f t="shared" si="2"/>
        <v>Presidential (IRE)</v>
      </c>
      <c r="P57" t="str">
        <f t="shared" si="3"/>
        <v>Breanski</v>
      </c>
      <c r="Q57" t="str">
        <f t="shared" si="4"/>
        <v>Breanski</v>
      </c>
      <c r="R57" t="str">
        <f t="shared" si="5"/>
        <v>Kings Pavilion (IRE)</v>
      </c>
      <c r="S57" t="str">
        <f t="shared" si="6"/>
        <v>Boy In The Bar</v>
      </c>
      <c r="V57">
        <f t="shared" si="7"/>
        <v>111</v>
      </c>
      <c r="W57">
        <f t="shared" si="8"/>
        <v>27</v>
      </c>
      <c r="X57">
        <f t="shared" si="9"/>
        <v>27</v>
      </c>
      <c r="Y57">
        <f t="shared" si="10"/>
        <v>20</v>
      </c>
      <c r="Z57">
        <f t="shared" si="10"/>
        <v>6</v>
      </c>
      <c r="AA57">
        <f t="shared" si="10"/>
        <v>14</v>
      </c>
      <c r="AB57">
        <f t="shared" si="11"/>
        <v>1</v>
      </c>
      <c r="AC57">
        <f t="shared" si="12"/>
        <v>21</v>
      </c>
      <c r="AD57">
        <f t="shared" si="13"/>
        <v>21</v>
      </c>
      <c r="AE57">
        <f t="shared" si="14"/>
        <v>14</v>
      </c>
      <c r="AF57">
        <f t="shared" si="14"/>
        <v>14</v>
      </c>
    </row>
    <row r="58" spans="1:33" hidden="1" outlineLevel="1">
      <c r="A58" t="s">
        <v>28</v>
      </c>
      <c r="B58" t="str">
        <f>INDEX(A$2:A$20,MATCH(C58,AA$2:AA$20,0))</f>
        <v>Squats (IRE)</v>
      </c>
      <c r="C58">
        <f>LARGE(AA$2:AA$20, D58)</f>
        <v>3.4847999999999999</v>
      </c>
      <c r="D58">
        <v>1</v>
      </c>
      <c r="E58">
        <f>LARGE(AA$2:AA$20, F58)</f>
        <v>3.3435999999999999</v>
      </c>
      <c r="F58">
        <v>2</v>
      </c>
      <c r="G58">
        <f t="shared" si="16"/>
        <v>4.0518824609733703E-2</v>
      </c>
      <c r="H58">
        <f t="shared" si="17"/>
        <v>20</v>
      </c>
      <c r="J58">
        <v>7</v>
      </c>
      <c r="K58" t="str">
        <f t="shared" si="0"/>
        <v>Kings Pavilion (IRE)</v>
      </c>
      <c r="L58" t="str">
        <f t="shared" si="0"/>
        <v>Presidential (IRE)</v>
      </c>
      <c r="M58" t="str">
        <f t="shared" si="0"/>
        <v>Hayadh</v>
      </c>
      <c r="N58" t="str">
        <f t="shared" si="1"/>
        <v>Borderforce (FR)</v>
      </c>
      <c r="O58" t="str">
        <f t="shared" si="2"/>
        <v>Borderforce (FR)</v>
      </c>
      <c r="P58" t="str">
        <f t="shared" si="3"/>
        <v>Nicholas T</v>
      </c>
      <c r="Q58" t="str">
        <f t="shared" si="4"/>
        <v>Nicholas T</v>
      </c>
      <c r="R58" t="str">
        <f t="shared" si="5"/>
        <v>Hayadh</v>
      </c>
      <c r="S58" t="str">
        <f t="shared" si="6"/>
        <v>Alaadel</v>
      </c>
      <c r="V58">
        <f t="shared" si="7"/>
        <v>130</v>
      </c>
      <c r="W58">
        <f t="shared" si="8"/>
        <v>43</v>
      </c>
      <c r="X58">
        <f t="shared" si="9"/>
        <v>43</v>
      </c>
      <c r="Y58">
        <f t="shared" si="10"/>
        <v>19</v>
      </c>
      <c r="Z58">
        <f t="shared" si="10"/>
        <v>4</v>
      </c>
      <c r="AA58">
        <f t="shared" si="10"/>
        <v>18</v>
      </c>
      <c r="AB58">
        <f t="shared" si="11"/>
        <v>9</v>
      </c>
      <c r="AC58">
        <f t="shared" si="12"/>
        <v>19</v>
      </c>
      <c r="AD58">
        <f t="shared" si="13"/>
        <v>20</v>
      </c>
      <c r="AE58">
        <f t="shared" si="14"/>
        <v>22</v>
      </c>
      <c r="AF58">
        <f t="shared" si="14"/>
        <v>19</v>
      </c>
    </row>
    <row r="59" spans="1:33" hidden="1" outlineLevel="1">
      <c r="A59" t="s">
        <v>30</v>
      </c>
      <c r="B59" t="str">
        <f>INDEX(A$2:A$20,MATCH(C59,AC$2:AC$20,0))</f>
        <v>Alaadel</v>
      </c>
      <c r="C59">
        <f>LARGE(AC$2:AC$20, D59)</f>
        <v>3.0165000000000002</v>
      </c>
      <c r="D59">
        <v>1</v>
      </c>
      <c r="E59">
        <f>LARGE(AC$2:AC$20, F59)</f>
        <v>2.5548000000000002</v>
      </c>
      <c r="F59">
        <v>2</v>
      </c>
      <c r="G59">
        <f t="shared" si="16"/>
        <v>0.15305818000994531</v>
      </c>
      <c r="H59">
        <f t="shared" si="17"/>
        <v>8</v>
      </c>
      <c r="J59">
        <v>8</v>
      </c>
      <c r="K59" t="str">
        <f t="shared" si="0"/>
        <v>Breanski</v>
      </c>
      <c r="L59" t="str">
        <f t="shared" si="0"/>
        <v>Tommy G</v>
      </c>
      <c r="M59" t="str">
        <f t="shared" si="0"/>
        <v>Boy In The Bar</v>
      </c>
      <c r="N59" t="str">
        <f t="shared" si="1"/>
        <v>So Beloved</v>
      </c>
      <c r="O59" t="str">
        <f t="shared" si="2"/>
        <v>Hayadh</v>
      </c>
      <c r="P59" t="str">
        <f t="shared" si="3"/>
        <v>Presidential (IRE)</v>
      </c>
      <c r="Q59" t="str">
        <f t="shared" si="4"/>
        <v>Presidential (IRE)</v>
      </c>
      <c r="R59" t="str">
        <f t="shared" si="5"/>
        <v>Boy In The Bar</v>
      </c>
      <c r="S59" t="str">
        <f t="shared" si="6"/>
        <v>Firmament</v>
      </c>
      <c r="V59">
        <f t="shared" si="7"/>
        <v>94</v>
      </c>
      <c r="W59">
        <f t="shared" si="8"/>
        <v>-5</v>
      </c>
      <c r="X59">
        <f t="shared" si="9"/>
        <v>-5</v>
      </c>
      <c r="Y59">
        <f t="shared" si="10"/>
        <v>7</v>
      </c>
      <c r="Z59">
        <f t="shared" si="10"/>
        <v>20</v>
      </c>
      <c r="AA59">
        <f t="shared" si="10"/>
        <v>16</v>
      </c>
      <c r="AB59">
        <f t="shared" si="11"/>
        <v>11</v>
      </c>
      <c r="AC59">
        <f t="shared" si="12"/>
        <v>9</v>
      </c>
      <c r="AD59">
        <f t="shared" si="13"/>
        <v>6</v>
      </c>
      <c r="AE59">
        <f t="shared" si="14"/>
        <v>21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Muntadab (IRE)</v>
      </c>
      <c r="C60">
        <f>LARGE(Y$2:Y$20, D60)</f>
        <v>3.8567</v>
      </c>
      <c r="D60">
        <v>1</v>
      </c>
      <c r="E60">
        <f>LARGE(Y$2:Y$20, F60)</f>
        <v>3.0988000000000002</v>
      </c>
      <c r="F60">
        <v>2</v>
      </c>
      <c r="G60">
        <f t="shared" si="16"/>
        <v>0.19651515544377313</v>
      </c>
      <c r="H60">
        <f t="shared" si="17"/>
        <v>7</v>
      </c>
      <c r="J60">
        <v>9</v>
      </c>
      <c r="K60" t="str">
        <f t="shared" si="0"/>
        <v>Oriental Lilly</v>
      </c>
      <c r="L60" t="str">
        <f t="shared" si="0"/>
        <v>Breanski</v>
      </c>
      <c r="M60" t="str">
        <f t="shared" si="0"/>
        <v>Mister Music</v>
      </c>
      <c r="N60" t="str">
        <f t="shared" si="1"/>
        <v>Shared Equity</v>
      </c>
      <c r="O60" t="str">
        <f t="shared" si="2"/>
        <v>Muntadab (IRE)</v>
      </c>
      <c r="P60" t="str">
        <f t="shared" si="3"/>
        <v>Withernsea (IRE)</v>
      </c>
      <c r="Q60" t="str">
        <f t="shared" si="4"/>
        <v>Withernsea (IRE)</v>
      </c>
      <c r="R60" t="str">
        <f t="shared" si="5"/>
        <v>Ripp Orf (IRE)</v>
      </c>
      <c r="S60" t="str">
        <f t="shared" si="6"/>
        <v>Shared Equity</v>
      </c>
      <c r="V60">
        <f t="shared" si="7"/>
        <v>97</v>
      </c>
      <c r="W60">
        <f t="shared" si="8"/>
        <v>7</v>
      </c>
      <c r="X60">
        <f t="shared" si="9"/>
        <v>7</v>
      </c>
      <c r="Y60">
        <f t="shared" si="10"/>
        <v>11</v>
      </c>
      <c r="Z60">
        <f t="shared" si="10"/>
        <v>18</v>
      </c>
      <c r="AA60">
        <f t="shared" si="10"/>
        <v>4</v>
      </c>
      <c r="AB60">
        <f t="shared" si="11"/>
        <v>13</v>
      </c>
      <c r="AC60">
        <f t="shared" si="12"/>
        <v>5</v>
      </c>
      <c r="AD60">
        <f t="shared" si="13"/>
        <v>9</v>
      </c>
      <c r="AE60">
        <f t="shared" si="14"/>
        <v>19</v>
      </c>
      <c r="AF60">
        <f t="shared" si="14"/>
        <v>18</v>
      </c>
    </row>
    <row r="61" spans="1:33" hidden="1" outlineLevel="1">
      <c r="A61" t="s">
        <v>47</v>
      </c>
      <c r="B61" t="str">
        <f>INDEX(A$2:A$20,MATCH(C61,AD$2:AD$20,0))</f>
        <v>Breanski</v>
      </c>
      <c r="C61">
        <f>LARGE(AD$2:AD$20, D61)</f>
        <v>39.688099999999999</v>
      </c>
      <c r="D61">
        <v>1</v>
      </c>
      <c r="E61">
        <f>LARGE(AD$2:AD$20, F61)</f>
        <v>36.259099999999997</v>
      </c>
      <c r="F61">
        <v>2</v>
      </c>
      <c r="G61">
        <f t="shared" si="16"/>
        <v>8.6398693815022701E-2</v>
      </c>
      <c r="H61">
        <f t="shared" si="17"/>
        <v>10</v>
      </c>
      <c r="J61">
        <v>10</v>
      </c>
      <c r="K61" t="str">
        <f t="shared" si="0"/>
        <v>Withernsea (IRE)</v>
      </c>
      <c r="L61" t="str">
        <f t="shared" si="0"/>
        <v>Hayadh</v>
      </c>
      <c r="M61" t="str">
        <f t="shared" si="0"/>
        <v>Kings Pavilion (IRE)</v>
      </c>
      <c r="N61" t="str">
        <f t="shared" si="1"/>
        <v>Oriental Lilly</v>
      </c>
      <c r="O61" t="str">
        <f t="shared" si="2"/>
        <v>Withernsea (IRE)</v>
      </c>
      <c r="P61" t="str">
        <f t="shared" si="3"/>
        <v>So Beloved</v>
      </c>
      <c r="Q61" t="str">
        <f t="shared" si="4"/>
        <v>So Beloved</v>
      </c>
      <c r="R61" t="str">
        <f t="shared" si="5"/>
        <v>Oriental Lilly</v>
      </c>
      <c r="S61" t="str">
        <f t="shared" si="6"/>
        <v>Tommy G</v>
      </c>
      <c r="V61">
        <f t="shared" si="7"/>
        <v>86</v>
      </c>
      <c r="W61">
        <f t="shared" si="8"/>
        <v>5</v>
      </c>
      <c r="X61">
        <f>IF(ISNA(W61),"",W61)</f>
        <v>5</v>
      </c>
      <c r="Y61">
        <f t="shared" si="10"/>
        <v>10</v>
      </c>
      <c r="Z61">
        <f t="shared" si="10"/>
        <v>15</v>
      </c>
      <c r="AA61">
        <f t="shared" si="10"/>
        <v>17</v>
      </c>
      <c r="AB61">
        <f t="shared" si="11"/>
        <v>3</v>
      </c>
      <c r="AC61">
        <f t="shared" si="12"/>
        <v>11</v>
      </c>
      <c r="AD61">
        <f t="shared" si="13"/>
        <v>3</v>
      </c>
      <c r="AE61">
        <f t="shared" si="14"/>
        <v>17</v>
      </c>
      <c r="AF61">
        <f t="shared" si="14"/>
        <v>10</v>
      </c>
    </row>
    <row r="62" spans="1:33" hidden="1" outlineLevel="1">
      <c r="A62" t="s">
        <v>116</v>
      </c>
      <c r="B62" t="str">
        <f>IF(OR(D2="5f ", D2="6f ", D2="7f ", D2="1m "), B57, IF(J2="2yo", B59, B53))</f>
        <v>Muntadab (IRE)</v>
      </c>
      <c r="J62">
        <v>11</v>
      </c>
      <c r="K62" t="str">
        <f t="shared" si="0"/>
        <v>Mister Music</v>
      </c>
      <c r="L62" t="str">
        <f t="shared" si="0"/>
        <v>Borderforce (FR)</v>
      </c>
      <c r="M62" t="str">
        <f t="shared" si="0"/>
        <v>Breanski</v>
      </c>
      <c r="N62" t="str">
        <f t="shared" si="1"/>
        <v>Firmament</v>
      </c>
      <c r="O62" t="str">
        <f t="shared" si="2"/>
        <v>Mister Music</v>
      </c>
      <c r="P62" t="str">
        <f t="shared" si="3"/>
        <v>Tommy G</v>
      </c>
      <c r="Q62" t="str">
        <f t="shared" si="4"/>
        <v>Tommy G</v>
      </c>
      <c r="R62" t="str">
        <f t="shared" si="5"/>
        <v>Withernsea (IRE)</v>
      </c>
      <c r="S62" t="str">
        <f t="shared" si="6"/>
        <v>Oriental Lilly</v>
      </c>
      <c r="V62">
        <f t="shared" si="7"/>
        <v>74</v>
      </c>
      <c r="W62">
        <f t="shared" si="8"/>
        <v>-7</v>
      </c>
      <c r="X62">
        <f t="shared" ref="X62:X80" si="18">IF(ISNA(W62),"",W62)</f>
        <v>-7</v>
      </c>
      <c r="Y62">
        <f t="shared" si="10"/>
        <v>14</v>
      </c>
      <c r="Z62">
        <f t="shared" si="10"/>
        <v>9</v>
      </c>
      <c r="AA62">
        <f t="shared" si="10"/>
        <v>8</v>
      </c>
      <c r="AB62">
        <f t="shared" si="11"/>
        <v>12</v>
      </c>
      <c r="AC62">
        <f t="shared" si="12"/>
        <v>7</v>
      </c>
      <c r="AD62">
        <f t="shared" si="13"/>
        <v>8</v>
      </c>
      <c r="AE62">
        <f t="shared" si="14"/>
        <v>4</v>
      </c>
      <c r="AF62">
        <f t="shared" si="14"/>
        <v>12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Squats (IRE)</v>
      </c>
      <c r="C63" t="str">
        <f>IF(G68="Handicap", INDEX(B53:B55,(MATCH(LARGE(D53:D55,3),D53:D55,0))))</f>
        <v>Hayadh</v>
      </c>
      <c r="D63" t="str">
        <f>IF(G68="Handicap", INDEX(B53:B55,(MATCH(LARGE(E53:E55,1),E53:E55,0))))</f>
        <v>Muntadab (IRE)</v>
      </c>
      <c r="G63" t="s">
        <v>68</v>
      </c>
      <c r="H63">
        <f>COUNTIF(A2:A30, "*")</f>
        <v>22</v>
      </c>
      <c r="J63">
        <v>12</v>
      </c>
      <c r="K63" t="str">
        <f t="shared" si="0"/>
        <v>Shared Equity</v>
      </c>
      <c r="L63" t="str">
        <f t="shared" si="0"/>
        <v>Mister Music</v>
      </c>
      <c r="M63" t="str">
        <f t="shared" si="0"/>
        <v>Withernsea (IRE)</v>
      </c>
      <c r="N63" t="str">
        <f t="shared" si="1"/>
        <v>Nicholas T</v>
      </c>
      <c r="O63" t="str">
        <f t="shared" si="2"/>
        <v>Kings Pavilion (IRE)</v>
      </c>
      <c r="P63" t="str">
        <f t="shared" si="3"/>
        <v>Kings Pavilion (IRE)</v>
      </c>
      <c r="Q63" t="str">
        <f t="shared" si="4"/>
        <v>Kings Pavilion (IRE)</v>
      </c>
      <c r="R63" t="str">
        <f t="shared" si="5"/>
        <v>Tommy G</v>
      </c>
      <c r="S63" t="str">
        <f t="shared" si="6"/>
        <v>Presidential (IRE)</v>
      </c>
      <c r="V63">
        <f t="shared" si="7"/>
        <v>100</v>
      </c>
      <c r="W63">
        <f t="shared" si="8"/>
        <v>16</v>
      </c>
      <c r="X63">
        <f t="shared" si="18"/>
        <v>16</v>
      </c>
      <c r="Y63">
        <f t="shared" si="10"/>
        <v>5</v>
      </c>
      <c r="Z63">
        <f t="shared" si="10"/>
        <v>16</v>
      </c>
      <c r="AA63">
        <f t="shared" si="10"/>
        <v>2</v>
      </c>
      <c r="AB63">
        <f t="shared" si="11"/>
        <v>6</v>
      </c>
      <c r="AC63">
        <f t="shared" si="12"/>
        <v>15</v>
      </c>
      <c r="AD63">
        <f t="shared" si="13"/>
        <v>17</v>
      </c>
      <c r="AE63">
        <f t="shared" si="14"/>
        <v>18</v>
      </c>
      <c r="AF63">
        <f t="shared" si="14"/>
        <v>21</v>
      </c>
    </row>
    <row r="64" spans="1:33" hidden="1" outlineLevel="1">
      <c r="A64" t="s">
        <v>48</v>
      </c>
      <c r="B64" t="str">
        <f>INDEX(B53:B63,MODE(MATCH(B53:B63,B53:B63,0)))</f>
        <v>Muntadab (IRE)</v>
      </c>
      <c r="C64">
        <f>INDEX(AF$2:AF$20,MATCH(B64,A$2:A$20,0))</f>
        <v>7</v>
      </c>
      <c r="D64">
        <v>1</v>
      </c>
      <c r="E64">
        <f>SUMIF(B53:B61, B64, G53:G61)</f>
        <v>0.28059509220656609</v>
      </c>
      <c r="F64">
        <v>0</v>
      </c>
      <c r="G64" t="str">
        <f>K2</f>
        <v>crownhotel-bawtry.com Optional Claiming Handicap</v>
      </c>
      <c r="J64">
        <v>13</v>
      </c>
      <c r="K64" t="str">
        <f t="shared" si="0"/>
        <v>Tommy G</v>
      </c>
      <c r="L64" t="str">
        <f t="shared" si="0"/>
        <v>Oriental Lilly</v>
      </c>
      <c r="M64" t="str">
        <f t="shared" si="0"/>
        <v>Al Erayg (IRE)</v>
      </c>
      <c r="N64" t="str">
        <f t="shared" si="1"/>
        <v>Alaadel</v>
      </c>
      <c r="O64" t="str">
        <f t="shared" si="2"/>
        <v>Shared Equity</v>
      </c>
      <c r="P64" t="str">
        <f t="shared" si="3"/>
        <v>Firmament</v>
      </c>
      <c r="Q64" t="str">
        <f t="shared" si="4"/>
        <v>Firmament</v>
      </c>
      <c r="R64" t="str">
        <f t="shared" si="5"/>
        <v>Nicholas T</v>
      </c>
      <c r="S64" t="str">
        <f t="shared" si="6"/>
        <v>Borderforce (FR)</v>
      </c>
      <c r="V64">
        <f t="shared" si="7"/>
        <v>106</v>
      </c>
      <c r="W64">
        <f t="shared" si="8"/>
        <v>13</v>
      </c>
      <c r="X64">
        <f t="shared" si="18"/>
        <v>13</v>
      </c>
      <c r="Y64">
        <f t="shared" si="10"/>
        <v>6</v>
      </c>
      <c r="Z64">
        <f t="shared" si="10"/>
        <v>12</v>
      </c>
      <c r="AA64">
        <f t="shared" si="10"/>
        <v>21</v>
      </c>
      <c r="AB64">
        <f t="shared" si="11"/>
        <v>16</v>
      </c>
      <c r="AC64">
        <f t="shared" si="12"/>
        <v>20</v>
      </c>
      <c r="AD64">
        <f t="shared" si="13"/>
        <v>16</v>
      </c>
      <c r="AE64">
        <f t="shared" si="14"/>
        <v>7</v>
      </c>
      <c r="AF64">
        <f t="shared" si="14"/>
        <v>8</v>
      </c>
    </row>
    <row r="65" spans="1:32" hidden="1" outlineLevel="1">
      <c r="A65" t="s">
        <v>121</v>
      </c>
      <c r="B65" t="str">
        <f>IF(ISNA(G96), "no selection", G96)</f>
        <v>Squats (IRE)</v>
      </c>
      <c r="C65">
        <f>INDEX(AF$2:AF$20,MATCH(B65,A$2:A$20,0))</f>
        <v>20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0.19651515544377313</v>
      </c>
      <c r="J65">
        <v>14</v>
      </c>
      <c r="K65" t="str">
        <f t="shared" si="0"/>
        <v>So Beloved</v>
      </c>
      <c r="L65" t="str">
        <f t="shared" si="0"/>
        <v>Squats (IRE)</v>
      </c>
      <c r="M65" t="str">
        <f t="shared" si="0"/>
        <v>Oriental Lilly</v>
      </c>
      <c r="N65" t="str">
        <f t="shared" si="1"/>
        <v>Kings Pavilion (IRE)</v>
      </c>
      <c r="O65" t="str">
        <f t="shared" si="2"/>
        <v>Oriental Lilly</v>
      </c>
      <c r="P65" t="str">
        <f t="shared" si="3"/>
        <v>Hayadh</v>
      </c>
      <c r="Q65" t="str">
        <f t="shared" si="4"/>
        <v>Hayadh</v>
      </c>
      <c r="R65" t="str">
        <f t="shared" si="5"/>
        <v>Borderforce (FR)</v>
      </c>
      <c r="S65" t="str">
        <f t="shared" si="6"/>
        <v>Mister Music</v>
      </c>
      <c r="V65">
        <f t="shared" si="7"/>
        <v>97</v>
      </c>
      <c r="W65">
        <f t="shared" si="8"/>
        <v>18</v>
      </c>
      <c r="X65">
        <f t="shared" si="18"/>
        <v>18</v>
      </c>
      <c r="Y65">
        <f t="shared" si="10"/>
        <v>12</v>
      </c>
      <c r="Z65">
        <f t="shared" si="10"/>
        <v>11</v>
      </c>
      <c r="AA65">
        <f t="shared" si="10"/>
        <v>13</v>
      </c>
      <c r="AB65">
        <f t="shared" si="11"/>
        <v>18</v>
      </c>
      <c r="AC65">
        <f t="shared" si="12"/>
        <v>6</v>
      </c>
      <c r="AD65">
        <f t="shared" si="13"/>
        <v>11</v>
      </c>
      <c r="AE65">
        <f t="shared" si="14"/>
        <v>20</v>
      </c>
      <c r="AF65">
        <f t="shared" si="14"/>
        <v>6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18675</v>
      </c>
      <c r="H66">
        <f ca="1">LARGE(F53:F55, 1)</f>
        <v>0.28059509220656609</v>
      </c>
      <c r="J66">
        <v>15</v>
      </c>
      <c r="K66" t="str">
        <f t="shared" si="0"/>
        <v>Firmament</v>
      </c>
      <c r="L66" t="str">
        <f t="shared" si="0"/>
        <v>So Beloved</v>
      </c>
      <c r="M66" t="str">
        <f t="shared" si="0"/>
        <v>Muntadab (IRE)</v>
      </c>
      <c r="N66" t="str">
        <f t="shared" si="1"/>
        <v>Withernsea (IRE)</v>
      </c>
      <c r="O66" t="str">
        <f t="shared" si="2"/>
        <v>Firmament</v>
      </c>
      <c r="P66" t="str">
        <f t="shared" si="3"/>
        <v>Oriental Lilly</v>
      </c>
      <c r="Q66" t="str">
        <f t="shared" si="4"/>
        <v>Oriental Lilly</v>
      </c>
      <c r="R66" t="str">
        <f t="shared" si="5"/>
        <v>Squats (IRE)</v>
      </c>
      <c r="S66" t="str">
        <f t="shared" si="6"/>
        <v>Al Erayg (IRE)</v>
      </c>
      <c r="V66">
        <f t="shared" si="7"/>
        <v>69</v>
      </c>
      <c r="W66">
        <f t="shared" si="8"/>
        <v>-18</v>
      </c>
      <c r="X66">
        <f t="shared" si="18"/>
        <v>-18</v>
      </c>
      <c r="Y66">
        <f t="shared" si="10"/>
        <v>17</v>
      </c>
      <c r="Z66">
        <f t="shared" si="10"/>
        <v>5</v>
      </c>
      <c r="AA66">
        <f t="shared" si="10"/>
        <v>9</v>
      </c>
      <c r="AB66">
        <f t="shared" si="11"/>
        <v>20</v>
      </c>
      <c r="AC66">
        <f t="shared" si="12"/>
        <v>4</v>
      </c>
      <c r="AD66">
        <f t="shared" si="13"/>
        <v>2</v>
      </c>
      <c r="AE66">
        <f t="shared" si="14"/>
        <v>10</v>
      </c>
      <c r="AF66">
        <f t="shared" si="14"/>
        <v>2</v>
      </c>
    </row>
    <row r="67" spans="1:32" hidden="1" outlineLevel="1">
      <c r="A67" t="s">
        <v>67</v>
      </c>
      <c r="B67" t="str">
        <f ca="1">H67</f>
        <v>Muntadab (IRE)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Muntadab (IRE)</v>
      </c>
      <c r="J67">
        <v>16</v>
      </c>
      <c r="K67" t="str">
        <f t="shared" si="0"/>
        <v>Borderforce (FR)</v>
      </c>
      <c r="L67" t="str">
        <f t="shared" si="0"/>
        <v>Boy In The Bar</v>
      </c>
      <c r="M67" t="str">
        <f t="shared" si="0"/>
        <v>Squats (IRE)</v>
      </c>
      <c r="N67" t="str">
        <f t="shared" si="1"/>
        <v>Presidential (IRE)</v>
      </c>
      <c r="O67" t="str">
        <f t="shared" si="2"/>
        <v>So Beloved</v>
      </c>
      <c r="P67" t="str">
        <f t="shared" si="3"/>
        <v>Mister Music</v>
      </c>
      <c r="Q67" t="str">
        <f t="shared" si="4"/>
        <v>Mister Music</v>
      </c>
      <c r="R67" t="str">
        <f t="shared" si="5"/>
        <v>Mister Music</v>
      </c>
      <c r="S67" t="str">
        <f t="shared" si="6"/>
        <v>So Beloved</v>
      </c>
      <c r="V67">
        <f t="shared" si="7"/>
        <v>80</v>
      </c>
      <c r="W67">
        <f t="shared" si="8"/>
        <v>-27</v>
      </c>
      <c r="X67">
        <f t="shared" si="18"/>
        <v>-27</v>
      </c>
      <c r="Y67">
        <f t="shared" si="10"/>
        <v>8</v>
      </c>
      <c r="Z67">
        <f t="shared" si="10"/>
        <v>7</v>
      </c>
      <c r="AA67">
        <f t="shared" si="10"/>
        <v>20</v>
      </c>
      <c r="AB67">
        <f t="shared" si="11"/>
        <v>15</v>
      </c>
      <c r="AC67">
        <f t="shared" si="12"/>
        <v>12</v>
      </c>
      <c r="AD67">
        <f t="shared" si="13"/>
        <v>5</v>
      </c>
      <c r="AE67">
        <f t="shared" si="14"/>
        <v>12</v>
      </c>
      <c r="AF67">
        <f t="shared" si="14"/>
        <v>1</v>
      </c>
    </row>
    <row r="68" spans="1:32" hidden="1" outlineLevel="1">
      <c r="A68" t="str">
        <f ca="1">INDEX(B62:B67,MODE(MATCH(B62:B67,B62:B67,0)))</f>
        <v>Muntadab (IRE)</v>
      </c>
      <c r="B68" t="str">
        <f ca="1">IF(ISNA(A68), B56, A68)</f>
        <v>Muntadab (IRE)</v>
      </c>
      <c r="C68">
        <f ca="1">INDEX(AF$2:AF$20,MATCH(B68,A$2:A$20,0))</f>
        <v>7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Presidential (IRE)</v>
      </c>
      <c r="L68" t="str">
        <f t="shared" si="0"/>
        <v>Al Erayg (IRE)</v>
      </c>
      <c r="M68" t="str">
        <f t="shared" si="0"/>
        <v>Nicholas T</v>
      </c>
      <c r="N68" t="str">
        <f t="shared" si="1"/>
        <v>Tommy G</v>
      </c>
      <c r="O68" t="str">
        <f t="shared" si="2"/>
        <v>Nicholas T</v>
      </c>
      <c r="P68" t="str">
        <f t="shared" si="3"/>
        <v>Shared Equity</v>
      </c>
      <c r="Q68" t="str">
        <f t="shared" si="4"/>
        <v>Shared Equity</v>
      </c>
      <c r="R68" t="str">
        <f t="shared" si="5"/>
        <v>Firmament</v>
      </c>
      <c r="S68" t="str">
        <f t="shared" si="6"/>
        <v>Nicholas T</v>
      </c>
      <c r="V68">
        <f t="shared" si="7"/>
        <v>69</v>
      </c>
      <c r="W68">
        <f t="shared" si="8"/>
        <v>-18</v>
      </c>
      <c r="X68">
        <f t="shared" si="18"/>
        <v>-18</v>
      </c>
      <c r="Y68">
        <f t="shared" si="10"/>
        <v>4</v>
      </c>
      <c r="Z68">
        <f t="shared" si="10"/>
        <v>19</v>
      </c>
      <c r="AA68">
        <f t="shared" si="10"/>
        <v>5</v>
      </c>
      <c r="AB68">
        <f t="shared" si="11"/>
        <v>10</v>
      </c>
      <c r="AC68">
        <f t="shared" si="12"/>
        <v>16</v>
      </c>
      <c r="AD68">
        <f t="shared" si="13"/>
        <v>4</v>
      </c>
      <c r="AE68">
        <f t="shared" si="14"/>
        <v>2</v>
      </c>
      <c r="AF68">
        <f t="shared" si="14"/>
        <v>9</v>
      </c>
    </row>
    <row r="69" spans="1:32" hidden="1" outlineLevel="1">
      <c r="A69" t="s">
        <v>51</v>
      </c>
      <c r="B69" t="str">
        <f ca="1">IF(OR(ISNA(B68), B68="no selection"), B64, B68)</f>
        <v>Muntadab (IRE)</v>
      </c>
      <c r="C69">
        <f ca="1">INDEX(AF$2:AF$20,MATCH(B69,A$2:A$20,0))</f>
        <v>7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str">
        <f t="shared" si="0"/>
        <v>Nicholas T</v>
      </c>
      <c r="L69" t="str">
        <f t="shared" si="0"/>
        <v>Alaadel</v>
      </c>
      <c r="M69" t="str">
        <f t="shared" si="0"/>
        <v>Shared Equity</v>
      </c>
      <c r="N69" t="str">
        <f t="shared" si="1"/>
        <v>Breanski</v>
      </c>
      <c r="O69" t="str">
        <f t="shared" si="2"/>
        <v>Tommy G</v>
      </c>
      <c r="P69" t="str">
        <f t="shared" si="3"/>
        <v>Al Erayg (IRE)</v>
      </c>
      <c r="Q69" t="str">
        <f t="shared" si="4"/>
        <v>Al Erayg (IRE)</v>
      </c>
      <c r="R69" t="str">
        <f t="shared" si="5"/>
        <v>Al Erayg (IRE)</v>
      </c>
      <c r="S69" t="str">
        <f t="shared" si="6"/>
        <v>Withernsea (IRE)</v>
      </c>
      <c r="V69">
        <f t="shared" si="7"/>
        <v>85</v>
      </c>
      <c r="W69">
        <f t="shared" si="8"/>
        <v>5</v>
      </c>
      <c r="X69">
        <f t="shared" si="18"/>
        <v>5</v>
      </c>
      <c r="Y69">
        <f t="shared" si="10"/>
        <v>13</v>
      </c>
      <c r="Z69">
        <f t="shared" si="10"/>
        <v>2</v>
      </c>
      <c r="AA69">
        <f t="shared" si="10"/>
        <v>10</v>
      </c>
      <c r="AB69">
        <f t="shared" si="11"/>
        <v>7</v>
      </c>
      <c r="AC69">
        <f t="shared" si="12"/>
        <v>14</v>
      </c>
      <c r="AD69">
        <f t="shared" si="13"/>
        <v>12</v>
      </c>
      <c r="AE69">
        <f t="shared" si="14"/>
        <v>16</v>
      </c>
      <c r="AF69">
        <f t="shared" si="14"/>
        <v>11</v>
      </c>
    </row>
    <row r="70" spans="1:32" hidden="1" outlineLevel="1">
      <c r="A70" t="s">
        <v>62</v>
      </c>
      <c r="B70" t="str">
        <f ca="1">IF(B69=FALSE, B53, B69)</f>
        <v>Muntadab (IRE)</v>
      </c>
      <c r="C70">
        <f ca="1">INDEX(AF$2:AF$20,MATCH(B70,A$2:A$20,0))</f>
        <v>7</v>
      </c>
      <c r="D70">
        <v>1</v>
      </c>
      <c r="E70">
        <f ca="1">SUMIF(B53:B61, B70, G53:G61)</f>
        <v>0.28059509220656609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Squats (IRE)</v>
      </c>
      <c r="L70" t="str">
        <f t="shared" si="0"/>
        <v>Withernsea (IRE)</v>
      </c>
      <c r="M70" t="str">
        <f t="shared" si="0"/>
        <v>Presidential (IRE)</v>
      </c>
      <c r="N70" t="str">
        <f t="shared" si="1"/>
        <v>Boy In The Bar</v>
      </c>
      <c r="O70" t="str">
        <f t="shared" si="2"/>
        <v>Al Erayg (IRE)</v>
      </c>
      <c r="P70" t="str">
        <f t="shared" si="3"/>
        <v>Squats (IRE)</v>
      </c>
      <c r="Q70" t="str">
        <f t="shared" si="4"/>
        <v>Squats (IRE)</v>
      </c>
      <c r="R70" t="str">
        <f t="shared" si="5"/>
        <v>So Beloved</v>
      </c>
      <c r="S70" t="str">
        <f t="shared" si="6"/>
        <v>Squats (IRE)</v>
      </c>
      <c r="V70">
        <f t="shared" si="7"/>
        <v>72</v>
      </c>
      <c r="W70">
        <f t="shared" si="8"/>
        <v>-18</v>
      </c>
      <c r="X70">
        <f t="shared" si="18"/>
        <v>-18</v>
      </c>
      <c r="Y70">
        <f t="shared" si="10"/>
        <v>3</v>
      </c>
      <c r="Z70">
        <f t="shared" si="10"/>
        <v>8</v>
      </c>
      <c r="AA70">
        <f t="shared" si="10"/>
        <v>6</v>
      </c>
      <c r="AB70">
        <f t="shared" si="11"/>
        <v>19</v>
      </c>
      <c r="AC70">
        <f t="shared" si="12"/>
        <v>1</v>
      </c>
      <c r="AD70">
        <f t="shared" si="13"/>
        <v>22</v>
      </c>
      <c r="AE70">
        <f t="shared" si="14"/>
        <v>6</v>
      </c>
      <c r="AF70">
        <f t="shared" si="14"/>
        <v>7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London Protocol (FR)</v>
      </c>
      <c r="V71">
        <f t="shared" si="7"/>
        <v>59</v>
      </c>
      <c r="W71">
        <f t="shared" si="8"/>
        <v>-23</v>
      </c>
      <c r="X71">
        <f t="shared" si="18"/>
        <v>-23</v>
      </c>
      <c r="Y71">
        <f t="shared" si="10"/>
        <v>2</v>
      </c>
      <c r="Z71">
        <f t="shared" si="10"/>
        <v>10</v>
      </c>
      <c r="AA71">
        <f t="shared" si="10"/>
        <v>19</v>
      </c>
      <c r="AB71">
        <f t="shared" si="11"/>
        <v>14</v>
      </c>
      <c r="AC71">
        <f t="shared" si="12"/>
        <v>3</v>
      </c>
      <c r="AD71">
        <f t="shared" si="13"/>
        <v>7</v>
      </c>
      <c r="AE71">
        <f t="shared" si="14"/>
        <v>1</v>
      </c>
      <c r="AF71">
        <f t="shared" si="14"/>
        <v>3</v>
      </c>
    </row>
    <row r="72" spans="1:32" hidden="1" outlineLevel="1">
      <c r="A72" t="s">
        <v>98</v>
      </c>
      <c r="B72" t="str">
        <f>B53</f>
        <v>Muntadab (IRE)</v>
      </c>
      <c r="C72">
        <f>C53</f>
        <v>375.19990000000001</v>
      </c>
      <c r="D72">
        <f>(1/C72)*(C72-C73)</f>
        <v>4.9720429029965103E-2</v>
      </c>
      <c r="E72">
        <f>H53</f>
        <v>7</v>
      </c>
      <c r="F72">
        <f>(E72*10)-10</f>
        <v>60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 t="str">
        <f t="shared" si="6"/>
        <v>Titan Goddess</v>
      </c>
      <c r="V72">
        <f t="shared" si="7"/>
        <v>63</v>
      </c>
      <c r="W72">
        <f t="shared" si="8"/>
        <v>-14</v>
      </c>
      <c r="X72">
        <f t="shared" si="18"/>
        <v>-14</v>
      </c>
      <c r="Y72">
        <f t="shared" si="10"/>
        <v>9</v>
      </c>
      <c r="Z72">
        <f t="shared" si="10"/>
        <v>3</v>
      </c>
      <c r="AA72">
        <f t="shared" si="10"/>
        <v>1</v>
      </c>
      <c r="AB72">
        <f t="shared" si="11"/>
        <v>5</v>
      </c>
      <c r="AC72">
        <f t="shared" si="12"/>
        <v>2</v>
      </c>
      <c r="AD72">
        <f t="shared" si="13"/>
        <v>14</v>
      </c>
      <c r="AE72">
        <f t="shared" si="14"/>
        <v>13</v>
      </c>
      <c r="AF72">
        <f t="shared" si="14"/>
        <v>16</v>
      </c>
    </row>
    <row r="73" spans="1:32" hidden="1" outlineLevel="1">
      <c r="A73" t="s">
        <v>99</v>
      </c>
      <c r="B73" t="str">
        <f t="shared" ref="B73:C74" si="19">B54</f>
        <v>Ripp Orf (IRE)</v>
      </c>
      <c r="C73">
        <f t="shared" si="19"/>
        <v>356.54480000000001</v>
      </c>
      <c r="D73">
        <f>(1/C73)*(C73-C74)</f>
        <v>6.7145559267727389E-2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 t="str">
        <f t="shared" si="6"/>
        <v>Valley of Fire</v>
      </c>
      <c r="V73">
        <f t="shared" si="7"/>
        <v>36</v>
      </c>
      <c r="W73">
        <f t="shared" si="8"/>
        <v>-46</v>
      </c>
      <c r="X73">
        <f t="shared" si="18"/>
        <v>-46</v>
      </c>
      <c r="Y73">
        <f t="shared" si="10"/>
        <v>1</v>
      </c>
      <c r="Z73">
        <f t="shared" si="10"/>
        <v>1</v>
      </c>
      <c r="AA73">
        <f t="shared" si="10"/>
        <v>3</v>
      </c>
      <c r="AB73">
        <f t="shared" si="11"/>
        <v>4</v>
      </c>
      <c r="AC73">
        <f t="shared" si="12"/>
        <v>13</v>
      </c>
      <c r="AD73">
        <f t="shared" si="13"/>
        <v>1</v>
      </c>
      <c r="AE73">
        <f t="shared" si="14"/>
        <v>8</v>
      </c>
      <c r="AF73">
        <f t="shared" si="14"/>
        <v>5</v>
      </c>
    </row>
    <row r="74" spans="1:32" hidden="1" outlineLevel="1">
      <c r="A74" t="s">
        <v>100</v>
      </c>
      <c r="B74" t="str">
        <f t="shared" si="19"/>
        <v>Hayadh</v>
      </c>
      <c r="C74">
        <f t="shared" si="19"/>
        <v>332.6044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Ripp Orf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356.54480000000001</v>
      </c>
      <c r="C78">
        <f>(B79-B78)+0.01</f>
        <v>18.665100000000006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375.19990000000001</v>
      </c>
      <c r="C79">
        <f>C78/B79</f>
        <v>4.9747081489094229E-2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Ripp Orf (IRE) is highly rated.</v>
      </c>
      <c r="H79" t="str">
        <f>INDEX(A2:A50, MATCH(B79, AE2:AE50, 0))</f>
        <v>Muntadab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23.002099999999999</v>
      </c>
      <c r="C80">
        <f>(B81-B80)+0.01</f>
        <v>1.3408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24.332899999999999</v>
      </c>
      <c r="C81">
        <f>C80/B81</f>
        <v>5.5102351137759992E-2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Valley of Fire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Doncaster</v>
      </c>
    </row>
    <row r="82" spans="1:19" hidden="1" outlineLevel="1">
      <c r="A82" t="s">
        <v>110</v>
      </c>
      <c r="B82">
        <f>INDEX(M2:M49, MATCH(H77, A2:A49, 0))</f>
        <v>117.53</v>
      </c>
      <c r="C82">
        <f>(B83-B82)+0.01</f>
        <v>15.179999999999987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132.69999999999999</v>
      </c>
      <c r="C83">
        <f>C82/B83</f>
        <v>0.11439336850037671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Ripp Orf (IRE)is the form horse.</v>
      </c>
      <c r="H83" t="str">
        <f>INDEX(A2:A50,MATCH(B83,INDEX(M2:M50,0)))</f>
        <v>Valley of Fire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1.6044</v>
      </c>
      <c r="C84">
        <f>(B85-B84)+0.01</f>
        <v>1.4221000000000001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3.0165000000000002</v>
      </c>
      <c r="C85">
        <f>C84/B85</f>
        <v>0.47144041107243495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Alaadel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26.9832</v>
      </c>
      <c r="C86">
        <f>(B87-B86)+0.01</f>
        <v>12.714899999999998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39.688099999999999</v>
      </c>
      <c r="C87">
        <f>C86/B87</f>
        <v>0.32037058967297499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Breanski is 32.04% ahead of Ripp Orf (IRE). </v>
      </c>
      <c r="H87" t="str">
        <f>INDEX(A2:A50, MATCH(B87, AD2:AD50, 0))</f>
        <v>Breanski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2.2374999999999998</v>
      </c>
      <c r="C88">
        <f>B89-B88</f>
        <v>1.6192000000000002</v>
      </c>
      <c r="H88" t="str">
        <f>INDEX(X2:X50, MATCH(B88, Y2:Y50, 0))</f>
        <v>Atzeni, Andrea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3.8567</v>
      </c>
      <c r="C89">
        <f>C88/B89</f>
        <v>0.41984079653589862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Noble, Cameron is 41.98% ahead of Atzeni, Andrea. </v>
      </c>
      <c r="H89" t="str">
        <f>INDEX(X2:X50, MATCH(B89, Y2:Y50, 0))</f>
        <v>Noble, Cameron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83.152000000000001</v>
      </c>
      <c r="C90">
        <f>(B91-B90)+0.01</f>
        <v>13.898000000000005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97.04</v>
      </c>
      <c r="C91">
        <f>(C90+0.01)/(B91+0.01)</f>
        <v>0.14330757341576511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Kings Pavilion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41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0.26829999999999998</v>
      </c>
    </row>
    <row r="96" spans="1:19" hidden="1" outlineLevel="1">
      <c r="A96" t="s">
        <v>70</v>
      </c>
      <c r="B96">
        <f>INDEX(Sheet1!H:H, MATCH($A$51, Sheet1!$A:$A,0))</f>
        <v>0.1951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>Squats (IRE)</v>
      </c>
    </row>
    <row r="97" spans="1:6" hidden="1" outlineLevel="1">
      <c r="A97" t="s">
        <v>25</v>
      </c>
      <c r="B97">
        <f>INDEX(Sheet1!J:J, MATCH($A$51, Sheet1!$A:$A,0))</f>
        <v>0.122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0.2195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0.24390000000000001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0.26829999999999998</v>
      </c>
      <c r="C100" t="str">
        <f>IF(AND($B$94&gt;15,B100&gt;0.25),B58)</f>
        <v>Squats (IRE)</v>
      </c>
      <c r="D100">
        <f t="shared" si="22"/>
        <v>6</v>
      </c>
      <c r="E100">
        <f t="shared" si="23"/>
        <v>1</v>
      </c>
      <c r="F100" t="str">
        <f t="shared" si="24"/>
        <v>Squats (IRE)</v>
      </c>
    </row>
    <row r="101" spans="1:6" hidden="1" outlineLevel="1">
      <c r="A101" t="s">
        <v>32</v>
      </c>
      <c r="B101">
        <f>INDEX(Sheet1!R:R, MATCH($A$51, Sheet1!$A:$A,0))</f>
        <v>0.17069999999999999</v>
      </c>
      <c r="C101" t="b">
        <f>IF(AND($B$94&gt;15,B101&gt;0.25),B60)</f>
        <v>0</v>
      </c>
      <c r="D101">
        <f t="shared" si="22"/>
        <v>2</v>
      </c>
      <c r="E101">
        <f t="shared" si="23"/>
        <v>5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3" width="22.7109375" bestFit="1" customWidth="1"/>
    <col min="4" max="4" width="16" bestFit="1" customWidth="1"/>
    <col min="5" max="5" width="12" bestFit="1" customWidth="1"/>
    <col min="6" max="6" width="22.5703125" bestFit="1" customWidth="1"/>
    <col min="7" max="7" width="255.7109375" bestFit="1" customWidth="1"/>
    <col min="8" max="8" width="22.7109375" bestFit="1" customWidth="1"/>
    <col min="9" max="9" width="10.140625" bestFit="1" customWidth="1"/>
    <col min="10" max="10" width="16.28515625" bestFit="1" customWidth="1"/>
    <col min="11" max="11" width="26" bestFit="1" customWidth="1"/>
    <col min="12" max="19" width="22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5703125" bestFit="1" customWidth="1"/>
    <col min="25" max="25" width="14.42578125" bestFit="1" customWidth="1"/>
    <col min="26" max="26" width="16.42578125" bestFit="1" customWidth="1"/>
    <col min="27" max="27" width="15" bestFit="1" customWidth="1"/>
    <col min="28" max="28" width="19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1315</v>
      </c>
      <c r="B2" s="1">
        <v>0.69444444444444453</v>
      </c>
      <c r="C2" t="s">
        <v>171</v>
      </c>
      <c r="D2" t="s">
        <v>1313</v>
      </c>
      <c r="E2" t="s">
        <v>230</v>
      </c>
      <c r="F2">
        <v>4289</v>
      </c>
      <c r="G2" t="s">
        <v>282</v>
      </c>
      <c r="H2" t="s">
        <v>346</v>
      </c>
      <c r="I2" t="s">
        <v>5</v>
      </c>
      <c r="J2" t="s">
        <v>662</v>
      </c>
      <c r="K2" t="s">
        <v>1314</v>
      </c>
      <c r="L2">
        <v>7</v>
      </c>
      <c r="M2">
        <v>80.258399999999995</v>
      </c>
      <c r="N2">
        <v>69.520399999999995</v>
      </c>
      <c r="O2">
        <v>41.989199999999997</v>
      </c>
      <c r="P2">
        <v>12.1723</v>
      </c>
      <c r="Q2">
        <v>8.0197000000000003</v>
      </c>
      <c r="R2">
        <v>4.3517000000000001</v>
      </c>
      <c r="S2">
        <v>4.0909000000000004</v>
      </c>
      <c r="T2">
        <v>1.7949999999999999</v>
      </c>
      <c r="U2">
        <v>1.3170999999999999</v>
      </c>
      <c r="V2">
        <v>1.6174999999999999</v>
      </c>
      <c r="W2">
        <v>13.244999999999999</v>
      </c>
      <c r="X2" t="s">
        <v>1011</v>
      </c>
      <c r="Y2">
        <v>1.9117</v>
      </c>
      <c r="Z2" t="s">
        <v>1316</v>
      </c>
      <c r="AA2">
        <v>0.80369999999999997</v>
      </c>
      <c r="AB2" t="s">
        <v>1317</v>
      </c>
      <c r="AC2">
        <v>0.95109999999999995</v>
      </c>
      <c r="AD2">
        <v>20.558299999999999</v>
      </c>
      <c r="AE2" s="23">
        <v>262.60199999999998</v>
      </c>
      <c r="AF2">
        <v>5</v>
      </c>
      <c r="AG2">
        <v>96</v>
      </c>
    </row>
    <row r="3" spans="1:33">
      <c r="A3" t="s">
        <v>1318</v>
      </c>
      <c r="B3" s="1">
        <v>0.69444444444444453</v>
      </c>
      <c r="C3" t="s">
        <v>171</v>
      </c>
      <c r="D3" t="s">
        <v>1313</v>
      </c>
      <c r="E3" t="s">
        <v>230</v>
      </c>
      <c r="F3">
        <v>4289</v>
      </c>
      <c r="G3" t="s">
        <v>282</v>
      </c>
      <c r="H3" t="s">
        <v>346</v>
      </c>
      <c r="I3" t="s">
        <v>5</v>
      </c>
      <c r="J3" t="s">
        <v>662</v>
      </c>
      <c r="K3" t="s">
        <v>1314</v>
      </c>
      <c r="L3">
        <v>5</v>
      </c>
      <c r="M3">
        <v>108.786</v>
      </c>
      <c r="N3">
        <v>47.446899999999999</v>
      </c>
      <c r="O3">
        <v>20.848500000000001</v>
      </c>
      <c r="P3">
        <v>8.0060000000000002</v>
      </c>
      <c r="Q3">
        <v>3.83</v>
      </c>
      <c r="R3">
        <v>2.4588000000000001</v>
      </c>
      <c r="S3">
        <v>0</v>
      </c>
      <c r="T3">
        <v>0</v>
      </c>
      <c r="U3">
        <v>0</v>
      </c>
      <c r="V3">
        <v>0</v>
      </c>
      <c r="W3">
        <v>20.333600000000001</v>
      </c>
      <c r="X3" t="s">
        <v>1319</v>
      </c>
      <c r="Y3">
        <v>3.0232000000000001</v>
      </c>
      <c r="Z3" t="s">
        <v>484</v>
      </c>
      <c r="AA3">
        <v>1.9821</v>
      </c>
      <c r="AB3" t="s">
        <v>401</v>
      </c>
      <c r="AC3">
        <v>1.9280999999999999</v>
      </c>
      <c r="AD3">
        <v>31.2163</v>
      </c>
      <c r="AE3">
        <v>258.08229999999998</v>
      </c>
      <c r="AF3">
        <v>2.5</v>
      </c>
      <c r="AG3">
        <v>109</v>
      </c>
    </row>
    <row r="4" spans="1:33">
      <c r="A4" t="s">
        <v>1320</v>
      </c>
      <c r="B4" s="1">
        <v>0.69444444444444453</v>
      </c>
      <c r="C4" t="s">
        <v>171</v>
      </c>
      <c r="D4" t="s">
        <v>1313</v>
      </c>
      <c r="E4" t="s">
        <v>230</v>
      </c>
      <c r="F4">
        <v>4289</v>
      </c>
      <c r="G4" t="s">
        <v>282</v>
      </c>
      <c r="H4" t="s">
        <v>346</v>
      </c>
      <c r="I4" t="s">
        <v>5</v>
      </c>
      <c r="J4" t="s">
        <v>662</v>
      </c>
      <c r="K4" t="s">
        <v>1314</v>
      </c>
      <c r="L4">
        <v>5</v>
      </c>
      <c r="M4">
        <v>70.5244</v>
      </c>
      <c r="N4">
        <v>51.224400000000003</v>
      </c>
      <c r="O4">
        <v>26.5838</v>
      </c>
      <c r="P4">
        <v>12.574400000000001</v>
      </c>
      <c r="Q4">
        <v>4.7478999999999996</v>
      </c>
      <c r="R4">
        <v>4.3874000000000004</v>
      </c>
      <c r="S4">
        <v>3.6871999999999998</v>
      </c>
      <c r="T4">
        <v>1.5988</v>
      </c>
      <c r="U4">
        <v>0.76929999999999998</v>
      </c>
      <c r="V4">
        <v>1.5201</v>
      </c>
      <c r="W4">
        <v>16.442900000000002</v>
      </c>
      <c r="X4" t="s">
        <v>699</v>
      </c>
      <c r="Y4">
        <v>2.222</v>
      </c>
      <c r="Z4" t="s">
        <v>842</v>
      </c>
      <c r="AA4">
        <v>1.6491</v>
      </c>
      <c r="AB4" t="s">
        <v>324</v>
      </c>
      <c r="AC4">
        <v>1.0350999999999999</v>
      </c>
      <c r="AD4">
        <v>13.7119</v>
      </c>
      <c r="AE4">
        <v>212.67869999999999</v>
      </c>
      <c r="AF4">
        <v>6</v>
      </c>
      <c r="AG4">
        <v>116</v>
      </c>
    </row>
    <row r="5" spans="1:33">
      <c r="A5" t="s">
        <v>1321</v>
      </c>
      <c r="B5" s="1">
        <v>0.69444444444444453</v>
      </c>
      <c r="C5" t="s">
        <v>171</v>
      </c>
      <c r="D5" t="s">
        <v>1313</v>
      </c>
      <c r="E5" t="s">
        <v>230</v>
      </c>
      <c r="F5">
        <v>4289</v>
      </c>
      <c r="G5" t="s">
        <v>282</v>
      </c>
      <c r="H5" t="s">
        <v>346</v>
      </c>
      <c r="I5" t="s">
        <v>5</v>
      </c>
      <c r="J5" t="s">
        <v>662</v>
      </c>
      <c r="K5" t="s">
        <v>1314</v>
      </c>
      <c r="L5">
        <v>4</v>
      </c>
      <c r="M5">
        <v>57.004199999999997</v>
      </c>
      <c r="N5">
        <v>45.089700000000001</v>
      </c>
      <c r="O5">
        <v>25.0444</v>
      </c>
      <c r="P5">
        <v>11.1228</v>
      </c>
      <c r="Q5">
        <v>7.7378</v>
      </c>
      <c r="R5">
        <v>5.2380000000000004</v>
      </c>
      <c r="S5">
        <v>4.1577000000000002</v>
      </c>
      <c r="T5">
        <v>1.4721</v>
      </c>
      <c r="U5">
        <v>1.2109000000000001</v>
      </c>
      <c r="V5">
        <v>2.3633000000000002</v>
      </c>
      <c r="W5">
        <v>10.348599999999999</v>
      </c>
      <c r="X5" t="s">
        <v>697</v>
      </c>
      <c r="Y5">
        <v>1.6052</v>
      </c>
      <c r="Z5" t="s">
        <v>804</v>
      </c>
      <c r="AA5">
        <v>1.6091</v>
      </c>
      <c r="AB5" t="s">
        <v>444</v>
      </c>
      <c r="AC5">
        <v>0.6018</v>
      </c>
      <c r="AD5">
        <v>28.8932</v>
      </c>
      <c r="AE5">
        <v>203.49879999999999</v>
      </c>
      <c r="AF5">
        <v>1.88</v>
      </c>
      <c r="AG5">
        <v>113</v>
      </c>
    </row>
    <row r="6" spans="1:33">
      <c r="A6" t="s">
        <v>1322</v>
      </c>
      <c r="B6" s="1">
        <v>0.69444444444444453</v>
      </c>
      <c r="C6" t="s">
        <v>171</v>
      </c>
      <c r="D6" t="s">
        <v>1313</v>
      </c>
      <c r="E6" t="s">
        <v>230</v>
      </c>
      <c r="F6">
        <v>4289</v>
      </c>
      <c r="G6" t="s">
        <v>282</v>
      </c>
      <c r="H6" t="s">
        <v>346</v>
      </c>
      <c r="I6" t="s">
        <v>5</v>
      </c>
      <c r="J6" t="s">
        <v>662</v>
      </c>
      <c r="K6" t="s">
        <v>1314</v>
      </c>
      <c r="L6">
        <v>7</v>
      </c>
      <c r="M6">
        <v>68.858999999999995</v>
      </c>
      <c r="N6">
        <v>42.177999999999997</v>
      </c>
      <c r="O6">
        <v>16.3855</v>
      </c>
      <c r="P6">
        <v>11.551500000000001</v>
      </c>
      <c r="Q6">
        <v>7.4669999999999996</v>
      </c>
      <c r="R6">
        <v>5.8070000000000004</v>
      </c>
      <c r="S6">
        <v>4.3247999999999998</v>
      </c>
      <c r="T6">
        <v>1.0636000000000001</v>
      </c>
      <c r="U6">
        <v>0.89480000000000004</v>
      </c>
      <c r="V6">
        <v>0.71440000000000003</v>
      </c>
      <c r="W6">
        <v>14.6229</v>
      </c>
      <c r="Y6">
        <v>0</v>
      </c>
      <c r="Z6" t="s">
        <v>1323</v>
      </c>
      <c r="AA6">
        <v>1.6343000000000001</v>
      </c>
      <c r="AB6" t="s">
        <v>1324</v>
      </c>
      <c r="AC6">
        <v>1.5175000000000001</v>
      </c>
      <c r="AD6">
        <v>18.5776</v>
      </c>
      <c r="AE6">
        <v>195.59780000000001</v>
      </c>
      <c r="AF6">
        <v>0</v>
      </c>
      <c r="AG6">
        <v>101</v>
      </c>
    </row>
    <row r="7" spans="1:33">
      <c r="A7" t="s">
        <v>1325</v>
      </c>
      <c r="B7" s="1">
        <v>0.69444444444444453</v>
      </c>
      <c r="C7" t="s">
        <v>171</v>
      </c>
      <c r="D7" t="s">
        <v>1313</v>
      </c>
      <c r="E7" t="s">
        <v>230</v>
      </c>
      <c r="F7">
        <v>4289</v>
      </c>
      <c r="G7" t="s">
        <v>282</v>
      </c>
      <c r="H7" t="s">
        <v>346</v>
      </c>
      <c r="I7" t="s">
        <v>5</v>
      </c>
      <c r="J7" t="s">
        <v>662</v>
      </c>
      <c r="K7" t="s">
        <v>1314</v>
      </c>
      <c r="L7">
        <v>8</v>
      </c>
      <c r="M7">
        <v>40.205100000000002</v>
      </c>
      <c r="N7">
        <v>37.4559</v>
      </c>
      <c r="O7">
        <v>18.159400000000002</v>
      </c>
      <c r="P7">
        <v>7.1186999999999996</v>
      </c>
      <c r="Q7">
        <v>5.7587999999999999</v>
      </c>
      <c r="R7">
        <v>6.5754999999999999</v>
      </c>
      <c r="S7">
        <v>3.6478999999999999</v>
      </c>
      <c r="T7">
        <v>3.1518000000000002</v>
      </c>
      <c r="U7">
        <v>1.4137999999999999</v>
      </c>
      <c r="V7">
        <v>0.86509999999999998</v>
      </c>
      <c r="W7">
        <v>17.7593</v>
      </c>
      <c r="X7" t="s">
        <v>1326</v>
      </c>
      <c r="Y7">
        <v>1.7004999999999999</v>
      </c>
      <c r="Z7" t="s">
        <v>1327</v>
      </c>
      <c r="AA7">
        <v>1.1855</v>
      </c>
      <c r="AB7" t="s">
        <v>840</v>
      </c>
      <c r="AC7">
        <v>2.2951000000000001</v>
      </c>
      <c r="AD7">
        <v>20.575700000000001</v>
      </c>
      <c r="AE7">
        <v>167.8681</v>
      </c>
      <c r="AF7">
        <v>12</v>
      </c>
      <c r="AG7">
        <v>113</v>
      </c>
    </row>
    <row r="8" spans="1:33">
      <c r="A8" t="s">
        <v>1328</v>
      </c>
      <c r="B8" s="1">
        <v>0.69444444444444453</v>
      </c>
      <c r="C8" t="s">
        <v>171</v>
      </c>
      <c r="D8" t="s">
        <v>1313</v>
      </c>
      <c r="E8" t="s">
        <v>230</v>
      </c>
      <c r="F8">
        <v>4289</v>
      </c>
      <c r="G8" t="s">
        <v>282</v>
      </c>
      <c r="H8" t="s">
        <v>346</v>
      </c>
      <c r="I8" t="s">
        <v>5</v>
      </c>
      <c r="J8" t="s">
        <v>662</v>
      </c>
      <c r="K8" t="s">
        <v>1314</v>
      </c>
      <c r="L8">
        <v>10</v>
      </c>
      <c r="M8">
        <v>24.578299999999999</v>
      </c>
      <c r="N8">
        <v>28.638300000000001</v>
      </c>
      <c r="O8">
        <v>13.2738</v>
      </c>
      <c r="P8">
        <v>9.4662000000000006</v>
      </c>
      <c r="Q8">
        <v>5.3578999999999999</v>
      </c>
      <c r="R8">
        <v>2.9085999999999999</v>
      </c>
      <c r="S8">
        <v>1.9765999999999999</v>
      </c>
      <c r="T8">
        <v>1.7490000000000001</v>
      </c>
      <c r="U8">
        <v>0.90680000000000005</v>
      </c>
      <c r="V8">
        <v>0.9294</v>
      </c>
      <c r="W8">
        <v>7.8441999999999998</v>
      </c>
      <c r="X8" t="s">
        <v>503</v>
      </c>
      <c r="Y8">
        <v>0.68730000000000002</v>
      </c>
      <c r="Z8" t="s">
        <v>996</v>
      </c>
      <c r="AA8">
        <v>0.5464</v>
      </c>
      <c r="AB8" t="s">
        <v>1329</v>
      </c>
      <c r="AC8">
        <v>0</v>
      </c>
      <c r="AD8">
        <v>15.942399999999999</v>
      </c>
      <c r="AE8">
        <v>114.8052</v>
      </c>
      <c r="AF8">
        <v>20</v>
      </c>
      <c r="AG8">
        <v>96</v>
      </c>
    </row>
    <row r="51" spans="1:33" hidden="1" outlineLevel="1">
      <c r="A51" t="str">
        <f>C2</f>
        <v>Kelso</v>
      </c>
      <c r="B51">
        <f>B2</f>
        <v>0.69444444444444453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One Night In Milan (IRE)</v>
      </c>
      <c r="L52" t="str">
        <f t="shared" si="0"/>
        <v>Green Zone (IRE)</v>
      </c>
      <c r="M52" t="str">
        <f t="shared" si="0"/>
        <v>Green Zone (IRE)</v>
      </c>
      <c r="N52" t="str">
        <f t="shared" ref="N52:N91" si="1">INDEX($A$2:$A$20,(MATCH(LARGE(W$2:W$20,$J52),W$2:W$20,0)))</f>
        <v>One Night In Milan (IRE)</v>
      </c>
      <c r="O52" t="str">
        <f t="shared" ref="O52:O91" si="2">INDEX($A$2:$A$20,(MATCH(LARGE(AA$2:AA$20,$J52),AA$2:AA$20,0)))</f>
        <v>One Night In Milan (IRE)</v>
      </c>
      <c r="P52" t="str">
        <f t="shared" ref="P52:P91" si="3">INDEX($A$2:$A$20,(MATCH(LARGE(Y$2:Y$20,$J52),Y$2:Y$20,0)))</f>
        <v>One Night In Milan (IRE)</v>
      </c>
      <c r="Q52" t="str">
        <f t="shared" ref="Q52:Q91" si="4">INDEX($A$2:$A$20,(MATCH(LARGE(Y$2:Y$20,$J52),Y$2:Y$20,0)))</f>
        <v>One Night In Milan (IRE)</v>
      </c>
      <c r="R52" t="str">
        <f t="shared" ref="R52:R91" si="5">INDEX($A$2:$A$20,(MATCH(LARGE(AD$2:AD$20,$J52),AD$2:AD$20,0)))</f>
        <v>One Night In Milan (IRE)</v>
      </c>
      <c r="S52" t="str">
        <f t="shared" ref="S52:S80" si="6">A2</f>
        <v>Green Zone (IRE)</v>
      </c>
      <c r="V52">
        <f t="shared" ref="V52:V80" si="7">SUM(Y52:AF52)</f>
        <v>37</v>
      </c>
      <c r="W52">
        <f t="shared" ref="W52:W80" si="8">V52-AG2</f>
        <v>-59</v>
      </c>
      <c r="X52">
        <f t="shared" ref="X52:X60" si="9">IF(ISNA(W52),"",W52)</f>
        <v>-59</v>
      </c>
      <c r="Y52">
        <f t="shared" ref="Y52:AA80" si="10">(($H$63+1)-(RANK(M2,M$2:M$30)))</f>
        <v>6</v>
      </c>
      <c r="Z52">
        <f t="shared" si="10"/>
        <v>7</v>
      </c>
      <c r="AA52">
        <f t="shared" si="10"/>
        <v>7</v>
      </c>
      <c r="AB52">
        <f t="shared" ref="AB52:AB80" si="11">(($H$63+1)-(RANK(W2,W$2:W$30)))</f>
        <v>3</v>
      </c>
      <c r="AC52">
        <f t="shared" ref="AC52:AC80" si="12">(($H$63+1)-(RANK(Y2,Y$2:Y$30)))</f>
        <v>5</v>
      </c>
      <c r="AD52">
        <f t="shared" ref="AD52:AD80" si="13">(($H$63+1)-(RANK(AA2,AA$2:AA$30)))</f>
        <v>2</v>
      </c>
      <c r="AE52">
        <f t="shared" ref="AE52:AF80" si="14">(($H$63+1)-(RANK(AC2,AC$2:AC$30)))</f>
        <v>3</v>
      </c>
      <c r="AF52">
        <f t="shared" si="14"/>
        <v>4</v>
      </c>
      <c r="AG52" t="str">
        <f>INDEX(S52:S92, MATCH(LARGE(X52:X92, 1),X52:X92, 0))</f>
        <v>Green Zone (IRE)</v>
      </c>
    </row>
    <row r="53" spans="1:33" hidden="1" outlineLevel="1">
      <c r="A53" t="s">
        <v>43</v>
      </c>
      <c r="B53" t="str">
        <f>A2</f>
        <v>Green Zone (IRE)</v>
      </c>
      <c r="C53">
        <f>AE2</f>
        <v>262.60199999999998</v>
      </c>
      <c r="D53">
        <f>AG2</f>
        <v>96</v>
      </c>
      <c r="E53">
        <f>C53-D53</f>
        <v>166.60199999999998</v>
      </c>
      <c r="F53">
        <f>SUMIF(B53:B61, B53, G53:G61)</f>
        <v>1.7211216974737438E-2</v>
      </c>
      <c r="G53">
        <f>(1/C53)*(C53-C54)</f>
        <v>1.7211216974737438E-2</v>
      </c>
      <c r="H53">
        <f>AF2</f>
        <v>5</v>
      </c>
      <c r="J53">
        <v>2</v>
      </c>
      <c r="K53" t="str">
        <f t="shared" si="0"/>
        <v>Green Zone (IRE)</v>
      </c>
      <c r="L53" t="str">
        <f t="shared" si="0"/>
        <v>Big Time Dancer (IRE)</v>
      </c>
      <c r="M53" t="str">
        <f t="shared" si="0"/>
        <v>Big Time Dancer (IRE)</v>
      </c>
      <c r="N53" t="str">
        <f t="shared" si="1"/>
        <v>Buckled</v>
      </c>
      <c r="O53" t="str">
        <f t="shared" si="2"/>
        <v>Big Time Dancer (IRE)</v>
      </c>
      <c r="P53" t="str">
        <f t="shared" si="3"/>
        <v>Big Time Dancer (IRE)</v>
      </c>
      <c r="Q53" t="str">
        <f t="shared" si="4"/>
        <v>Big Time Dancer (IRE)</v>
      </c>
      <c r="R53" t="str">
        <f t="shared" si="5"/>
        <v>Something Brewing (FR)</v>
      </c>
      <c r="S53" t="str">
        <f t="shared" si="6"/>
        <v>One Night In Milan (IRE)</v>
      </c>
      <c r="V53">
        <f t="shared" si="7"/>
        <v>50</v>
      </c>
      <c r="W53">
        <f t="shared" si="8"/>
        <v>-59</v>
      </c>
      <c r="X53">
        <f t="shared" si="9"/>
        <v>-59</v>
      </c>
      <c r="Y53">
        <f t="shared" si="10"/>
        <v>7</v>
      </c>
      <c r="Z53">
        <f t="shared" si="10"/>
        <v>5</v>
      </c>
      <c r="AA53">
        <f t="shared" si="10"/>
        <v>4</v>
      </c>
      <c r="AB53">
        <f t="shared" si="11"/>
        <v>7</v>
      </c>
      <c r="AC53">
        <f t="shared" si="12"/>
        <v>7</v>
      </c>
      <c r="AD53">
        <f t="shared" si="13"/>
        <v>7</v>
      </c>
      <c r="AE53">
        <f t="shared" si="14"/>
        <v>6</v>
      </c>
      <c r="AF53">
        <f t="shared" si="14"/>
        <v>7</v>
      </c>
    </row>
    <row r="54" spans="1:33" hidden="1" outlineLevel="1">
      <c r="A54" t="s">
        <v>44</v>
      </c>
      <c r="B54" t="str">
        <f>A3</f>
        <v>One Night In Milan (IRE)</v>
      </c>
      <c r="C54">
        <f>AE3</f>
        <v>258.08229999999998</v>
      </c>
      <c r="D54">
        <f>AG3</f>
        <v>109</v>
      </c>
      <c r="E54">
        <f t="shared" ref="E54:E55" si="15">C54-D54</f>
        <v>149.08229999999998</v>
      </c>
      <c r="F54">
        <f ca="1">SUMIF(B53:B64, B54, G53:G61)</f>
        <v>0.89627949390863348</v>
      </c>
      <c r="H54">
        <f>AF3</f>
        <v>2.5</v>
      </c>
      <c r="J54">
        <v>3</v>
      </c>
      <c r="K54" t="str">
        <f t="shared" si="0"/>
        <v>Big Time Dancer (IRE)</v>
      </c>
      <c r="L54" t="str">
        <f t="shared" si="0"/>
        <v>One Night In Milan (IRE)</v>
      </c>
      <c r="M54" t="str">
        <f t="shared" si="0"/>
        <v>Something Brewing (FR)</v>
      </c>
      <c r="N54" t="str">
        <f t="shared" si="1"/>
        <v>Big Time Dancer (IRE)</v>
      </c>
      <c r="O54" t="str">
        <f t="shared" si="2"/>
        <v>Knocknamona (IRE)</v>
      </c>
      <c r="P54" t="str">
        <f t="shared" si="3"/>
        <v>Green Zone (IRE)</v>
      </c>
      <c r="Q54" t="str">
        <f t="shared" si="4"/>
        <v>Green Zone (IRE)</v>
      </c>
      <c r="R54" t="str">
        <f t="shared" si="5"/>
        <v>Buckled</v>
      </c>
      <c r="S54" t="str">
        <f t="shared" si="6"/>
        <v>Big Time Dancer (IRE)</v>
      </c>
      <c r="V54">
        <f t="shared" si="7"/>
        <v>39</v>
      </c>
      <c r="W54">
        <f t="shared" si="8"/>
        <v>-77</v>
      </c>
      <c r="X54">
        <f t="shared" si="9"/>
        <v>-77</v>
      </c>
      <c r="Y54">
        <f t="shared" si="10"/>
        <v>5</v>
      </c>
      <c r="Z54">
        <f t="shared" si="10"/>
        <v>6</v>
      </c>
      <c r="AA54">
        <f t="shared" si="10"/>
        <v>6</v>
      </c>
      <c r="AB54">
        <f t="shared" si="11"/>
        <v>5</v>
      </c>
      <c r="AC54">
        <f t="shared" si="12"/>
        <v>6</v>
      </c>
      <c r="AD54">
        <f t="shared" si="13"/>
        <v>6</v>
      </c>
      <c r="AE54">
        <f t="shared" si="14"/>
        <v>4</v>
      </c>
      <c r="AF54">
        <f t="shared" si="14"/>
        <v>1</v>
      </c>
    </row>
    <row r="55" spans="1:33" hidden="1" outlineLevel="1">
      <c r="A55" t="s">
        <v>45</v>
      </c>
      <c r="B55" t="str">
        <f>A4</f>
        <v>Big Time Dancer (IRE)</v>
      </c>
      <c r="C55">
        <f>AE4</f>
        <v>212.67869999999999</v>
      </c>
      <c r="D55">
        <f>AG4</f>
        <v>116</v>
      </c>
      <c r="E55">
        <f t="shared" si="15"/>
        <v>96.678699999999992</v>
      </c>
      <c r="F55">
        <f ca="1">SUMIF(B53:B64, B55, G53:G61)</f>
        <v>0</v>
      </c>
      <c r="H55">
        <f>AF4</f>
        <v>6</v>
      </c>
      <c r="J55">
        <v>4</v>
      </c>
      <c r="K55" t="str">
        <f t="shared" si="0"/>
        <v>Knocknamona (IRE)</v>
      </c>
      <c r="L55" t="str">
        <f t="shared" si="0"/>
        <v>Something Brewing (FR)</v>
      </c>
      <c r="M55" t="str">
        <f t="shared" si="0"/>
        <v>One Night In Milan (IRE)</v>
      </c>
      <c r="N55" t="str">
        <f t="shared" si="1"/>
        <v>Knocknamona (IRE)</v>
      </c>
      <c r="O55" t="str">
        <f t="shared" si="2"/>
        <v>Something Brewing (FR)</v>
      </c>
      <c r="P55" t="str">
        <f t="shared" si="3"/>
        <v>Buckled</v>
      </c>
      <c r="Q55" t="str">
        <f t="shared" si="4"/>
        <v>Buckled</v>
      </c>
      <c r="R55" t="str">
        <f t="shared" si="5"/>
        <v>Green Zone (IRE)</v>
      </c>
      <c r="S55" t="str">
        <f t="shared" si="6"/>
        <v>Something Brewing (FR)</v>
      </c>
      <c r="V55">
        <f t="shared" si="7"/>
        <v>29</v>
      </c>
      <c r="W55">
        <f t="shared" si="8"/>
        <v>-84</v>
      </c>
      <c r="X55">
        <f t="shared" si="9"/>
        <v>-84</v>
      </c>
      <c r="Y55">
        <f t="shared" si="10"/>
        <v>3</v>
      </c>
      <c r="Z55">
        <f t="shared" si="10"/>
        <v>4</v>
      </c>
      <c r="AA55">
        <f t="shared" si="10"/>
        <v>5</v>
      </c>
      <c r="AB55">
        <f t="shared" si="11"/>
        <v>2</v>
      </c>
      <c r="AC55">
        <f t="shared" si="12"/>
        <v>3</v>
      </c>
      <c r="AD55">
        <f t="shared" si="13"/>
        <v>4</v>
      </c>
      <c r="AE55">
        <f t="shared" si="14"/>
        <v>2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One Night In Milan (IRE)</v>
      </c>
      <c r="C56">
        <f>LARGE(M$2:M$20, D56)</f>
        <v>108.786</v>
      </c>
      <c r="D56">
        <v>1</v>
      </c>
      <c r="E56">
        <f>LARGE(M$2:M$20, F56)</f>
        <v>80.258399999999995</v>
      </c>
      <c r="F56">
        <v>2</v>
      </c>
      <c r="G56">
        <f t="shared" ref="G56:G61" si="16">IF(C56&gt;0, (1/C56)*(C56-E56), 0.1)</f>
        <v>0.26223594947879331</v>
      </c>
      <c r="H56">
        <f t="shared" ref="H56:H61" si="17">INDEX(AF$2:AF$20,MATCH(B56,A$2:A$20,0))</f>
        <v>2.5</v>
      </c>
      <c r="J56">
        <v>5</v>
      </c>
      <c r="K56" t="str">
        <f t="shared" si="0"/>
        <v>Something Brewing (FR)</v>
      </c>
      <c r="L56" t="str">
        <f t="shared" si="0"/>
        <v>Knocknamona (IRE)</v>
      </c>
      <c r="M56" t="str">
        <f t="shared" si="0"/>
        <v>Buckled</v>
      </c>
      <c r="N56" t="str">
        <f t="shared" si="1"/>
        <v>Green Zone (IRE)</v>
      </c>
      <c r="O56" t="str">
        <f t="shared" si="2"/>
        <v>Buckled</v>
      </c>
      <c r="P56" t="str">
        <f t="shared" si="3"/>
        <v>Something Brewing (FR)</v>
      </c>
      <c r="Q56" t="str">
        <f t="shared" si="4"/>
        <v>Something Brewing (FR)</v>
      </c>
      <c r="R56" t="str">
        <f t="shared" si="5"/>
        <v>Knocknamona (IRE)</v>
      </c>
      <c r="S56" t="str">
        <f t="shared" si="6"/>
        <v>Knocknamona (IRE)</v>
      </c>
      <c r="V56">
        <f t="shared" si="7"/>
        <v>27</v>
      </c>
      <c r="W56">
        <f t="shared" si="8"/>
        <v>-74</v>
      </c>
      <c r="X56">
        <f t="shared" si="9"/>
        <v>-74</v>
      </c>
      <c r="Y56">
        <f t="shared" si="10"/>
        <v>4</v>
      </c>
      <c r="Z56">
        <f t="shared" si="10"/>
        <v>3</v>
      </c>
      <c r="AA56">
        <f t="shared" si="10"/>
        <v>2</v>
      </c>
      <c r="AB56">
        <f t="shared" si="11"/>
        <v>4</v>
      </c>
      <c r="AC56">
        <f t="shared" si="12"/>
        <v>1</v>
      </c>
      <c r="AD56">
        <f t="shared" si="13"/>
        <v>5</v>
      </c>
      <c r="AE56">
        <f t="shared" si="14"/>
        <v>5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One Night In Milan (IRE)</v>
      </c>
      <c r="C57">
        <f>LARGE(W$2:W$20, D57)</f>
        <v>20.333600000000001</v>
      </c>
      <c r="D57">
        <v>1</v>
      </c>
      <c r="E57">
        <f>LARGE(W$2:W$20, F57)</f>
        <v>17.7593</v>
      </c>
      <c r="F57">
        <v>2</v>
      </c>
      <c r="G57">
        <f t="shared" si="16"/>
        <v>0.12660325766219463</v>
      </c>
      <c r="H57">
        <f t="shared" si="17"/>
        <v>2.5</v>
      </c>
      <c r="J57">
        <v>6</v>
      </c>
      <c r="K57" t="str">
        <f t="shared" si="0"/>
        <v>Buckled</v>
      </c>
      <c r="L57" t="str">
        <f t="shared" si="0"/>
        <v>Buckled</v>
      </c>
      <c r="M57" t="str">
        <f t="shared" si="0"/>
        <v>Knocknamona (IRE)</v>
      </c>
      <c r="N57" t="str">
        <f t="shared" si="1"/>
        <v>Something Brewing (FR)</v>
      </c>
      <c r="O57" t="str">
        <f t="shared" si="2"/>
        <v>Green Zone (IRE)</v>
      </c>
      <c r="P57" t="str">
        <f t="shared" si="3"/>
        <v>This Thyne Jude</v>
      </c>
      <c r="Q57" t="str">
        <f t="shared" si="4"/>
        <v>This Thyne Jude</v>
      </c>
      <c r="R57" t="str">
        <f t="shared" si="5"/>
        <v>This Thyne Jude</v>
      </c>
      <c r="S57" t="str">
        <f t="shared" si="6"/>
        <v>Buckled</v>
      </c>
      <c r="V57">
        <f t="shared" si="7"/>
        <v>32</v>
      </c>
      <c r="W57">
        <f t="shared" si="8"/>
        <v>-81</v>
      </c>
      <c r="X57">
        <f t="shared" si="9"/>
        <v>-81</v>
      </c>
      <c r="Y57">
        <f t="shared" si="10"/>
        <v>2</v>
      </c>
      <c r="Z57">
        <f t="shared" si="10"/>
        <v>2</v>
      </c>
      <c r="AA57">
        <f t="shared" si="10"/>
        <v>3</v>
      </c>
      <c r="AB57">
        <f t="shared" si="11"/>
        <v>6</v>
      </c>
      <c r="AC57">
        <f t="shared" si="12"/>
        <v>4</v>
      </c>
      <c r="AD57">
        <f t="shared" si="13"/>
        <v>3</v>
      </c>
      <c r="AE57">
        <f t="shared" si="14"/>
        <v>7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One Night In Milan (IRE)</v>
      </c>
      <c r="C58">
        <f>LARGE(AA$2:AA$20, D58)</f>
        <v>1.9821</v>
      </c>
      <c r="D58">
        <v>1</v>
      </c>
      <c r="E58">
        <f>LARGE(AA$2:AA$20, F58)</f>
        <v>1.6491</v>
      </c>
      <c r="F58">
        <v>2</v>
      </c>
      <c r="G58">
        <f t="shared" si="16"/>
        <v>0.16800363251097322</v>
      </c>
      <c r="H58">
        <f t="shared" si="17"/>
        <v>2.5</v>
      </c>
      <c r="J58">
        <v>7</v>
      </c>
      <c r="K58" t="str">
        <f t="shared" si="0"/>
        <v>This Thyne Jude</v>
      </c>
      <c r="L58" t="str">
        <f t="shared" si="0"/>
        <v>This Thyne Jude</v>
      </c>
      <c r="M58" t="str">
        <f t="shared" si="0"/>
        <v>This Thyne Jude</v>
      </c>
      <c r="N58" t="str">
        <f t="shared" si="1"/>
        <v>This Thyne Jude</v>
      </c>
      <c r="O58" t="str">
        <f t="shared" si="2"/>
        <v>This Thyne Jude</v>
      </c>
      <c r="P58" t="str">
        <f t="shared" si="3"/>
        <v>Knocknamona (IRE)</v>
      </c>
      <c r="Q58" t="str">
        <f t="shared" si="4"/>
        <v>Knocknamona (IRE)</v>
      </c>
      <c r="R58" t="str">
        <f t="shared" si="5"/>
        <v>Big Time Dancer (IRE)</v>
      </c>
      <c r="S58" t="str">
        <f t="shared" si="6"/>
        <v>This Thyne Jude</v>
      </c>
      <c r="V58">
        <f t="shared" si="7"/>
        <v>10</v>
      </c>
      <c r="W58">
        <f t="shared" si="8"/>
        <v>-86</v>
      </c>
      <c r="X58">
        <f t="shared" si="9"/>
        <v>-86</v>
      </c>
      <c r="Y58">
        <f t="shared" si="10"/>
        <v>1</v>
      </c>
      <c r="Z58">
        <f t="shared" si="10"/>
        <v>1</v>
      </c>
      <c r="AA58">
        <f t="shared" si="10"/>
        <v>1</v>
      </c>
      <c r="AB58">
        <f t="shared" si="11"/>
        <v>1</v>
      </c>
      <c r="AC58">
        <f t="shared" si="12"/>
        <v>2</v>
      </c>
      <c r="AD58">
        <f t="shared" si="13"/>
        <v>1</v>
      </c>
      <c r="AE58">
        <f t="shared" si="14"/>
        <v>1</v>
      </c>
      <c r="AF58">
        <f t="shared" si="14"/>
        <v>2</v>
      </c>
    </row>
    <row r="59" spans="1:33" hidden="1" outlineLevel="1">
      <c r="A59" t="s">
        <v>30</v>
      </c>
      <c r="B59" t="str">
        <f>INDEX(A$2:A$20,MATCH(C59,AC$2:AC$20,0))</f>
        <v>Buckled</v>
      </c>
      <c r="C59">
        <f>LARGE(AC$2:AC$20, D59)</f>
        <v>2.2951000000000001</v>
      </c>
      <c r="D59">
        <v>1</v>
      </c>
      <c r="E59">
        <f>LARGE(AC$2:AC$20, F59)</f>
        <v>1.9280999999999999</v>
      </c>
      <c r="F59">
        <v>2</v>
      </c>
      <c r="G59">
        <f t="shared" si="16"/>
        <v>0.15990588645374937</v>
      </c>
      <c r="H59">
        <f t="shared" si="17"/>
        <v>12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>
        <f t="shared" si="12"/>
        <v>1</v>
      </c>
      <c r="AD59" t="e">
        <f t="shared" si="13"/>
        <v>#N/A</v>
      </c>
      <c r="AE59">
        <f t="shared" si="14"/>
        <v>1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One Night In Milan (IRE)</v>
      </c>
      <c r="C60">
        <f>LARGE(Y$2:Y$20, D60)</f>
        <v>3.0232000000000001</v>
      </c>
      <c r="D60">
        <v>1</v>
      </c>
      <c r="E60">
        <f>LARGE(Y$2:Y$20, F60)</f>
        <v>2.222</v>
      </c>
      <c r="F60">
        <v>2</v>
      </c>
      <c r="G60">
        <f t="shared" si="16"/>
        <v>0.26501720031754439</v>
      </c>
      <c r="H60">
        <f t="shared" si="17"/>
        <v>2.5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>
        <f t="shared" si="12"/>
        <v>1</v>
      </c>
      <c r="AD60" t="e">
        <f t="shared" si="13"/>
        <v>#N/A</v>
      </c>
      <c r="AE60">
        <f t="shared" si="14"/>
        <v>1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One Night In Milan (IRE)</v>
      </c>
      <c r="C61">
        <f>LARGE(AD$2:AD$20, D61)</f>
        <v>31.2163</v>
      </c>
      <c r="D61">
        <v>1</v>
      </c>
      <c r="E61">
        <f>LARGE(AD$2:AD$20, F61)</f>
        <v>28.8932</v>
      </c>
      <c r="F61">
        <v>2</v>
      </c>
      <c r="G61">
        <f t="shared" si="16"/>
        <v>7.4419453939127966E-2</v>
      </c>
      <c r="H61">
        <f t="shared" si="17"/>
        <v>2.5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>
        <f t="shared" si="12"/>
        <v>1</v>
      </c>
      <c r="AD61" t="e">
        <f t="shared" si="13"/>
        <v>#N/A</v>
      </c>
      <c r="AE61">
        <f t="shared" si="14"/>
        <v>1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Green Zone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>
        <f t="shared" si="12"/>
        <v>1</v>
      </c>
      <c r="AD62" t="e">
        <f t="shared" si="13"/>
        <v>#N/A</v>
      </c>
      <c r="AE62">
        <f t="shared" si="14"/>
        <v>1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One Night In Milan (IRE)</v>
      </c>
      <c r="C63" t="str">
        <f>IF(G68="Handicap", INDEX(B53:B55,(MATCH(LARGE(D53:D55,3),D53:D55,0))))</f>
        <v>Green Zone (IRE)</v>
      </c>
      <c r="D63" t="str">
        <f>IF(G68="Handicap", INDEX(B53:B55,(MATCH(LARGE(E53:E55,1),E53:E55,0))))</f>
        <v>Green Zone (IRE)</v>
      </c>
      <c r="G63" t="s">
        <v>68</v>
      </c>
      <c r="H63">
        <f>COUNTIF(A2:A30, "*")</f>
        <v>7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>
        <f t="shared" si="12"/>
        <v>1</v>
      </c>
      <c r="AD63" t="e">
        <f t="shared" si="13"/>
        <v>#N/A</v>
      </c>
      <c r="AE63">
        <f t="shared" si="14"/>
        <v>1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One Night In Milan (IRE)</v>
      </c>
      <c r="C64">
        <f>INDEX(AF$2:AF$20,MATCH(B64,A$2:A$20,0))</f>
        <v>2.5</v>
      </c>
      <c r="D64">
        <v>1</v>
      </c>
      <c r="E64">
        <f>SUMIF(B53:B61, B64, G53:G61)</f>
        <v>0.89627949390863348</v>
      </c>
      <c r="F64">
        <v>0</v>
      </c>
      <c r="G64" t="str">
        <f>K2</f>
        <v>Carnacrack Handicap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>
        <f t="shared" si="12"/>
        <v>1</v>
      </c>
      <c r="AD64" t="e">
        <f t="shared" si="13"/>
        <v>#N/A</v>
      </c>
      <c r="AE64">
        <f t="shared" si="14"/>
        <v>1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One Night In Milan (IRE)</v>
      </c>
      <c r="C65">
        <f>INDEX(AF$2:AF$20,MATCH(B65,A$2:A$20,0))</f>
        <v>2.5</v>
      </c>
      <c r="D65">
        <v>1</v>
      </c>
      <c r="F65">
        <f>IF(G68="Non Handicap", F64+1, F64)</f>
        <v>0</v>
      </c>
      <c r="G65" t="str">
        <f>D2</f>
        <v xml:space="preserve">2m5f </v>
      </c>
      <c r="H65">
        <f>LARGE(G58:G60, 1)</f>
        <v>0.26501720031754439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>
        <f t="shared" si="12"/>
        <v>1</v>
      </c>
      <c r="AD65" t="e">
        <f t="shared" si="13"/>
        <v>#N/A</v>
      </c>
      <c r="AE65">
        <f t="shared" si="14"/>
        <v>1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4289</v>
      </c>
      <c r="H66">
        <f ca="1">LARGE(F53:F55, 1)</f>
        <v>0.89627949390863348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>
        <f t="shared" si="12"/>
        <v>1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One Night In Milan (IRE)</v>
      </c>
      <c r="F67">
        <f>IF(H63&lt;11, F66+1, F66)</f>
        <v>1</v>
      </c>
      <c r="G67" t="str">
        <f>G2</f>
        <v>Good</v>
      </c>
      <c r="H67" t="str">
        <f ca="1">INDEX(B53:B55,MATCH(H66,F53:F55,0))</f>
        <v>One Night In Milan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1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One Night In Milan (IRE)</v>
      </c>
      <c r="B68" t="str">
        <f ca="1">IF(ISNA(A68), B56, A68)</f>
        <v>One Night In Milan (IRE)</v>
      </c>
      <c r="C68">
        <f ca="1">INDEX(AF$2:AF$20,MATCH(B68,A$2:A$20,0))</f>
        <v>2.5</v>
      </c>
      <c r="D68">
        <v>1</v>
      </c>
      <c r="F68">
        <f ca="1">IF(E70&gt;0.5, F67+1, F67)</f>
        <v>2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1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One Night In Milan (IRE)</v>
      </c>
      <c r="C69">
        <f ca="1">INDEX(AF$2:AF$20,MATCH(B69,A$2:A$20,0))</f>
        <v>2.5</v>
      </c>
      <c r="D69">
        <v>1</v>
      </c>
      <c r="F69">
        <f ca="1">IF(E70&gt;1, F68+1, F68)</f>
        <v>2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1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One Night In Milan (IRE)</v>
      </c>
      <c r="C70">
        <f ca="1">INDEX(AF$2:AF$20,MATCH(B70,A$2:A$20,0))</f>
        <v>2.5</v>
      </c>
      <c r="D70">
        <v>1</v>
      </c>
      <c r="E70">
        <f ca="1">SUMIF(B53:B61, B70, G53:G61)</f>
        <v>0.89627949390863348</v>
      </c>
      <c r="F70">
        <f ca="1">IF(E70&gt;1.5, F69+1, F69)</f>
        <v>2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1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1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Green Zone (IRE)</v>
      </c>
      <c r="C72">
        <f>C53</f>
        <v>262.60199999999998</v>
      </c>
      <c r="D72">
        <f>(1/C72)*(C72-C73)</f>
        <v>1.7211216974737438E-2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1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One Night In Milan (IRE)</v>
      </c>
      <c r="C73">
        <f t="shared" si="19"/>
        <v>258.08229999999998</v>
      </c>
      <c r="D73">
        <f>(1/C73)*(C73-C74)</f>
        <v>0.17592682644257274</v>
      </c>
      <c r="E73">
        <f t="shared" ref="E73:E74" si="20">H54</f>
        <v>2.5</v>
      </c>
      <c r="F73">
        <f>(E73*10)-10</f>
        <v>15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1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Big Time Dancer (IRE)</v>
      </c>
      <c r="C74">
        <f t="shared" si="19"/>
        <v>212.67869999999999</v>
      </c>
      <c r="E74">
        <f t="shared" si="20"/>
        <v>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1.88</v>
      </c>
      <c r="F77">
        <f>IF(E77=0, SMALL(AF2:AF49, 3), E77)</f>
        <v>1.88</v>
      </c>
      <c r="G77">
        <f>IF(F77=0, SMALL(AF2:AF49, 4), F77)</f>
        <v>1.88</v>
      </c>
      <c r="H77" t="str">
        <f>INDEX(A2:A50, MATCH(G77, AF2:AF50, 0))</f>
        <v>Something Brewing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203.49879999999999</v>
      </c>
      <c r="C78">
        <f>(B79-B78)+0.01</f>
        <v>59.113199999999985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262.60199999999998</v>
      </c>
      <c r="C79">
        <f>C78/B79</f>
        <v>0.22510567322411859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Something Brewing (FR) is 22.51% behind top-rated Green Zone (IRE). </v>
      </c>
      <c r="H79" t="str">
        <f>INDEX(A2:A50, MATCH(B79, AE2:AE50, 0))</f>
        <v>Green Zone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10.348599999999999</v>
      </c>
      <c r="C80">
        <f>(B81-B80)+0.01</f>
        <v>9.995000000000001</v>
      </c>
      <c r="D80" t="str">
        <f>D2</f>
        <v xml:space="preserve">2m5f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20.333600000000001</v>
      </c>
      <c r="C81">
        <f>C80/B81</f>
        <v>0.4915509304796003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This Thyne Jude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Kelso</v>
      </c>
    </row>
    <row r="82" spans="1:19" hidden="1" outlineLevel="1">
      <c r="A82" t="s">
        <v>110</v>
      </c>
      <c r="B82">
        <f>INDEX(M2:M49, MATCH(H77, A2:A49, 0))</f>
        <v>57.004199999999997</v>
      </c>
      <c r="C82">
        <f>(B83-B82)+0.01</f>
        <v>51.791800000000002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108.786</v>
      </c>
      <c r="C83">
        <f>C82/B83</f>
        <v>0.47608883496038096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This Thyne Jude is 47.61% ahead of the lay selection Something Brewing (FR). </v>
      </c>
      <c r="H83" t="str">
        <f>INDEX(A2:A50,MATCH(B83,INDEX(M2:M50,0)))</f>
        <v>This Thyne Jude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0.6018</v>
      </c>
      <c r="C84">
        <f>(B85-B84)+0.01</f>
        <v>1.7033000000000003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2.2951000000000001</v>
      </c>
      <c r="C85">
        <f>C84/B85</f>
        <v>0.74214631170755097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Buckled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28.8932</v>
      </c>
      <c r="C86">
        <f>(B87-B86)+0.01</f>
        <v>2.3331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31.2163</v>
      </c>
      <c r="C87">
        <f>C86/B87</f>
        <v>7.473979939967261E-2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One Night In Milan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1.6052</v>
      </c>
      <c r="C88">
        <f>B89-B88</f>
        <v>1.4180000000000001</v>
      </c>
      <c r="H88" t="str">
        <f>INDEX(X2:X50, MATCH(B88, Y2:Y50, 0))</f>
        <v>OFarrell, C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3.0232000000000001</v>
      </c>
      <c r="C89">
        <f>C88/B89</f>
        <v>0.46903942842021701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OToole, Mr F is 46.9% ahead of OFarrell, C. </v>
      </c>
      <c r="H89" t="str">
        <f>INDEX(X2:X50, MATCH(B89, Y2:Y50, 0))</f>
        <v>OToole, Mr F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45.089700000000001</v>
      </c>
      <c r="C90">
        <f>(B91-B90)+0.01</f>
        <v>24.440699999999996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69.520399999999995</v>
      </c>
      <c r="C91">
        <f>(C90+0.01)/(B91+0.01)</f>
        <v>0.35165481573527546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Green Zone (IRE) outperformed Something Brewing (FR) significantly.</v>
      </c>
      <c r="H91" t="str">
        <f>INDEX(A2:A50, MATCH(B91, N2:N50, 0))</f>
        <v>Green Zone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Something Brewing (FR)</v>
      </c>
      <c r="C92" t="str">
        <f>IF(AND(D77="YES",D92&gt;=2,D83="YES",SMALL(M2:M50,1)&gt;0),H77,IF(E92&gt;=5,H77,"No Lay"))</f>
        <v>Something Brewing (FR)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PLUS: Something Brewing (FR) is 22.51% behind top-rated Green Zone (IRE). 
NEUTRAL: Speed is not a factor.
PLUS: Form horse This Thyne Jude is 47.61% ahead of the lay selection Something Brewing (FR). 
NEUTRAL: Stallion ratings are not a factor.
NEGATIVE: The selection might be suited to this race, so it should be regarded as tentative for this reason.
PLUS: The top-rated jockey, OToole, Mr F is 46.9% ahead of OFarrell, C. 
PLUS: In the second-last race, Green Zone (IRE) outperformed Something Brewing (FR)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0.1915</v>
      </c>
    </row>
    <row r="96" spans="1:19" hidden="1" outlineLevel="1">
      <c r="A96" t="s">
        <v>70</v>
      </c>
      <c r="B96">
        <f>INDEX(Sheet1!H:H, MATCH($A$51, Sheet1!$A:$A,0))</f>
        <v>0.1489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>One Night In Milan (IRE)</v>
      </c>
    </row>
    <row r="97" spans="1:6" hidden="1" outlineLevel="1">
      <c r="A97" t="s">
        <v>25</v>
      </c>
      <c r="B97">
        <f>INDEX(Sheet1!J:J, MATCH($A$51, Sheet1!$A:$A,0))</f>
        <v>0.17019999999999999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0.21279999999999999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0.1915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0.36170000000000002</v>
      </c>
      <c r="C101" t="str">
        <f>IF(AND($B$94&gt;15,B101&gt;0.25),B60)</f>
        <v>One Night In Milan (IRE)</v>
      </c>
      <c r="D101">
        <f t="shared" si="22"/>
        <v>6</v>
      </c>
      <c r="E101">
        <f t="shared" si="23"/>
        <v>1</v>
      </c>
      <c r="F101" t="str">
        <f t="shared" si="24"/>
        <v>One Night In Milan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20" bestFit="1" customWidth="1"/>
    <col min="3" max="4" width="19.85546875" bestFit="1" customWidth="1"/>
    <col min="5" max="5" width="12" bestFit="1" customWidth="1"/>
    <col min="6" max="6" width="13.28515625" bestFit="1" customWidth="1"/>
    <col min="7" max="7" width="89" bestFit="1" customWidth="1"/>
    <col min="8" max="8" width="20" bestFit="1" customWidth="1"/>
    <col min="9" max="9" width="10.140625" bestFit="1" customWidth="1"/>
    <col min="10" max="10" width="16.28515625" bestFit="1" customWidth="1"/>
    <col min="11" max="11" width="21.5703125" bestFit="1" customWidth="1"/>
    <col min="12" max="19" width="20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4.85546875" bestFit="1" customWidth="1"/>
    <col min="25" max="25" width="14.42578125" bestFit="1" customWidth="1"/>
    <col min="26" max="26" width="21" bestFit="1" customWidth="1"/>
    <col min="27" max="27" width="15" bestFit="1" customWidth="1"/>
    <col min="28" max="28" width="21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9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1331</v>
      </c>
      <c r="B2" s="1">
        <v>0.70138888888888884</v>
      </c>
      <c r="C2" t="s">
        <v>167</v>
      </c>
      <c r="D2" t="s">
        <v>660</v>
      </c>
      <c r="F2">
        <v>26106</v>
      </c>
      <c r="G2" t="s">
        <v>282</v>
      </c>
      <c r="H2" t="s">
        <v>232</v>
      </c>
      <c r="I2" t="s">
        <v>5</v>
      </c>
      <c r="J2" t="s">
        <v>662</v>
      </c>
      <c r="K2" t="s">
        <v>1330</v>
      </c>
      <c r="L2">
        <v>4</v>
      </c>
      <c r="M2">
        <v>100.8</v>
      </c>
      <c r="N2">
        <v>78.319999999999993</v>
      </c>
      <c r="O2">
        <v>33.837200000000003</v>
      </c>
      <c r="P2">
        <v>14.364599999999999</v>
      </c>
      <c r="Q2">
        <v>8.2149999999999999</v>
      </c>
      <c r="R2">
        <v>2.4350999999999998</v>
      </c>
      <c r="S2">
        <v>1.8481000000000001</v>
      </c>
      <c r="T2">
        <v>1.6358999999999999</v>
      </c>
      <c r="U2">
        <v>0</v>
      </c>
      <c r="V2">
        <v>0</v>
      </c>
      <c r="W2">
        <v>18.703600000000002</v>
      </c>
      <c r="X2" t="s">
        <v>285</v>
      </c>
      <c r="Y2">
        <v>3.4028999999999998</v>
      </c>
      <c r="Z2" t="s">
        <v>368</v>
      </c>
      <c r="AA2">
        <v>4.3777999999999997</v>
      </c>
      <c r="AB2" t="s">
        <v>1332</v>
      </c>
      <c r="AC2">
        <v>11.8</v>
      </c>
      <c r="AD2">
        <v>64.391599999999997</v>
      </c>
      <c r="AE2" s="23">
        <v>347.93430000000001</v>
      </c>
      <c r="AF2">
        <v>3</v>
      </c>
      <c r="AG2">
        <v>82</v>
      </c>
    </row>
    <row r="3" spans="1:33">
      <c r="A3" t="s">
        <v>1333</v>
      </c>
      <c r="B3" s="1">
        <v>0.70138888888888884</v>
      </c>
      <c r="C3" t="s">
        <v>167</v>
      </c>
      <c r="D3" t="s">
        <v>660</v>
      </c>
      <c r="F3">
        <v>26106</v>
      </c>
      <c r="G3" t="s">
        <v>282</v>
      </c>
      <c r="H3" t="s">
        <v>232</v>
      </c>
      <c r="I3" t="s">
        <v>5</v>
      </c>
      <c r="J3" t="s">
        <v>662</v>
      </c>
      <c r="K3" t="s">
        <v>1330</v>
      </c>
      <c r="L3">
        <v>3</v>
      </c>
      <c r="M3">
        <v>78.097399999999993</v>
      </c>
      <c r="N3">
        <v>102.8</v>
      </c>
      <c r="O3">
        <v>46.72</v>
      </c>
      <c r="P3">
        <v>12.1297</v>
      </c>
      <c r="Q3">
        <v>8.1555999999999997</v>
      </c>
      <c r="R3">
        <v>5.5831999999999997</v>
      </c>
      <c r="S3">
        <v>2.7381000000000002</v>
      </c>
      <c r="T3">
        <v>3.0691999999999999</v>
      </c>
      <c r="U3">
        <v>1.9114</v>
      </c>
      <c r="V3">
        <v>1.8102</v>
      </c>
      <c r="W3">
        <v>23.325700000000001</v>
      </c>
      <c r="X3" t="s">
        <v>738</v>
      </c>
      <c r="Y3">
        <v>3.9060999999999999</v>
      </c>
      <c r="Z3" t="s">
        <v>1016</v>
      </c>
      <c r="AA3">
        <v>2.2086999999999999</v>
      </c>
      <c r="AB3" t="s">
        <v>1152</v>
      </c>
      <c r="AC3">
        <v>2.2332999999999998</v>
      </c>
      <c r="AD3">
        <v>25.808299999999999</v>
      </c>
      <c r="AE3">
        <v>320.49669999999998</v>
      </c>
      <c r="AF3">
        <v>6</v>
      </c>
      <c r="AG3">
        <v>97</v>
      </c>
    </row>
    <row r="4" spans="1:33">
      <c r="A4" t="s">
        <v>1334</v>
      </c>
      <c r="B4" s="1">
        <v>0.70138888888888884</v>
      </c>
      <c r="C4" t="s">
        <v>167</v>
      </c>
      <c r="D4" t="s">
        <v>660</v>
      </c>
      <c r="F4">
        <v>26106</v>
      </c>
      <c r="G4" t="s">
        <v>282</v>
      </c>
      <c r="H4" t="s">
        <v>232</v>
      </c>
      <c r="I4" t="s">
        <v>5</v>
      </c>
      <c r="J4" t="s">
        <v>662</v>
      </c>
      <c r="K4" t="s">
        <v>1330</v>
      </c>
      <c r="L4">
        <v>10</v>
      </c>
      <c r="M4">
        <v>105.476</v>
      </c>
      <c r="N4">
        <v>98.16</v>
      </c>
      <c r="O4">
        <v>21.1815</v>
      </c>
      <c r="P4">
        <v>11.3108</v>
      </c>
      <c r="Q4">
        <v>9.8962000000000003</v>
      </c>
      <c r="R4">
        <v>8.0919000000000008</v>
      </c>
      <c r="S4">
        <v>3.5579999999999998</v>
      </c>
      <c r="T4">
        <v>2.2646999999999999</v>
      </c>
      <c r="U4">
        <v>1.3505</v>
      </c>
      <c r="V4">
        <v>2.1905000000000001</v>
      </c>
      <c r="W4">
        <v>22.1921</v>
      </c>
      <c r="X4" t="s">
        <v>290</v>
      </c>
      <c r="Y4">
        <v>1.2653000000000001</v>
      </c>
      <c r="Z4" t="s">
        <v>1335</v>
      </c>
      <c r="AA4">
        <v>1.8007</v>
      </c>
      <c r="AB4" t="s">
        <v>528</v>
      </c>
      <c r="AC4">
        <v>2.5242</v>
      </c>
      <c r="AD4">
        <v>26.275400000000001</v>
      </c>
      <c r="AE4">
        <v>317.53800000000001</v>
      </c>
      <c r="AF4">
        <v>10</v>
      </c>
      <c r="AG4">
        <v>89</v>
      </c>
    </row>
    <row r="5" spans="1:33">
      <c r="A5" t="s">
        <v>1336</v>
      </c>
      <c r="B5" s="1">
        <v>0.70138888888888884</v>
      </c>
      <c r="C5" t="s">
        <v>167</v>
      </c>
      <c r="D5" t="s">
        <v>660</v>
      </c>
      <c r="F5">
        <v>26106</v>
      </c>
      <c r="G5" t="s">
        <v>282</v>
      </c>
      <c r="H5" t="s">
        <v>232</v>
      </c>
      <c r="I5" t="s">
        <v>5</v>
      </c>
      <c r="J5" t="s">
        <v>662</v>
      </c>
      <c r="K5" t="s">
        <v>1330</v>
      </c>
      <c r="L5">
        <v>5</v>
      </c>
      <c r="M5">
        <v>106.03</v>
      </c>
      <c r="N5">
        <v>73.547700000000006</v>
      </c>
      <c r="O5">
        <v>43.874099999999999</v>
      </c>
      <c r="P5">
        <v>12.995900000000001</v>
      </c>
      <c r="Q5">
        <v>8.4245000000000001</v>
      </c>
      <c r="R5">
        <v>6.5347</v>
      </c>
      <c r="S5">
        <v>4.5364000000000004</v>
      </c>
      <c r="T5">
        <v>3.016</v>
      </c>
      <c r="U5">
        <v>1.2678</v>
      </c>
      <c r="V5">
        <v>2.1227999999999998</v>
      </c>
      <c r="W5">
        <v>22.528600000000001</v>
      </c>
      <c r="X5" t="s">
        <v>329</v>
      </c>
      <c r="Y5">
        <v>2.5657000000000001</v>
      </c>
      <c r="Z5" t="s">
        <v>330</v>
      </c>
      <c r="AA5">
        <v>2.1286</v>
      </c>
      <c r="AB5" t="s">
        <v>531</v>
      </c>
      <c r="AC5">
        <v>2.0577999999999999</v>
      </c>
      <c r="AD5">
        <v>24.080100000000002</v>
      </c>
      <c r="AE5">
        <v>315.71069999999997</v>
      </c>
      <c r="AF5">
        <v>12</v>
      </c>
      <c r="AG5">
        <v>90</v>
      </c>
    </row>
    <row r="6" spans="1:33">
      <c r="A6" t="s">
        <v>1337</v>
      </c>
      <c r="B6" s="1">
        <v>0.70138888888888884</v>
      </c>
      <c r="C6" t="s">
        <v>167</v>
      </c>
      <c r="D6" t="s">
        <v>660</v>
      </c>
      <c r="F6">
        <v>26106</v>
      </c>
      <c r="G6" t="s">
        <v>282</v>
      </c>
      <c r="H6" t="s">
        <v>232</v>
      </c>
      <c r="I6" t="s">
        <v>5</v>
      </c>
      <c r="J6" t="s">
        <v>662</v>
      </c>
      <c r="K6" t="s">
        <v>1330</v>
      </c>
      <c r="L6">
        <v>9</v>
      </c>
      <c r="M6">
        <v>86.621600000000001</v>
      </c>
      <c r="N6">
        <v>59.147199999999998</v>
      </c>
      <c r="O6">
        <v>39.636000000000003</v>
      </c>
      <c r="P6">
        <v>11.9869</v>
      </c>
      <c r="Q6">
        <v>7.2320000000000002</v>
      </c>
      <c r="R6">
        <v>5.0174000000000003</v>
      </c>
      <c r="S6">
        <v>5.2758000000000003</v>
      </c>
      <c r="T6">
        <v>2.8801000000000001</v>
      </c>
      <c r="U6">
        <v>1.9462999999999999</v>
      </c>
      <c r="V6">
        <v>2.1469</v>
      </c>
      <c r="W6">
        <v>22.677900000000001</v>
      </c>
      <c r="X6" t="s">
        <v>314</v>
      </c>
      <c r="Y6">
        <v>0.73980000000000001</v>
      </c>
      <c r="Z6" t="s">
        <v>327</v>
      </c>
      <c r="AA6">
        <v>3.3866000000000001</v>
      </c>
      <c r="AB6" t="s">
        <v>331</v>
      </c>
      <c r="AC6">
        <v>1.8199000000000001</v>
      </c>
      <c r="AD6">
        <v>32.854900000000001</v>
      </c>
      <c r="AE6">
        <v>283.36930000000001</v>
      </c>
      <c r="AF6">
        <v>16</v>
      </c>
      <c r="AG6">
        <v>97</v>
      </c>
    </row>
    <row r="7" spans="1:33">
      <c r="A7" t="s">
        <v>1338</v>
      </c>
      <c r="B7" s="1">
        <v>0.70138888888888884</v>
      </c>
      <c r="C7" t="s">
        <v>167</v>
      </c>
      <c r="D7" t="s">
        <v>660</v>
      </c>
      <c r="F7">
        <v>26106</v>
      </c>
      <c r="G7" t="s">
        <v>282</v>
      </c>
      <c r="H7" t="s">
        <v>232</v>
      </c>
      <c r="I7" t="s">
        <v>5</v>
      </c>
      <c r="J7" t="s">
        <v>662</v>
      </c>
      <c r="K7" t="s">
        <v>1330</v>
      </c>
      <c r="L7">
        <v>5</v>
      </c>
      <c r="M7">
        <v>104.556</v>
      </c>
      <c r="N7">
        <v>72.861000000000004</v>
      </c>
      <c r="O7">
        <v>27.3904</v>
      </c>
      <c r="P7">
        <v>7.5545</v>
      </c>
      <c r="Q7">
        <v>5.6029999999999998</v>
      </c>
      <c r="R7">
        <v>3.8717000000000001</v>
      </c>
      <c r="S7">
        <v>1.9664999999999999</v>
      </c>
      <c r="T7">
        <v>1.5772999999999999</v>
      </c>
      <c r="U7">
        <v>1.7366999999999999</v>
      </c>
      <c r="V7">
        <v>1.39</v>
      </c>
      <c r="W7">
        <v>21.375699999999998</v>
      </c>
      <c r="X7" t="s">
        <v>1018</v>
      </c>
      <c r="Y7">
        <v>0.39839999999999998</v>
      </c>
      <c r="Z7" t="s">
        <v>1339</v>
      </c>
      <c r="AA7">
        <v>1.7478</v>
      </c>
      <c r="AB7" t="s">
        <v>458</v>
      </c>
      <c r="AC7">
        <v>2.0663</v>
      </c>
      <c r="AD7">
        <v>27.2713</v>
      </c>
      <c r="AE7">
        <v>281.36649999999997</v>
      </c>
      <c r="AF7">
        <v>6</v>
      </c>
      <c r="AG7">
        <v>78</v>
      </c>
    </row>
    <row r="8" spans="1:33">
      <c r="A8" t="s">
        <v>1340</v>
      </c>
      <c r="B8" s="1">
        <v>0.70138888888888884</v>
      </c>
      <c r="C8" t="s">
        <v>167</v>
      </c>
      <c r="D8" t="s">
        <v>660</v>
      </c>
      <c r="F8">
        <v>26106</v>
      </c>
      <c r="G8" t="s">
        <v>282</v>
      </c>
      <c r="H8" t="s">
        <v>232</v>
      </c>
      <c r="I8" t="s">
        <v>5</v>
      </c>
      <c r="J8" t="s">
        <v>662</v>
      </c>
      <c r="K8" t="s">
        <v>1330</v>
      </c>
      <c r="L8">
        <v>5</v>
      </c>
      <c r="M8">
        <v>87.3</v>
      </c>
      <c r="N8">
        <v>65.243399999999994</v>
      </c>
      <c r="O8">
        <v>28.852699999999999</v>
      </c>
      <c r="P8">
        <v>15.475899999999999</v>
      </c>
      <c r="Q8">
        <v>10.322800000000001</v>
      </c>
      <c r="R8">
        <v>4.0022000000000002</v>
      </c>
      <c r="S8">
        <v>4.5449000000000002</v>
      </c>
      <c r="T8">
        <v>1.3971</v>
      </c>
      <c r="U8">
        <v>1.0194000000000001</v>
      </c>
      <c r="V8">
        <v>1.0152000000000001</v>
      </c>
      <c r="W8">
        <v>10.789300000000001</v>
      </c>
      <c r="X8" t="s">
        <v>293</v>
      </c>
      <c r="Y8">
        <v>1.1505000000000001</v>
      </c>
      <c r="Z8" t="s">
        <v>1101</v>
      </c>
      <c r="AA8">
        <v>5.0008999999999997</v>
      </c>
      <c r="AB8" t="s">
        <v>1341</v>
      </c>
      <c r="AC8">
        <v>1.4843999999999999</v>
      </c>
      <c r="AD8">
        <v>27.125299999999999</v>
      </c>
      <c r="AE8">
        <v>264.72390000000001</v>
      </c>
      <c r="AF8">
        <v>2.5</v>
      </c>
      <c r="AG8">
        <v>76</v>
      </c>
    </row>
    <row r="9" spans="1:33">
      <c r="A9" t="s">
        <v>1342</v>
      </c>
      <c r="B9" s="1">
        <v>0.70138888888888884</v>
      </c>
      <c r="C9" t="s">
        <v>167</v>
      </c>
      <c r="D9" t="s">
        <v>660</v>
      </c>
      <c r="F9">
        <v>26106</v>
      </c>
      <c r="G9" t="s">
        <v>282</v>
      </c>
      <c r="H9" t="s">
        <v>232</v>
      </c>
      <c r="I9" t="s">
        <v>5</v>
      </c>
      <c r="J9" t="s">
        <v>662</v>
      </c>
      <c r="K9" t="s">
        <v>1330</v>
      </c>
      <c r="L9">
        <v>3</v>
      </c>
      <c r="M9">
        <v>78.584999999999994</v>
      </c>
      <c r="N9">
        <v>50.4358</v>
      </c>
      <c r="O9">
        <v>26.625399999999999</v>
      </c>
      <c r="P9">
        <v>9.6346000000000007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19.5764</v>
      </c>
      <c r="X9" t="s">
        <v>337</v>
      </c>
      <c r="Y9">
        <v>0.66469999999999996</v>
      </c>
      <c r="Z9" t="s">
        <v>1339</v>
      </c>
      <c r="AA9">
        <v>1.081</v>
      </c>
      <c r="AB9" t="s">
        <v>558</v>
      </c>
      <c r="AC9">
        <v>1.8835999999999999</v>
      </c>
      <c r="AD9">
        <v>22.45</v>
      </c>
      <c r="AE9">
        <v>231.77699999999999</v>
      </c>
      <c r="AF9">
        <v>16</v>
      </c>
      <c r="AG9">
        <v>84</v>
      </c>
    </row>
    <row r="10" spans="1:33">
      <c r="A10" t="s">
        <v>1343</v>
      </c>
      <c r="B10" s="1">
        <v>0.70138888888888884</v>
      </c>
      <c r="C10" t="s">
        <v>167</v>
      </c>
      <c r="D10" t="s">
        <v>660</v>
      </c>
      <c r="F10">
        <v>26106</v>
      </c>
      <c r="G10" t="s">
        <v>282</v>
      </c>
      <c r="H10" t="s">
        <v>232</v>
      </c>
      <c r="I10" t="s">
        <v>5</v>
      </c>
      <c r="J10" t="s">
        <v>662</v>
      </c>
      <c r="K10" t="s">
        <v>1330</v>
      </c>
      <c r="L10">
        <v>9</v>
      </c>
      <c r="M10">
        <v>54.160800000000002</v>
      </c>
      <c r="N10">
        <v>70.088300000000004</v>
      </c>
      <c r="O10">
        <v>28.082599999999999</v>
      </c>
      <c r="P10">
        <v>8.7385999999999999</v>
      </c>
      <c r="Q10">
        <v>9.0021000000000004</v>
      </c>
      <c r="R10">
        <v>3.456</v>
      </c>
      <c r="S10">
        <v>3.6623000000000001</v>
      </c>
      <c r="T10">
        <v>3.7105999999999999</v>
      </c>
      <c r="U10">
        <v>2.0152999999999999</v>
      </c>
      <c r="V10">
        <v>1.3755999999999999</v>
      </c>
      <c r="W10">
        <v>20.793600000000001</v>
      </c>
      <c r="X10" t="s">
        <v>322</v>
      </c>
      <c r="Y10">
        <v>1.1124000000000001</v>
      </c>
      <c r="Z10" t="s">
        <v>1344</v>
      </c>
      <c r="AA10">
        <v>0.89870000000000005</v>
      </c>
      <c r="AB10" t="s">
        <v>1345</v>
      </c>
      <c r="AC10">
        <v>0.38790000000000002</v>
      </c>
      <c r="AD10">
        <v>21.847999999999999</v>
      </c>
      <c r="AE10">
        <v>229.3331</v>
      </c>
      <c r="AF10">
        <v>14</v>
      </c>
      <c r="AG10">
        <v>73</v>
      </c>
    </row>
    <row r="11" spans="1:33">
      <c r="A11" t="s">
        <v>1346</v>
      </c>
      <c r="B11" s="1">
        <v>0.70138888888888884</v>
      </c>
      <c r="C11" t="s">
        <v>167</v>
      </c>
      <c r="D11" t="s">
        <v>660</v>
      </c>
      <c r="F11">
        <v>26106</v>
      </c>
      <c r="G11" t="s">
        <v>282</v>
      </c>
      <c r="H11" t="s">
        <v>232</v>
      </c>
      <c r="I11" t="s">
        <v>5</v>
      </c>
      <c r="J11" t="s">
        <v>662</v>
      </c>
      <c r="K11" t="s">
        <v>1330</v>
      </c>
      <c r="L11">
        <v>5</v>
      </c>
      <c r="M11">
        <v>61.4148</v>
      </c>
      <c r="N11">
        <v>47.2562</v>
      </c>
      <c r="O11">
        <v>37.462400000000002</v>
      </c>
      <c r="P11">
        <v>12.914999999999999</v>
      </c>
      <c r="Q11">
        <v>4.6882000000000001</v>
      </c>
      <c r="R11">
        <v>2.8041</v>
      </c>
      <c r="S11">
        <v>3.1659999999999999</v>
      </c>
      <c r="T11">
        <v>1.9297</v>
      </c>
      <c r="U11">
        <v>1.9166000000000001</v>
      </c>
      <c r="V11">
        <v>1.4787999999999999</v>
      </c>
      <c r="W11">
        <v>20.981400000000001</v>
      </c>
      <c r="X11" t="s">
        <v>341</v>
      </c>
      <c r="Y11">
        <v>0.69230000000000003</v>
      </c>
      <c r="Z11" t="s">
        <v>1347</v>
      </c>
      <c r="AA11">
        <v>1.9692000000000001</v>
      </c>
      <c r="AB11" t="s">
        <v>858</v>
      </c>
      <c r="AC11">
        <v>2.0552000000000001</v>
      </c>
      <c r="AD11">
        <v>24.764700000000001</v>
      </c>
      <c r="AE11">
        <v>225.49469999999999</v>
      </c>
      <c r="AF11">
        <v>20</v>
      </c>
      <c r="AG11">
        <v>81</v>
      </c>
    </row>
    <row r="12" spans="1:33">
      <c r="A12" t="s">
        <v>1348</v>
      </c>
      <c r="B12" s="1">
        <v>0.70138888888888884</v>
      </c>
      <c r="C12" t="s">
        <v>167</v>
      </c>
      <c r="D12" t="s">
        <v>660</v>
      </c>
      <c r="F12">
        <v>26106</v>
      </c>
      <c r="G12" t="s">
        <v>282</v>
      </c>
      <c r="H12" t="s">
        <v>232</v>
      </c>
      <c r="I12" t="s">
        <v>5</v>
      </c>
      <c r="J12" t="s">
        <v>662</v>
      </c>
      <c r="K12" t="s">
        <v>1330</v>
      </c>
      <c r="L12">
        <v>7</v>
      </c>
      <c r="M12">
        <v>71.625</v>
      </c>
      <c r="N12">
        <v>51.509300000000003</v>
      </c>
      <c r="O12">
        <v>30.486599999999999</v>
      </c>
      <c r="P12">
        <v>8.7408999999999999</v>
      </c>
      <c r="Q12">
        <v>4.9324000000000003</v>
      </c>
      <c r="R12">
        <v>3.5552999999999999</v>
      </c>
      <c r="S12">
        <v>2.4658000000000002</v>
      </c>
      <c r="T12">
        <v>1.6524000000000001</v>
      </c>
      <c r="U12">
        <v>1.2732000000000001</v>
      </c>
      <c r="V12">
        <v>2.41</v>
      </c>
      <c r="W12">
        <v>19.9879</v>
      </c>
      <c r="X12" t="s">
        <v>333</v>
      </c>
      <c r="Y12">
        <v>0.90710000000000002</v>
      </c>
      <c r="Z12" t="s">
        <v>1339</v>
      </c>
      <c r="AA12">
        <v>1.4446000000000001</v>
      </c>
      <c r="AB12" t="s">
        <v>294</v>
      </c>
      <c r="AC12">
        <v>1.6494</v>
      </c>
      <c r="AD12">
        <v>21.046700000000001</v>
      </c>
      <c r="AE12">
        <v>223.6866</v>
      </c>
      <c r="AF12">
        <v>12</v>
      </c>
      <c r="AG12">
        <v>76</v>
      </c>
    </row>
    <row r="13" spans="1:33">
      <c r="A13" t="s">
        <v>1349</v>
      </c>
      <c r="B13" s="1">
        <v>0.70138888888888884</v>
      </c>
      <c r="C13" t="s">
        <v>167</v>
      </c>
      <c r="D13" t="s">
        <v>660</v>
      </c>
      <c r="F13">
        <v>26106</v>
      </c>
      <c r="G13" t="s">
        <v>282</v>
      </c>
      <c r="H13" t="s">
        <v>232</v>
      </c>
      <c r="I13" t="s">
        <v>5</v>
      </c>
      <c r="J13" t="s">
        <v>662</v>
      </c>
      <c r="K13" t="s">
        <v>1330</v>
      </c>
      <c r="L13">
        <v>3</v>
      </c>
      <c r="M13">
        <v>57.678400000000003</v>
      </c>
      <c r="N13">
        <v>55.260800000000003</v>
      </c>
      <c r="O13">
        <v>18.929500000000001</v>
      </c>
      <c r="P13">
        <v>6.9774000000000003</v>
      </c>
      <c r="Q13">
        <v>6.7408000000000001</v>
      </c>
      <c r="R13">
        <v>3.1189</v>
      </c>
      <c r="S13">
        <v>3.3420000000000001</v>
      </c>
      <c r="T13">
        <v>2.6764999999999999</v>
      </c>
      <c r="U13">
        <v>1.2414000000000001</v>
      </c>
      <c r="V13">
        <v>0</v>
      </c>
      <c r="W13">
        <v>15.8521</v>
      </c>
      <c r="X13" t="s">
        <v>723</v>
      </c>
      <c r="Y13">
        <v>0.60019999999999996</v>
      </c>
      <c r="Z13" t="s">
        <v>1350</v>
      </c>
      <c r="AA13">
        <v>8.8200000000000001E-2</v>
      </c>
      <c r="AB13" t="s">
        <v>1351</v>
      </c>
      <c r="AC13">
        <v>2.5316999999999998</v>
      </c>
      <c r="AD13">
        <v>9.8000000000000007</v>
      </c>
      <c r="AE13">
        <v>186.3109</v>
      </c>
      <c r="AF13">
        <v>20</v>
      </c>
      <c r="AG13">
        <v>79</v>
      </c>
    </row>
    <row r="51" spans="1:33" hidden="1" outlineLevel="1">
      <c r="A51" t="str">
        <f>C2</f>
        <v>Leopardstown</v>
      </c>
      <c r="B51">
        <f>B2</f>
        <v>0.70138888888888884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Mawaany (IRE)</v>
      </c>
      <c r="L52" t="str">
        <f t="shared" si="0"/>
        <v>Insignia Of Rank (IRE)</v>
      </c>
      <c r="M52" t="str">
        <f t="shared" si="0"/>
        <v>Insignia Of Rank (IRE)</v>
      </c>
      <c r="N52" t="str">
        <f t="shared" ref="N52:N91" si="1">INDEX($A$2:$A$20,(MATCH(LARGE(W$2:W$20,$J52),W$2:W$20,0)))</f>
        <v>Insignia Of Rank (IRE)</v>
      </c>
      <c r="O52" t="str">
        <f t="shared" ref="O52:O91" si="2">INDEX($A$2:$A$20,(MATCH(LARGE(AA$2:AA$20,$J52),AA$2:AA$20,0)))</f>
        <v>Causey Arch (IRE)</v>
      </c>
      <c r="P52" t="str">
        <f t="shared" ref="P52:P91" si="3">INDEX($A$2:$A$20,(MATCH(LARGE(Y$2:Y$20,$J52),Y$2:Y$20,0)))</f>
        <v>Insignia Of Rank (IRE)</v>
      </c>
      <c r="Q52" t="str">
        <f t="shared" ref="Q52:Q91" si="4">INDEX($A$2:$A$20,(MATCH(LARGE(Y$2:Y$20,$J52),Y$2:Y$20,0)))</f>
        <v>Insignia Of Rank (IRE)</v>
      </c>
      <c r="R52" t="str">
        <f t="shared" ref="R52:R91" si="5">INDEX($A$2:$A$20,(MATCH(LARGE(AD$2:AD$20,$J52),AD$2:AD$20,0)))</f>
        <v>Perfect Tapatino (FR)</v>
      </c>
      <c r="S52" t="str">
        <f t="shared" ref="S52:S80" si="6">A2</f>
        <v>Perfect Tapatino (FR)</v>
      </c>
      <c r="V52">
        <f t="shared" ref="V52:V80" si="7">SUM(Y52:AF52)</f>
        <v>76</v>
      </c>
      <c r="W52">
        <f t="shared" ref="W52:W80" si="8">V52-AG2</f>
        <v>-6</v>
      </c>
      <c r="X52">
        <f t="shared" ref="X52:X60" si="9">IF(ISNA(W52),"",W52)</f>
        <v>-6</v>
      </c>
      <c r="Y52">
        <f t="shared" ref="Y52:AA80" si="10">(($H$63+1)-(RANK(M2,M$2:M$30)))</f>
        <v>9</v>
      </c>
      <c r="Z52">
        <f t="shared" si="10"/>
        <v>10</v>
      </c>
      <c r="AA52">
        <f t="shared" si="10"/>
        <v>8</v>
      </c>
      <c r="AB52">
        <f t="shared" ref="AB52:AB80" si="11">(($H$63+1)-(RANK(W2,W$2:W$30)))</f>
        <v>3</v>
      </c>
      <c r="AC52">
        <f t="shared" ref="AC52:AC80" si="12">(($H$63+1)-(RANK(Y2,Y$2:Y$30)))</f>
        <v>11</v>
      </c>
      <c r="AD52">
        <f t="shared" ref="AD52:AD80" si="13">(($H$63+1)-(RANK(AA2,AA$2:AA$30)))</f>
        <v>11</v>
      </c>
      <c r="AE52">
        <f t="shared" ref="AE52:AF80" si="14">(($H$63+1)-(RANK(AC2,AC$2:AC$30)))</f>
        <v>12</v>
      </c>
      <c r="AF52">
        <f t="shared" si="14"/>
        <v>12</v>
      </c>
      <c r="AG52" t="str">
        <f>INDEX(S52:S92, MATCH(LARGE(X52:X92, 1),X52:X92, 0))</f>
        <v>Perfect Tapatino (FR)</v>
      </c>
    </row>
    <row r="53" spans="1:33" hidden="1" outlineLevel="1">
      <c r="A53" t="s">
        <v>43</v>
      </c>
      <c r="B53" t="str">
        <f>A2</f>
        <v>Perfect Tapatino (FR)</v>
      </c>
      <c r="C53">
        <f>AE2</f>
        <v>347.93430000000001</v>
      </c>
      <c r="D53">
        <f>AG2</f>
        <v>82</v>
      </c>
      <c r="E53">
        <f>C53-D53</f>
        <v>265.93430000000001</v>
      </c>
      <c r="F53">
        <f>SUMIF(B53:B61, B53, G53:G61)</f>
        <v>1.3540719115017521</v>
      </c>
      <c r="G53">
        <f>(1/C53)*(C53-C54)</f>
        <v>7.885856611434984E-2</v>
      </c>
      <c r="H53">
        <f>AF2</f>
        <v>3</v>
      </c>
      <c r="J53">
        <v>2</v>
      </c>
      <c r="K53" t="str">
        <f t="shared" si="0"/>
        <v>Ancient Sands (IRE)</v>
      </c>
      <c r="L53" t="str">
        <f t="shared" si="0"/>
        <v>Ancient Sands (IRE)</v>
      </c>
      <c r="M53" t="str">
        <f t="shared" si="0"/>
        <v>Mawaany (IRE)</v>
      </c>
      <c r="N53" t="str">
        <f t="shared" si="1"/>
        <v>Tandem</v>
      </c>
      <c r="O53" t="str">
        <f t="shared" si="2"/>
        <v>Perfect Tapatino (FR)</v>
      </c>
      <c r="P53" t="str">
        <f t="shared" si="3"/>
        <v>Perfect Tapatino (FR)</v>
      </c>
      <c r="Q53" t="str">
        <f t="shared" si="4"/>
        <v>Perfect Tapatino (FR)</v>
      </c>
      <c r="R53" t="str">
        <f t="shared" si="5"/>
        <v>Tandem</v>
      </c>
      <c r="S53" t="str">
        <f t="shared" si="6"/>
        <v>Insignia Of Rank (IRE)</v>
      </c>
      <c r="V53">
        <f t="shared" si="7"/>
        <v>78</v>
      </c>
      <c r="W53">
        <f t="shared" si="8"/>
        <v>-19</v>
      </c>
      <c r="X53">
        <f t="shared" si="9"/>
        <v>-19</v>
      </c>
      <c r="Y53">
        <f t="shared" si="10"/>
        <v>5</v>
      </c>
      <c r="Z53">
        <f t="shared" si="10"/>
        <v>12</v>
      </c>
      <c r="AA53">
        <f t="shared" si="10"/>
        <v>12</v>
      </c>
      <c r="AB53">
        <f t="shared" si="11"/>
        <v>12</v>
      </c>
      <c r="AC53">
        <f t="shared" si="12"/>
        <v>12</v>
      </c>
      <c r="AD53">
        <f t="shared" si="13"/>
        <v>9</v>
      </c>
      <c r="AE53">
        <f t="shared" si="14"/>
        <v>9</v>
      </c>
      <c r="AF53">
        <f t="shared" si="14"/>
        <v>7</v>
      </c>
    </row>
    <row r="54" spans="1:33" hidden="1" outlineLevel="1">
      <c r="A54" t="s">
        <v>44</v>
      </c>
      <c r="B54" t="str">
        <f>A3</f>
        <v>Insignia Of Rank (IRE)</v>
      </c>
      <c r="C54">
        <f>AE3</f>
        <v>320.49669999999998</v>
      </c>
      <c r="D54">
        <f>AG3</f>
        <v>97</v>
      </c>
      <c r="E54">
        <f t="shared" ref="E54:E55" si="15">C54-D54</f>
        <v>223.49669999999998</v>
      </c>
      <c r="F54">
        <f ca="1">SUMIF(B53:B64, B54, G53:G61)</f>
        <v>0.1565960893827256</v>
      </c>
      <c r="H54">
        <f>AF3</f>
        <v>6</v>
      </c>
      <c r="J54">
        <v>3</v>
      </c>
      <c r="K54" t="str">
        <f t="shared" si="0"/>
        <v>Share The Honour</v>
      </c>
      <c r="L54" t="str">
        <f t="shared" si="0"/>
        <v>Perfect Tapatino (FR)</v>
      </c>
      <c r="M54" t="str">
        <f t="shared" si="0"/>
        <v>Tandem</v>
      </c>
      <c r="N54" t="str">
        <f t="shared" si="1"/>
        <v>Mawaany (IRE)</v>
      </c>
      <c r="O54" t="str">
        <f t="shared" si="2"/>
        <v>Tandem</v>
      </c>
      <c r="P54" t="str">
        <f t="shared" si="3"/>
        <v>Mawaany (IRE)</v>
      </c>
      <c r="Q54" t="str">
        <f t="shared" si="4"/>
        <v>Mawaany (IRE)</v>
      </c>
      <c r="R54" t="str">
        <f t="shared" si="5"/>
        <v>Share The Honour</v>
      </c>
      <c r="S54" t="str">
        <f t="shared" si="6"/>
        <v>Ancient Sands (IRE)</v>
      </c>
      <c r="V54">
        <f t="shared" si="7"/>
        <v>66</v>
      </c>
      <c r="W54">
        <f t="shared" si="8"/>
        <v>-23</v>
      </c>
      <c r="X54">
        <f t="shared" si="9"/>
        <v>-23</v>
      </c>
      <c r="Y54">
        <f t="shared" si="10"/>
        <v>11</v>
      </c>
      <c r="Z54">
        <f t="shared" si="10"/>
        <v>11</v>
      </c>
      <c r="AA54">
        <f t="shared" si="10"/>
        <v>2</v>
      </c>
      <c r="AB54">
        <f t="shared" si="11"/>
        <v>9</v>
      </c>
      <c r="AC54">
        <f t="shared" si="12"/>
        <v>9</v>
      </c>
      <c r="AD54">
        <f t="shared" si="13"/>
        <v>6</v>
      </c>
      <c r="AE54">
        <f t="shared" si="14"/>
        <v>10</v>
      </c>
      <c r="AF54">
        <f t="shared" si="14"/>
        <v>8</v>
      </c>
    </row>
    <row r="55" spans="1:33" hidden="1" outlineLevel="1">
      <c r="A55" t="s">
        <v>45</v>
      </c>
      <c r="B55" t="str">
        <f>A4</f>
        <v>Ancient Sands (IRE)</v>
      </c>
      <c r="C55">
        <f>AE4</f>
        <v>317.53800000000001</v>
      </c>
      <c r="D55">
        <f>AG4</f>
        <v>89</v>
      </c>
      <c r="E55">
        <f t="shared" si="15"/>
        <v>228.53800000000001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Perfect Tapatino (FR)</v>
      </c>
      <c r="L55" t="str">
        <f t="shared" si="0"/>
        <v>Mawaany (IRE)</v>
      </c>
      <c r="M55" t="str">
        <f t="shared" si="0"/>
        <v>Emperor Waltz</v>
      </c>
      <c r="N55" t="str">
        <f t="shared" si="1"/>
        <v>Ancient Sands (IRE)</v>
      </c>
      <c r="O55" t="str">
        <f t="shared" si="2"/>
        <v>Insignia Of Rank (IRE)</v>
      </c>
      <c r="P55" t="str">
        <f t="shared" si="3"/>
        <v>Ancient Sands (IRE)</v>
      </c>
      <c r="Q55" t="str">
        <f t="shared" si="4"/>
        <v>Ancient Sands (IRE)</v>
      </c>
      <c r="R55" t="str">
        <f t="shared" si="5"/>
        <v>Causey Arch (IRE)</v>
      </c>
      <c r="S55" t="str">
        <f t="shared" si="6"/>
        <v>Mawaany (IRE)</v>
      </c>
      <c r="V55">
        <f t="shared" si="7"/>
        <v>72</v>
      </c>
      <c r="W55">
        <f t="shared" si="8"/>
        <v>-18</v>
      </c>
      <c r="X55">
        <f t="shared" si="9"/>
        <v>-18</v>
      </c>
      <c r="Y55">
        <f t="shared" si="10"/>
        <v>12</v>
      </c>
      <c r="Z55">
        <f t="shared" si="10"/>
        <v>9</v>
      </c>
      <c r="AA55">
        <f t="shared" si="10"/>
        <v>11</v>
      </c>
      <c r="AB55">
        <f t="shared" si="11"/>
        <v>10</v>
      </c>
      <c r="AC55">
        <f t="shared" si="12"/>
        <v>10</v>
      </c>
      <c r="AD55">
        <f t="shared" si="13"/>
        <v>8</v>
      </c>
      <c r="AE55">
        <f t="shared" si="14"/>
        <v>7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Mawaany (IRE)</v>
      </c>
      <c r="C56">
        <f>LARGE(M$2:M$20, D56)</f>
        <v>106.03</v>
      </c>
      <c r="D56">
        <v>1</v>
      </c>
      <c r="E56">
        <f>LARGE(M$2:M$20, F56)</f>
        <v>105.476</v>
      </c>
      <c r="F56">
        <v>2</v>
      </c>
      <c r="G56">
        <f t="shared" ref="G56:G61" si="16">IF(C56&gt;0, (1/C56)*(C56-E56), 0.1)</f>
        <v>5.2249363387720646E-3</v>
      </c>
      <c r="H56">
        <f t="shared" ref="H56:H61" si="17">INDEX(AF$2:AF$20,MATCH(B56,A$2:A$20,0))</f>
        <v>12</v>
      </c>
      <c r="J56">
        <v>5</v>
      </c>
      <c r="K56" t="str">
        <f t="shared" si="0"/>
        <v>Causey Arch (IRE)</v>
      </c>
      <c r="L56" t="str">
        <f t="shared" si="0"/>
        <v>Share The Honour</v>
      </c>
      <c r="M56" t="str">
        <f t="shared" si="0"/>
        <v>Perfect Tapatino (FR)</v>
      </c>
      <c r="N56" t="str">
        <f t="shared" si="1"/>
        <v>Share The Honour</v>
      </c>
      <c r="O56" t="str">
        <f t="shared" si="2"/>
        <v>Mawaany (IRE)</v>
      </c>
      <c r="P56" t="str">
        <f t="shared" si="3"/>
        <v>Causey Arch (IRE)</v>
      </c>
      <c r="Q56" t="str">
        <f t="shared" si="4"/>
        <v>Causey Arch (IRE)</v>
      </c>
      <c r="R56" t="str">
        <f t="shared" si="5"/>
        <v>Ancient Sands (IRE)</v>
      </c>
      <c r="S56" t="str">
        <f t="shared" si="6"/>
        <v>Tandem</v>
      </c>
      <c r="V56">
        <f t="shared" si="7"/>
        <v>63</v>
      </c>
      <c r="W56">
        <f t="shared" si="8"/>
        <v>-34</v>
      </c>
      <c r="X56">
        <f t="shared" si="9"/>
        <v>-34</v>
      </c>
      <c r="Y56">
        <f t="shared" si="10"/>
        <v>7</v>
      </c>
      <c r="Z56">
        <f t="shared" si="10"/>
        <v>5</v>
      </c>
      <c r="AA56">
        <f t="shared" si="10"/>
        <v>10</v>
      </c>
      <c r="AB56">
        <f t="shared" si="11"/>
        <v>11</v>
      </c>
      <c r="AC56">
        <f t="shared" si="12"/>
        <v>5</v>
      </c>
      <c r="AD56">
        <f t="shared" si="13"/>
        <v>10</v>
      </c>
      <c r="AE56">
        <f t="shared" si="14"/>
        <v>4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Insignia Of Rank (IRE)</v>
      </c>
      <c r="C57">
        <f>LARGE(W$2:W$20, D57)</f>
        <v>23.325700000000001</v>
      </c>
      <c r="D57">
        <v>1</v>
      </c>
      <c r="E57">
        <f>LARGE(W$2:W$20, F57)</f>
        <v>22.677900000000001</v>
      </c>
      <c r="F57">
        <v>2</v>
      </c>
      <c r="G57">
        <f t="shared" si="16"/>
        <v>2.7771942535486614E-2</v>
      </c>
      <c r="H57">
        <f t="shared" si="17"/>
        <v>6</v>
      </c>
      <c r="J57">
        <v>6</v>
      </c>
      <c r="K57" t="str">
        <f t="shared" si="0"/>
        <v>Tandem</v>
      </c>
      <c r="L57" t="str">
        <f t="shared" si="0"/>
        <v>Hurricane Sky (IRE)</v>
      </c>
      <c r="M57" t="str">
        <f t="shared" si="0"/>
        <v>Moonmeister (IRE)</v>
      </c>
      <c r="N57" t="str">
        <f t="shared" si="1"/>
        <v>Emperor Waltz</v>
      </c>
      <c r="O57" t="str">
        <f t="shared" si="2"/>
        <v>Emperor Waltz</v>
      </c>
      <c r="P57" t="str">
        <f t="shared" si="3"/>
        <v>Hurricane Sky (IRE)</v>
      </c>
      <c r="Q57" t="str">
        <f t="shared" si="4"/>
        <v>Hurricane Sky (IRE)</v>
      </c>
      <c r="R57" t="str">
        <f t="shared" si="5"/>
        <v>Insignia Of Rank (IRE)</v>
      </c>
      <c r="S57" t="str">
        <f t="shared" si="6"/>
        <v>Share The Honour</v>
      </c>
      <c r="V57">
        <f t="shared" si="7"/>
        <v>54</v>
      </c>
      <c r="W57">
        <f t="shared" si="8"/>
        <v>-24</v>
      </c>
      <c r="X57">
        <f t="shared" si="9"/>
        <v>-24</v>
      </c>
      <c r="Y57">
        <f t="shared" si="10"/>
        <v>10</v>
      </c>
      <c r="Z57">
        <f t="shared" si="10"/>
        <v>8</v>
      </c>
      <c r="AA57">
        <f t="shared" si="10"/>
        <v>4</v>
      </c>
      <c r="AB57">
        <f t="shared" si="11"/>
        <v>8</v>
      </c>
      <c r="AC57">
        <f t="shared" si="12"/>
        <v>1</v>
      </c>
      <c r="AD57">
        <f t="shared" si="13"/>
        <v>5</v>
      </c>
      <c r="AE57">
        <f t="shared" si="14"/>
        <v>8</v>
      </c>
      <c r="AF57">
        <f t="shared" si="14"/>
        <v>10</v>
      </c>
    </row>
    <row r="58" spans="1:33" hidden="1" outlineLevel="1">
      <c r="A58" t="s">
        <v>28</v>
      </c>
      <c r="B58" t="str">
        <f>INDEX(A$2:A$20,MATCH(C58,AA$2:AA$20,0))</f>
        <v>Causey Arch (IRE)</v>
      </c>
      <c r="C58">
        <f>LARGE(AA$2:AA$20, D58)</f>
        <v>5.0008999999999997</v>
      </c>
      <c r="D58">
        <v>1</v>
      </c>
      <c r="E58">
        <f>LARGE(AA$2:AA$20, F58)</f>
        <v>4.3777999999999997</v>
      </c>
      <c r="F58">
        <v>2</v>
      </c>
      <c r="G58">
        <f t="shared" si="16"/>
        <v>0.12459757243696136</v>
      </c>
      <c r="H58">
        <f t="shared" si="17"/>
        <v>2.5</v>
      </c>
      <c r="J58">
        <v>7</v>
      </c>
      <c r="K58" t="str">
        <f t="shared" si="0"/>
        <v>Nibiru (IRE)</v>
      </c>
      <c r="L58" t="str">
        <f t="shared" si="0"/>
        <v>Causey Arch (IRE)</v>
      </c>
      <c r="M58" t="str">
        <f t="shared" si="0"/>
        <v>Causey Arch (IRE)</v>
      </c>
      <c r="N58" t="str">
        <f t="shared" si="1"/>
        <v>Hurricane Sky (IRE)</v>
      </c>
      <c r="O58" t="str">
        <f t="shared" si="2"/>
        <v>Ancient Sands (IRE)</v>
      </c>
      <c r="P58" t="str">
        <f t="shared" si="3"/>
        <v>Moonmeister (IRE)</v>
      </c>
      <c r="Q58" t="str">
        <f t="shared" si="4"/>
        <v>Moonmeister (IRE)</v>
      </c>
      <c r="R58" t="str">
        <f t="shared" si="5"/>
        <v>Emperor Waltz</v>
      </c>
      <c r="S58" t="str">
        <f t="shared" si="6"/>
        <v>Causey Arch (IRE)</v>
      </c>
      <c r="V58">
        <f t="shared" si="7"/>
        <v>52</v>
      </c>
      <c r="W58">
        <f t="shared" si="8"/>
        <v>-24</v>
      </c>
      <c r="X58">
        <f t="shared" si="9"/>
        <v>-24</v>
      </c>
      <c r="Y58">
        <f t="shared" si="10"/>
        <v>8</v>
      </c>
      <c r="Z58">
        <f t="shared" si="10"/>
        <v>6</v>
      </c>
      <c r="AA58">
        <f t="shared" si="10"/>
        <v>6</v>
      </c>
      <c r="AB58">
        <f t="shared" si="11"/>
        <v>1</v>
      </c>
      <c r="AC58">
        <f t="shared" si="12"/>
        <v>8</v>
      </c>
      <c r="AD58">
        <f t="shared" si="13"/>
        <v>12</v>
      </c>
      <c r="AE58">
        <f t="shared" si="14"/>
        <v>2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Perfect Tapatino (FR)</v>
      </c>
      <c r="C59">
        <f>LARGE(AC$2:AC$20, D59)</f>
        <v>11.8</v>
      </c>
      <c r="D59">
        <v>1</v>
      </c>
      <c r="E59">
        <f>LARGE(AC$2:AC$20, F59)</f>
        <v>2.5316999999999998</v>
      </c>
      <c r="F59">
        <v>2</v>
      </c>
      <c r="G59">
        <f t="shared" si="16"/>
        <v>0.7854491525423728</v>
      </c>
      <c r="H59">
        <f t="shared" si="17"/>
        <v>3</v>
      </c>
      <c r="J59">
        <v>8</v>
      </c>
      <c r="K59" t="str">
        <f t="shared" si="0"/>
        <v>Insignia Of Rank (IRE)</v>
      </c>
      <c r="L59" t="str">
        <f t="shared" si="0"/>
        <v>Tandem</v>
      </c>
      <c r="M59" t="str">
        <f t="shared" si="0"/>
        <v>Hurricane Sky (IRE)</v>
      </c>
      <c r="N59" t="str">
        <f t="shared" si="1"/>
        <v>Moonmeister (IRE)</v>
      </c>
      <c r="O59" t="str">
        <f t="shared" si="2"/>
        <v>Share The Honour</v>
      </c>
      <c r="P59" t="str">
        <f t="shared" si="3"/>
        <v>Tandem</v>
      </c>
      <c r="Q59" t="str">
        <f t="shared" si="4"/>
        <v>Tandem</v>
      </c>
      <c r="R59" t="str">
        <f t="shared" si="5"/>
        <v>Mawaany (IRE)</v>
      </c>
      <c r="S59" t="str">
        <f t="shared" si="6"/>
        <v>Nibiru (IRE)</v>
      </c>
      <c r="V59">
        <f t="shared" si="7"/>
        <v>30</v>
      </c>
      <c r="W59">
        <f t="shared" si="8"/>
        <v>-54</v>
      </c>
      <c r="X59">
        <f t="shared" si="9"/>
        <v>-54</v>
      </c>
      <c r="Y59">
        <f t="shared" si="10"/>
        <v>6</v>
      </c>
      <c r="Z59">
        <f t="shared" si="10"/>
        <v>2</v>
      </c>
      <c r="AA59">
        <f t="shared" si="10"/>
        <v>3</v>
      </c>
      <c r="AB59">
        <f t="shared" si="11"/>
        <v>4</v>
      </c>
      <c r="AC59">
        <f t="shared" si="12"/>
        <v>3</v>
      </c>
      <c r="AD59">
        <f t="shared" si="13"/>
        <v>3</v>
      </c>
      <c r="AE59">
        <f t="shared" si="14"/>
        <v>5</v>
      </c>
      <c r="AF59">
        <f t="shared" si="14"/>
        <v>4</v>
      </c>
    </row>
    <row r="60" spans="1:33" hidden="1" outlineLevel="1">
      <c r="A60" t="s">
        <v>26</v>
      </c>
      <c r="B60" t="str">
        <f>INDEX(A$2:A$20,MATCH(C60,Y$2:Y$20,0))</f>
        <v>Insignia Of Rank (IRE)</v>
      </c>
      <c r="C60">
        <f>LARGE(Y$2:Y$20, D60)</f>
        <v>3.9060999999999999</v>
      </c>
      <c r="D60">
        <v>1</v>
      </c>
      <c r="E60">
        <f>LARGE(Y$2:Y$20, F60)</f>
        <v>3.4028999999999998</v>
      </c>
      <c r="F60">
        <v>2</v>
      </c>
      <c r="G60">
        <f t="shared" si="16"/>
        <v>0.12882414684723897</v>
      </c>
      <c r="H60">
        <f t="shared" si="17"/>
        <v>6</v>
      </c>
      <c r="J60">
        <v>9</v>
      </c>
      <c r="K60" t="str">
        <f t="shared" si="0"/>
        <v>Moonmeister (IRE)</v>
      </c>
      <c r="L60" t="str">
        <f t="shared" si="0"/>
        <v>Ashqar (IRE)</v>
      </c>
      <c r="M60" t="str">
        <f t="shared" si="0"/>
        <v>Share The Honour</v>
      </c>
      <c r="N60" t="str">
        <f t="shared" si="1"/>
        <v>Nibiru (IRE)</v>
      </c>
      <c r="O60" t="str">
        <f t="shared" si="2"/>
        <v>Moonmeister (IRE)</v>
      </c>
      <c r="P60" t="str">
        <f t="shared" si="3"/>
        <v>Emperor Waltz</v>
      </c>
      <c r="Q60" t="str">
        <f t="shared" si="4"/>
        <v>Emperor Waltz</v>
      </c>
      <c r="R60" t="str">
        <f t="shared" si="5"/>
        <v>Nibiru (IRE)</v>
      </c>
      <c r="S60" t="str">
        <f t="shared" si="6"/>
        <v>Hurricane Sky (IRE)</v>
      </c>
      <c r="V60">
        <f t="shared" si="7"/>
        <v>32</v>
      </c>
      <c r="W60">
        <f t="shared" si="8"/>
        <v>-41</v>
      </c>
      <c r="X60">
        <f t="shared" si="9"/>
        <v>-41</v>
      </c>
      <c r="Y60">
        <f t="shared" si="10"/>
        <v>1</v>
      </c>
      <c r="Z60">
        <f t="shared" si="10"/>
        <v>7</v>
      </c>
      <c r="AA60">
        <f t="shared" si="10"/>
        <v>5</v>
      </c>
      <c r="AB60">
        <f t="shared" si="11"/>
        <v>6</v>
      </c>
      <c r="AC60">
        <f t="shared" si="12"/>
        <v>7</v>
      </c>
      <c r="AD60">
        <f t="shared" si="13"/>
        <v>2</v>
      </c>
      <c r="AE60">
        <f t="shared" si="14"/>
        <v>1</v>
      </c>
      <c r="AF60">
        <f t="shared" si="14"/>
        <v>3</v>
      </c>
    </row>
    <row r="61" spans="1:33" hidden="1" outlineLevel="1">
      <c r="A61" t="s">
        <v>47</v>
      </c>
      <c r="B61" t="str">
        <f>INDEX(A$2:A$20,MATCH(C61,AD$2:AD$20,0))</f>
        <v>Perfect Tapatino (FR)</v>
      </c>
      <c r="C61">
        <f>LARGE(AD$2:AD$20, D61)</f>
        <v>64.391599999999997</v>
      </c>
      <c r="D61">
        <v>1</v>
      </c>
      <c r="E61">
        <f>LARGE(AD$2:AD$20, F61)</f>
        <v>32.854900000000001</v>
      </c>
      <c r="F61">
        <v>2</v>
      </c>
      <c r="G61">
        <f t="shared" si="16"/>
        <v>0.48976419284502942</v>
      </c>
      <c r="H61">
        <f t="shared" si="17"/>
        <v>3</v>
      </c>
      <c r="J61">
        <v>10</v>
      </c>
      <c r="K61" t="str">
        <f t="shared" si="0"/>
        <v>Emperor Waltz</v>
      </c>
      <c r="L61" t="str">
        <f t="shared" si="0"/>
        <v>Moonmeister (IRE)</v>
      </c>
      <c r="M61" t="str">
        <f t="shared" si="0"/>
        <v>Nibiru (IRE)</v>
      </c>
      <c r="N61" t="str">
        <f t="shared" si="1"/>
        <v>Perfect Tapatino (FR)</v>
      </c>
      <c r="O61" t="str">
        <f t="shared" si="2"/>
        <v>Nibiru (IRE)</v>
      </c>
      <c r="P61" t="str">
        <f t="shared" si="3"/>
        <v>Nibiru (IRE)</v>
      </c>
      <c r="Q61" t="str">
        <f t="shared" si="4"/>
        <v>Nibiru (IRE)</v>
      </c>
      <c r="R61" t="str">
        <f t="shared" si="5"/>
        <v>Hurricane Sky (IRE)</v>
      </c>
      <c r="S61" t="str">
        <f t="shared" si="6"/>
        <v>Emperor Waltz</v>
      </c>
      <c r="V61">
        <f t="shared" si="7"/>
        <v>43</v>
      </c>
      <c r="W61">
        <f t="shared" si="8"/>
        <v>-38</v>
      </c>
      <c r="X61">
        <f>IF(ISNA(W61),"",W61)</f>
        <v>-38</v>
      </c>
      <c r="Y61">
        <f t="shared" si="10"/>
        <v>3</v>
      </c>
      <c r="Z61">
        <f t="shared" si="10"/>
        <v>1</v>
      </c>
      <c r="AA61">
        <f t="shared" si="10"/>
        <v>9</v>
      </c>
      <c r="AB61">
        <f t="shared" si="11"/>
        <v>7</v>
      </c>
      <c r="AC61">
        <f t="shared" si="12"/>
        <v>4</v>
      </c>
      <c r="AD61">
        <f t="shared" si="13"/>
        <v>7</v>
      </c>
      <c r="AE61">
        <f t="shared" si="14"/>
        <v>6</v>
      </c>
      <c r="AF61">
        <f t="shared" si="14"/>
        <v>6</v>
      </c>
    </row>
    <row r="62" spans="1:33" hidden="1" outlineLevel="1">
      <c r="A62" t="s">
        <v>116</v>
      </c>
      <c r="B62" t="str">
        <f>IF(OR(D2="5f ", D2="6f ", D2="7f ", D2="1m "), B57, IF(J2="2yo", B59, B53))</f>
        <v>Perfect Tapatino (FR)</v>
      </c>
      <c r="J62">
        <v>11</v>
      </c>
      <c r="K62" t="str">
        <f t="shared" si="0"/>
        <v>Ashqar (IRE)</v>
      </c>
      <c r="L62" t="str">
        <f t="shared" si="0"/>
        <v>Nibiru (IRE)</v>
      </c>
      <c r="M62" t="str">
        <f t="shared" si="0"/>
        <v>Ancient Sands (IRE)</v>
      </c>
      <c r="N62" t="str">
        <f t="shared" si="1"/>
        <v>Ashqar (IRE)</v>
      </c>
      <c r="O62" t="str">
        <f t="shared" si="2"/>
        <v>Hurricane Sky (IRE)</v>
      </c>
      <c r="P62" t="str">
        <f t="shared" si="3"/>
        <v>Ashqar (IRE)</v>
      </c>
      <c r="Q62" t="str">
        <f t="shared" si="4"/>
        <v>Ashqar (IRE)</v>
      </c>
      <c r="R62" t="str">
        <f t="shared" si="5"/>
        <v>Moonmeister (IRE)</v>
      </c>
      <c r="S62" t="str">
        <f t="shared" si="6"/>
        <v>Moonmeister (IRE)</v>
      </c>
      <c r="V62">
        <f t="shared" si="7"/>
        <v>34</v>
      </c>
      <c r="W62">
        <f t="shared" si="8"/>
        <v>-42</v>
      </c>
      <c r="X62">
        <f t="shared" ref="X62:X80" si="18">IF(ISNA(W62),"",W62)</f>
        <v>-42</v>
      </c>
      <c r="Y62">
        <f t="shared" si="10"/>
        <v>4</v>
      </c>
      <c r="Z62">
        <f t="shared" si="10"/>
        <v>3</v>
      </c>
      <c r="AA62">
        <f t="shared" si="10"/>
        <v>7</v>
      </c>
      <c r="AB62">
        <f t="shared" si="11"/>
        <v>5</v>
      </c>
      <c r="AC62">
        <f t="shared" si="12"/>
        <v>6</v>
      </c>
      <c r="AD62">
        <f t="shared" si="13"/>
        <v>4</v>
      </c>
      <c r="AE62">
        <f t="shared" si="14"/>
        <v>3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Causey Arch (IRE)</v>
      </c>
      <c r="C63" t="str">
        <f>IF(G68="Handicap", INDEX(B53:B55,(MATCH(LARGE(D53:D55,3),D53:D55,0))))</f>
        <v>Perfect Tapatino (FR)</v>
      </c>
      <c r="D63" t="str">
        <f>IF(G68="Handicap", INDEX(B53:B55,(MATCH(LARGE(E53:E55,1),E53:E55,0))))</f>
        <v>Perfect Tapatino (FR)</v>
      </c>
      <c r="G63" t="s">
        <v>68</v>
      </c>
      <c r="H63">
        <f>COUNTIF(A2:A30, "*")</f>
        <v>12</v>
      </c>
      <c r="J63">
        <v>12</v>
      </c>
      <c r="K63" t="str">
        <f t="shared" si="0"/>
        <v>Hurricane Sky (IRE)</v>
      </c>
      <c r="L63" t="str">
        <f t="shared" si="0"/>
        <v>Emperor Waltz</v>
      </c>
      <c r="M63" t="str">
        <f t="shared" si="0"/>
        <v>Ashqar (IRE)</v>
      </c>
      <c r="N63" t="str">
        <f t="shared" si="1"/>
        <v>Causey Arch (IRE)</v>
      </c>
      <c r="O63" t="str">
        <f t="shared" si="2"/>
        <v>Ashqar (IRE)</v>
      </c>
      <c r="P63" t="str">
        <f t="shared" si="3"/>
        <v>Share The Honour</v>
      </c>
      <c r="Q63" t="str">
        <f t="shared" si="4"/>
        <v>Share The Honour</v>
      </c>
      <c r="R63" t="str">
        <f t="shared" si="5"/>
        <v>Ashqar (IRE)</v>
      </c>
      <c r="S63" t="str">
        <f t="shared" si="6"/>
        <v>Ashqar (IRE)</v>
      </c>
      <c r="V63">
        <f t="shared" si="7"/>
        <v>24</v>
      </c>
      <c r="W63">
        <f t="shared" si="8"/>
        <v>-55</v>
      </c>
      <c r="X63">
        <f t="shared" si="18"/>
        <v>-55</v>
      </c>
      <c r="Y63">
        <f t="shared" si="10"/>
        <v>2</v>
      </c>
      <c r="Z63">
        <f t="shared" si="10"/>
        <v>4</v>
      </c>
      <c r="AA63">
        <f t="shared" si="10"/>
        <v>1</v>
      </c>
      <c r="AB63">
        <f t="shared" si="11"/>
        <v>2</v>
      </c>
      <c r="AC63">
        <f t="shared" si="12"/>
        <v>2</v>
      </c>
      <c r="AD63">
        <f t="shared" si="13"/>
        <v>1</v>
      </c>
      <c r="AE63">
        <f t="shared" si="14"/>
        <v>11</v>
      </c>
      <c r="AF63">
        <f t="shared" si="14"/>
        <v>1</v>
      </c>
    </row>
    <row r="64" spans="1:33" hidden="1" outlineLevel="1">
      <c r="A64" t="s">
        <v>48</v>
      </c>
      <c r="B64" t="str">
        <f>INDEX(B53:B63,MODE(MATCH(B53:B63,B53:B63,0)))</f>
        <v>Perfect Tapatino (FR)</v>
      </c>
      <c r="C64">
        <f>INDEX(AF$2:AF$20,MATCH(B64,A$2:A$20,0))</f>
        <v>3</v>
      </c>
      <c r="D64">
        <v>1</v>
      </c>
      <c r="E64">
        <f>SUMIF(B53:B61, B64, G53:G61)</f>
        <v>1.3540719115017521</v>
      </c>
      <c r="F64">
        <v>0</v>
      </c>
      <c r="G64" t="str">
        <f>K2</f>
        <v>Tote October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0.7854491525423728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26106</v>
      </c>
      <c r="H66">
        <f ca="1">LARGE(F53:F55, 1)</f>
        <v>1.3540719115017521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Perfect Tapatino (FR)</v>
      </c>
      <c r="F67">
        <f>IF(H63&lt;11, F66+1, F66)</f>
        <v>0</v>
      </c>
      <c r="G67" t="str">
        <f>G2</f>
        <v>Good</v>
      </c>
      <c r="H67" t="str">
        <f ca="1">INDEX(B53:B55,MATCH(H66,F53:F55,0))</f>
        <v>Perfect Tapatino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Perfect Tapatino (FR)</v>
      </c>
      <c r="B68" t="str">
        <f ca="1">IF(ISNA(A68), B56, A68)</f>
        <v>Perfect Tapatino (FR)</v>
      </c>
      <c r="C68">
        <f ca="1">INDEX(AF$2:AF$20,MATCH(B68,A$2:A$20,0))</f>
        <v>3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Perfect Tapatino (FR)</v>
      </c>
      <c r="C69">
        <f ca="1">INDEX(AF$2:AF$20,MATCH(B69,A$2:A$20,0))</f>
        <v>3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Perfect Tapatino (FR)</v>
      </c>
      <c r="C70">
        <f ca="1">INDEX(AF$2:AF$20,MATCH(B70,A$2:A$20,0))</f>
        <v>3</v>
      </c>
      <c r="D70">
        <v>1</v>
      </c>
      <c r="E70">
        <f ca="1">SUMIF(B53:B61, B70, G53:G61)</f>
        <v>1.3540719115017521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Perfect Tapatino (FR)</v>
      </c>
      <c r="C72">
        <f>C53</f>
        <v>347.93430000000001</v>
      </c>
      <c r="D72">
        <f>(1/C72)*(C72-C73)</f>
        <v>7.885856611434984E-2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Insignia Of Rank (IRE)</v>
      </c>
      <c r="C73">
        <f t="shared" si="19"/>
        <v>320.49669999999998</v>
      </c>
      <c r="D73">
        <f>(1/C73)*(C73-C74)</f>
        <v>9.2316083129716005E-3</v>
      </c>
      <c r="E73">
        <f t="shared" ref="E73:E74" si="20">H54</f>
        <v>6</v>
      </c>
      <c r="F73">
        <f>(E73*10)-10</f>
        <v>50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Ancient Sands (IRE)</v>
      </c>
      <c r="C74">
        <f t="shared" si="19"/>
        <v>317.53800000000001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Causey Arch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264.72390000000001</v>
      </c>
      <c r="C78">
        <f>(B79-B78)+0.01</f>
        <v>83.220399999999998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347.93430000000001</v>
      </c>
      <c r="C79">
        <f>C78/B79</f>
        <v>0.23918423679413037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Causey Arch (IRE) is 23.92% behind top-rated Perfect Tapatino (FR). </v>
      </c>
      <c r="H79" t="str">
        <f>INDEX(A2:A50, MATCH(B79, AE2:AE50, 0))</f>
        <v>Perfect Tapatino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10.789300000000001</v>
      </c>
      <c r="C80">
        <f>(B81-B80)+0.01</f>
        <v>12.5464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23.325700000000001</v>
      </c>
      <c r="C81">
        <f>C80/B81</f>
        <v>0.53787882035694534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Ashqar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Leopardstown</v>
      </c>
    </row>
    <row r="82" spans="1:19" hidden="1" outlineLevel="1">
      <c r="A82" t="s">
        <v>110</v>
      </c>
      <c r="B82">
        <f>INDEX(M2:M49, MATCH(H77, A2:A49, 0))</f>
        <v>87.3</v>
      </c>
      <c r="C82">
        <f>(B83-B82)+0.01</f>
        <v>18.740000000000006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106.03</v>
      </c>
      <c r="C83">
        <f>C82/B83</f>
        <v>0.17674243138734325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Causey Arch (IRE)is the form horse.</v>
      </c>
      <c r="H83" t="str">
        <f>INDEX(A2:A50,MATCH(B83,INDEX(M2:M50,0)))</f>
        <v>Ashqar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1.4843999999999999</v>
      </c>
      <c r="C84">
        <f>(B85-B84)+0.01</f>
        <v>10.3256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11.8</v>
      </c>
      <c r="C85">
        <f>C84/B85</f>
        <v>0.87505084745762707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Perfect Tapatino (FR)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27.125299999999999</v>
      </c>
      <c r="C86">
        <f>(B87-B86)+0.01</f>
        <v>37.276299999999999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64.391599999999997</v>
      </c>
      <c r="C87">
        <f>C86/B87</f>
        <v>0.57890004286273367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Perfect Tapatino (FR) is 57.89% ahead of Causey Arch (IRE). </v>
      </c>
      <c r="H87" t="str">
        <f>INDEX(A2:A50, MATCH(B87, AD2:AD50, 0))</f>
        <v>Perfect Tapatino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1.1505000000000001</v>
      </c>
      <c r="C88">
        <f>B89-B88</f>
        <v>2.7555999999999998</v>
      </c>
      <c r="H88" t="str">
        <f>INDEX(X2:X50, MATCH(B88, Y2:Y50, 0))</f>
        <v>Foley, Shane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3.9060999999999999</v>
      </c>
      <c r="C89">
        <f>C88/B89</f>
        <v>0.70546068969048403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Slattery, A J is 70.55% ahead of Foley, Shane. </v>
      </c>
      <c r="H89" t="str">
        <f>INDEX(X2:X50, MATCH(B89, Y2:Y50, 0))</f>
        <v>Slattery, A J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65.243399999999994</v>
      </c>
      <c r="C90">
        <f>(B91-B90)+0.01</f>
        <v>37.566600000000001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102.8</v>
      </c>
      <c r="C91">
        <f>(C90+0.01)/(B91+0.01)</f>
        <v>0.36549557436047075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Insignia Of Rank (IRE) outperformed Causey Arch (IRE) significantly.</v>
      </c>
      <c r="H91" t="str">
        <f>INDEX(A2:A50, MATCH(B91, N2:N50, 0))</f>
        <v>Insignia Of Rank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2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43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0.1628</v>
      </c>
    </row>
    <row r="96" spans="1:19" hidden="1" outlineLevel="1">
      <c r="A96" t="s">
        <v>70</v>
      </c>
      <c r="B96">
        <f>INDEX(Sheet1!H:H, MATCH($A$51, Sheet1!$A:$A,0))</f>
        <v>0.1628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0.2326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0.20930000000000001</v>
      </c>
      <c r="C98" t="b">
        <f>IF(AND($B$94&gt;15,B98&gt;0.25),B57)</f>
        <v>0</v>
      </c>
      <c r="D98">
        <f t="shared" si="22"/>
        <v>5</v>
      </c>
      <c r="E98">
        <f t="shared" si="23"/>
        <v>2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0.186</v>
      </c>
      <c r="C99" t="b">
        <f>IF(AND($B$94&gt;15,B99&gt;0.25),B59)</f>
        <v>0</v>
      </c>
      <c r="D99">
        <f t="shared" si="22"/>
        <v>3</v>
      </c>
      <c r="E99">
        <f t="shared" si="23"/>
        <v>4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9.2999999999999999E-2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0.186</v>
      </c>
      <c r="C101" t="b">
        <f>IF(AND($B$94&gt;15,B101&gt;0.25),B60)</f>
        <v>0</v>
      </c>
      <c r="D101">
        <f t="shared" si="22"/>
        <v>3</v>
      </c>
      <c r="E101">
        <f t="shared" si="23"/>
        <v>4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" bestFit="1" customWidth="1"/>
    <col min="2" max="2" width="15.7109375" bestFit="1" customWidth="1"/>
    <col min="3" max="5" width="12" bestFit="1" customWidth="1"/>
    <col min="6" max="6" width="13.28515625" bestFit="1" customWidth="1"/>
    <col min="7" max="7" width="89" bestFit="1" customWidth="1"/>
    <col min="8" max="8" width="23" bestFit="1" customWidth="1"/>
    <col min="9" max="9" width="13.42578125" bestFit="1" customWidth="1"/>
    <col min="10" max="10" width="16.28515625" bestFit="1" customWidth="1"/>
    <col min="11" max="11" width="37.5703125" bestFit="1" customWidth="1"/>
    <col min="12" max="19" width="23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" bestFit="1" customWidth="1"/>
    <col min="25" max="25" width="14.42578125" bestFit="1" customWidth="1"/>
    <col min="26" max="26" width="14.5703125" bestFit="1" customWidth="1"/>
    <col min="27" max="27" width="15" bestFit="1" customWidth="1"/>
    <col min="28" max="28" width="22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1354</v>
      </c>
      <c r="B2" s="1">
        <v>0.70486111111111116</v>
      </c>
      <c r="C2" t="s">
        <v>172</v>
      </c>
      <c r="D2" t="s">
        <v>1352</v>
      </c>
      <c r="E2" t="s">
        <v>562</v>
      </c>
      <c r="F2">
        <v>15475</v>
      </c>
      <c r="G2" t="s">
        <v>282</v>
      </c>
      <c r="H2" t="s">
        <v>346</v>
      </c>
      <c r="I2" t="s">
        <v>233</v>
      </c>
      <c r="J2" t="s">
        <v>347</v>
      </c>
      <c r="K2" t="s">
        <v>1353</v>
      </c>
      <c r="L2">
        <v>8</v>
      </c>
      <c r="M2">
        <v>96.031499999999994</v>
      </c>
      <c r="N2">
        <v>99.638400000000004</v>
      </c>
      <c r="O2">
        <v>45.185099999999998</v>
      </c>
      <c r="P2">
        <v>12.821</v>
      </c>
      <c r="Q2">
        <v>10.6845</v>
      </c>
      <c r="R2">
        <v>3.6686000000000001</v>
      </c>
      <c r="S2">
        <v>3.7747000000000002</v>
      </c>
      <c r="T2">
        <v>2.9361999999999999</v>
      </c>
      <c r="U2">
        <v>2.1535000000000002</v>
      </c>
      <c r="V2">
        <v>1.9419</v>
      </c>
      <c r="W2">
        <v>24.004300000000001</v>
      </c>
      <c r="X2" t="s">
        <v>587</v>
      </c>
      <c r="Y2">
        <v>4.7263000000000002</v>
      </c>
      <c r="Z2" t="s">
        <v>588</v>
      </c>
      <c r="AA2">
        <v>6.0541</v>
      </c>
      <c r="AB2" t="s">
        <v>840</v>
      </c>
      <c r="AC2">
        <v>2.3233000000000001</v>
      </c>
      <c r="AD2">
        <v>46.357100000000003</v>
      </c>
      <c r="AE2" s="23">
        <v>362.30040000000002</v>
      </c>
      <c r="AF2">
        <v>1.88</v>
      </c>
      <c r="AG2">
        <v>147</v>
      </c>
    </row>
    <row r="3" spans="1:33">
      <c r="A3" t="s">
        <v>1355</v>
      </c>
      <c r="B3" s="1">
        <v>0.70486111111111116</v>
      </c>
      <c r="C3" t="s">
        <v>172</v>
      </c>
      <c r="D3" t="s">
        <v>1352</v>
      </c>
      <c r="E3" t="s">
        <v>562</v>
      </c>
      <c r="F3">
        <v>15475</v>
      </c>
      <c r="G3" t="s">
        <v>282</v>
      </c>
      <c r="H3" t="s">
        <v>346</v>
      </c>
      <c r="I3" t="s">
        <v>233</v>
      </c>
      <c r="J3" t="s">
        <v>347</v>
      </c>
      <c r="K3" t="s">
        <v>1353</v>
      </c>
      <c r="L3">
        <v>5</v>
      </c>
      <c r="M3">
        <v>91.138599999999997</v>
      </c>
      <c r="N3">
        <v>60.72</v>
      </c>
      <c r="O3">
        <v>49.896799999999999</v>
      </c>
      <c r="P3">
        <v>18.199400000000001</v>
      </c>
      <c r="Q3">
        <v>5.4185999999999996</v>
      </c>
      <c r="R3">
        <v>8.8117999999999999</v>
      </c>
      <c r="S3">
        <v>3.6200999999999999</v>
      </c>
      <c r="T3">
        <v>1.8815999999999999</v>
      </c>
      <c r="U3">
        <v>2.1372</v>
      </c>
      <c r="V3">
        <v>2.3736000000000002</v>
      </c>
      <c r="W3">
        <v>15.6286</v>
      </c>
      <c r="X3" t="s">
        <v>595</v>
      </c>
      <c r="Y3">
        <v>6.5083000000000002</v>
      </c>
      <c r="Z3" t="s">
        <v>351</v>
      </c>
      <c r="AA3">
        <v>5.1410999999999998</v>
      </c>
      <c r="AB3" t="s">
        <v>1231</v>
      </c>
      <c r="AC3">
        <v>4.1086</v>
      </c>
      <c r="AD3">
        <v>25.679200000000002</v>
      </c>
      <c r="AE3">
        <v>301.26339999999999</v>
      </c>
      <c r="AF3">
        <v>4</v>
      </c>
      <c r="AG3">
        <v>143</v>
      </c>
    </row>
    <row r="4" spans="1:33">
      <c r="A4" t="s">
        <v>1356</v>
      </c>
      <c r="B4" s="1">
        <v>0.70486111111111116</v>
      </c>
      <c r="C4" t="s">
        <v>172</v>
      </c>
      <c r="D4" t="s">
        <v>1352</v>
      </c>
      <c r="E4" t="s">
        <v>562</v>
      </c>
      <c r="F4">
        <v>15475</v>
      </c>
      <c r="G4" t="s">
        <v>282</v>
      </c>
      <c r="H4" t="s">
        <v>346</v>
      </c>
      <c r="I4" t="s">
        <v>233</v>
      </c>
      <c r="J4" t="s">
        <v>347</v>
      </c>
      <c r="K4" t="s">
        <v>1353</v>
      </c>
      <c r="L4">
        <v>6</v>
      </c>
      <c r="M4">
        <v>98.454999999999998</v>
      </c>
      <c r="N4">
        <v>57.945999999999998</v>
      </c>
      <c r="O4">
        <v>31.323599999999999</v>
      </c>
      <c r="P4">
        <v>7.7880000000000003</v>
      </c>
      <c r="Q4">
        <v>3.6791999999999998</v>
      </c>
      <c r="R4">
        <v>5.1683000000000003</v>
      </c>
      <c r="S4">
        <v>3.0758999999999999</v>
      </c>
      <c r="T4">
        <v>1.4767999999999999</v>
      </c>
      <c r="U4">
        <v>1.4791000000000001</v>
      </c>
      <c r="V4">
        <v>1.6879999999999999</v>
      </c>
      <c r="W4">
        <v>11.084199999999999</v>
      </c>
      <c r="X4" t="s">
        <v>753</v>
      </c>
      <c r="Y4">
        <v>2.4296000000000002</v>
      </c>
      <c r="Z4" t="s">
        <v>754</v>
      </c>
      <c r="AA4">
        <v>2.4106999999999998</v>
      </c>
      <c r="AB4" t="s">
        <v>571</v>
      </c>
      <c r="AC4">
        <v>2.6063000000000001</v>
      </c>
      <c r="AD4">
        <v>59.766599999999997</v>
      </c>
      <c r="AE4">
        <v>290.37709999999998</v>
      </c>
      <c r="AF4">
        <v>8</v>
      </c>
      <c r="AG4">
        <v>132</v>
      </c>
    </row>
    <row r="5" spans="1:33">
      <c r="A5" t="s">
        <v>1357</v>
      </c>
      <c r="B5" s="1">
        <v>0.70486111111111116</v>
      </c>
      <c r="C5" t="s">
        <v>172</v>
      </c>
      <c r="D5" t="s">
        <v>1352</v>
      </c>
      <c r="E5" t="s">
        <v>562</v>
      </c>
      <c r="F5">
        <v>15475</v>
      </c>
      <c r="G5" t="s">
        <v>282</v>
      </c>
      <c r="H5" t="s">
        <v>346</v>
      </c>
      <c r="I5" t="s">
        <v>233</v>
      </c>
      <c r="J5" t="s">
        <v>347</v>
      </c>
      <c r="K5" t="s">
        <v>1353</v>
      </c>
      <c r="L5">
        <v>5</v>
      </c>
      <c r="M5">
        <v>86.241399999999999</v>
      </c>
      <c r="N5">
        <v>48.293199999999999</v>
      </c>
      <c r="O5">
        <v>36.0169</v>
      </c>
      <c r="P5">
        <v>11.2713</v>
      </c>
      <c r="Q5">
        <v>2.62</v>
      </c>
      <c r="R5">
        <v>0</v>
      </c>
      <c r="S5">
        <v>0</v>
      </c>
      <c r="T5">
        <v>0</v>
      </c>
      <c r="U5">
        <v>0</v>
      </c>
      <c r="V5">
        <v>0</v>
      </c>
      <c r="W5">
        <v>20.41</v>
      </c>
      <c r="X5" t="s">
        <v>606</v>
      </c>
      <c r="Y5">
        <v>3.1478000000000002</v>
      </c>
      <c r="Z5" t="s">
        <v>607</v>
      </c>
      <c r="AA5">
        <v>2.9984999999999999</v>
      </c>
      <c r="AB5" t="s">
        <v>994</v>
      </c>
      <c r="AC5">
        <v>1.5009999999999999</v>
      </c>
      <c r="AD5">
        <v>6.3</v>
      </c>
      <c r="AE5">
        <v>233.4014</v>
      </c>
      <c r="AF5">
        <v>4</v>
      </c>
      <c r="AG5">
        <v>135</v>
      </c>
    </row>
    <row r="6" spans="1:33">
      <c r="A6" t="s">
        <v>1358</v>
      </c>
      <c r="B6" s="1">
        <v>0.70486111111111116</v>
      </c>
      <c r="C6" t="s">
        <v>172</v>
      </c>
      <c r="D6" t="s">
        <v>1352</v>
      </c>
      <c r="E6" t="s">
        <v>562</v>
      </c>
      <c r="F6">
        <v>15475</v>
      </c>
      <c r="G6" t="s">
        <v>282</v>
      </c>
      <c r="H6" t="s">
        <v>346</v>
      </c>
      <c r="I6" t="s">
        <v>233</v>
      </c>
      <c r="J6" t="s">
        <v>347</v>
      </c>
      <c r="K6" t="s">
        <v>1353</v>
      </c>
      <c r="L6">
        <v>7</v>
      </c>
      <c r="M6">
        <v>79.311000000000007</v>
      </c>
      <c r="N6">
        <v>40.225000000000001</v>
      </c>
      <c r="O6">
        <v>24.268799999999999</v>
      </c>
      <c r="P6">
        <v>8.6390999999999991</v>
      </c>
      <c r="Q6">
        <v>9.0037000000000003</v>
      </c>
      <c r="R6">
        <v>5.0834000000000001</v>
      </c>
      <c r="S6">
        <v>4.0171000000000001</v>
      </c>
      <c r="T6">
        <v>2.8472</v>
      </c>
      <c r="U6">
        <v>1.3595999999999999</v>
      </c>
      <c r="V6">
        <v>0</v>
      </c>
      <c r="W6">
        <v>11.3025</v>
      </c>
      <c r="X6" t="s">
        <v>599</v>
      </c>
      <c r="Y6">
        <v>2.9277000000000002</v>
      </c>
      <c r="Z6" t="s">
        <v>611</v>
      </c>
      <c r="AA6">
        <v>5.1501999999999999</v>
      </c>
      <c r="AB6" t="s">
        <v>380</v>
      </c>
      <c r="AC6">
        <v>1.9078999999999999</v>
      </c>
      <c r="AD6">
        <v>9.8130000000000006</v>
      </c>
      <c r="AE6">
        <v>207.61089999999999</v>
      </c>
      <c r="AF6">
        <v>3</v>
      </c>
      <c r="AG6">
        <v>140</v>
      </c>
    </row>
    <row r="51" spans="1:33" hidden="1" outlineLevel="1">
      <c r="A51" t="str">
        <f>C2</f>
        <v>Cheltenham</v>
      </c>
      <c r="B51">
        <f>B2</f>
        <v>0.70486111111111116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Graasten (GER)</v>
      </c>
      <c r="L52" t="str">
        <f t="shared" si="0"/>
        <v>Monbeg Legend</v>
      </c>
      <c r="M52" t="str">
        <f t="shared" si="0"/>
        <v>Cubomania (IRE)</v>
      </c>
      <c r="N52" t="str">
        <f t="shared" ref="N52:N91" si="1">INDEX($A$2:$A$20,(MATCH(LARGE(W$2:W$20,$J52),W$2:W$20,0)))</f>
        <v>Monbeg Legend</v>
      </c>
      <c r="O52" t="str">
        <f t="shared" ref="O52:O91" si="2">INDEX($A$2:$A$20,(MATCH(LARGE(AA$2:AA$20,$J52),AA$2:AA$20,0)))</f>
        <v>Monbeg Legend</v>
      </c>
      <c r="P52" t="str">
        <f t="shared" ref="P52:P91" si="3">INDEX($A$2:$A$20,(MATCH(LARGE(Y$2:Y$20,$J52),Y$2:Y$20,0)))</f>
        <v>Cubomania (IRE)</v>
      </c>
      <c r="Q52" t="str">
        <f t="shared" ref="Q52:Q91" si="4">INDEX($A$2:$A$20,(MATCH(LARGE(Y$2:Y$20,$J52),Y$2:Y$20,0)))</f>
        <v>Cubomania (IRE)</v>
      </c>
      <c r="R52" t="str">
        <f t="shared" ref="R52:R91" si="5">INDEX($A$2:$A$20,(MATCH(LARGE(AD$2:AD$20,$J52),AD$2:AD$20,0)))</f>
        <v>Graasten (GER)</v>
      </c>
      <c r="S52" t="str">
        <f t="shared" ref="S52:S80" si="6">A2</f>
        <v>Monbeg Legend</v>
      </c>
      <c r="V52">
        <f t="shared" ref="V52:V80" si="7">SUM(Y52:AF52)</f>
        <v>34</v>
      </c>
      <c r="W52">
        <f t="shared" ref="W52:W80" si="8">V52-AG2</f>
        <v>-113</v>
      </c>
      <c r="X52">
        <f t="shared" ref="X52:X60" si="9">IF(ISNA(W52),"",W52)</f>
        <v>-113</v>
      </c>
      <c r="Y52">
        <f t="shared" ref="Y52:AA80" si="10">(($H$63+1)-(RANK(M2,M$2:M$30)))</f>
        <v>4</v>
      </c>
      <c r="Z52">
        <f t="shared" si="10"/>
        <v>5</v>
      </c>
      <c r="AA52">
        <f t="shared" si="10"/>
        <v>4</v>
      </c>
      <c r="AB52">
        <f t="shared" ref="AB52:AB80" si="11">(($H$63+1)-(RANK(W2,W$2:W$30)))</f>
        <v>5</v>
      </c>
      <c r="AC52">
        <f t="shared" ref="AC52:AC80" si="12">(($H$63+1)-(RANK(Y2,Y$2:Y$30)))</f>
        <v>4</v>
      </c>
      <c r="AD52">
        <f t="shared" ref="AD52:AD80" si="13">(($H$63+1)-(RANK(AA2,AA$2:AA$30)))</f>
        <v>5</v>
      </c>
      <c r="AE52">
        <f t="shared" ref="AE52:AF80" si="14">(($H$63+1)-(RANK(AC2,AC$2:AC$30)))</f>
        <v>3</v>
      </c>
      <c r="AF52">
        <f t="shared" si="14"/>
        <v>4</v>
      </c>
      <c r="AG52" t="str">
        <f>INDEX(S52:S92, MATCH(LARGE(X52:X92, 1),X52:X92, 0))</f>
        <v>Graasten (GER)</v>
      </c>
    </row>
    <row r="53" spans="1:33" hidden="1" outlineLevel="1">
      <c r="A53" t="s">
        <v>43</v>
      </c>
      <c r="B53" t="str">
        <f>A2</f>
        <v>Monbeg Legend</v>
      </c>
      <c r="C53">
        <f>AE2</f>
        <v>362.30040000000002</v>
      </c>
      <c r="D53">
        <f>AG2</f>
        <v>147</v>
      </c>
      <c r="E53">
        <f>C53-D53</f>
        <v>215.30040000000002</v>
      </c>
      <c r="F53">
        <f>SUMIF(B53:B61, B53, G53:G61)</f>
        <v>0.4675101444484282</v>
      </c>
      <c r="G53">
        <f>(1/C53)*(C53-C54)</f>
        <v>0.16847069448446655</v>
      </c>
      <c r="H53">
        <f>AF2</f>
        <v>1.88</v>
      </c>
      <c r="J53">
        <v>2</v>
      </c>
      <c r="K53" t="str">
        <f t="shared" si="0"/>
        <v>Monbeg Legend</v>
      </c>
      <c r="L53" t="str">
        <f t="shared" si="0"/>
        <v>Cubomania (IRE)</v>
      </c>
      <c r="M53" t="str">
        <f t="shared" si="0"/>
        <v>Monbeg Legend</v>
      </c>
      <c r="N53" t="str">
        <f t="shared" si="1"/>
        <v>Knight In Dubai (IRE)</v>
      </c>
      <c r="O53" t="str">
        <f t="shared" si="2"/>
        <v>Movewiththetimes (IRE)</v>
      </c>
      <c r="P53" t="str">
        <f t="shared" si="3"/>
        <v>Monbeg Legend</v>
      </c>
      <c r="Q53" t="str">
        <f t="shared" si="4"/>
        <v>Monbeg Legend</v>
      </c>
      <c r="R53" t="str">
        <f t="shared" si="5"/>
        <v>Monbeg Legend</v>
      </c>
      <c r="S53" t="str">
        <f t="shared" si="6"/>
        <v>Cubomania (IRE)</v>
      </c>
      <c r="V53">
        <f t="shared" si="7"/>
        <v>31</v>
      </c>
      <c r="W53">
        <f t="shared" si="8"/>
        <v>-112</v>
      </c>
      <c r="X53">
        <f t="shared" si="9"/>
        <v>-112</v>
      </c>
      <c r="Y53">
        <f t="shared" si="10"/>
        <v>3</v>
      </c>
      <c r="Z53">
        <f t="shared" si="10"/>
        <v>4</v>
      </c>
      <c r="AA53">
        <f t="shared" si="10"/>
        <v>5</v>
      </c>
      <c r="AB53">
        <f t="shared" si="11"/>
        <v>3</v>
      </c>
      <c r="AC53">
        <f t="shared" si="12"/>
        <v>5</v>
      </c>
      <c r="AD53">
        <f t="shared" si="13"/>
        <v>3</v>
      </c>
      <c r="AE53">
        <f t="shared" si="14"/>
        <v>5</v>
      </c>
      <c r="AF53">
        <f t="shared" si="14"/>
        <v>3</v>
      </c>
    </row>
    <row r="54" spans="1:33" hidden="1" outlineLevel="1">
      <c r="A54" t="s">
        <v>44</v>
      </c>
      <c r="B54" t="str">
        <f>A3</f>
        <v>Cubomania (IRE)</v>
      </c>
      <c r="C54">
        <f>AE3</f>
        <v>301.26339999999999</v>
      </c>
      <c r="D54">
        <f>AG3</f>
        <v>143</v>
      </c>
      <c r="E54">
        <f t="shared" ref="E54:E55" si="15">C54-D54</f>
        <v>158.26339999999999</v>
      </c>
      <c r="F54">
        <f ca="1">SUMIF(B53:B64, B54, G53:G61)</f>
        <v>0.63945188509934181</v>
      </c>
      <c r="H54">
        <f>AF3</f>
        <v>4</v>
      </c>
      <c r="J54">
        <v>3</v>
      </c>
      <c r="K54" t="str">
        <f t="shared" si="0"/>
        <v>Cubomania (IRE)</v>
      </c>
      <c r="L54" t="str">
        <f t="shared" si="0"/>
        <v>Graasten (GER)</v>
      </c>
      <c r="M54" t="str">
        <f t="shared" si="0"/>
        <v>Knight In Dubai (IRE)</v>
      </c>
      <c r="N54" t="str">
        <f t="shared" si="1"/>
        <v>Cubomania (IRE)</v>
      </c>
      <c r="O54" t="str">
        <f t="shared" si="2"/>
        <v>Cubomania (IRE)</v>
      </c>
      <c r="P54" t="str">
        <f t="shared" si="3"/>
        <v>Knight In Dubai (IRE)</v>
      </c>
      <c r="Q54" t="str">
        <f t="shared" si="4"/>
        <v>Knight In Dubai (IRE)</v>
      </c>
      <c r="R54" t="str">
        <f t="shared" si="5"/>
        <v>Cubomania (IRE)</v>
      </c>
      <c r="S54" t="str">
        <f t="shared" si="6"/>
        <v>Graasten (GER)</v>
      </c>
      <c r="V54">
        <f t="shared" si="7"/>
        <v>22</v>
      </c>
      <c r="W54">
        <f t="shared" si="8"/>
        <v>-110</v>
      </c>
      <c r="X54">
        <f t="shared" si="9"/>
        <v>-110</v>
      </c>
      <c r="Y54">
        <f t="shared" si="10"/>
        <v>5</v>
      </c>
      <c r="Z54">
        <f t="shared" si="10"/>
        <v>3</v>
      </c>
      <c r="AA54">
        <f t="shared" si="10"/>
        <v>2</v>
      </c>
      <c r="AB54">
        <f t="shared" si="11"/>
        <v>1</v>
      </c>
      <c r="AC54">
        <f t="shared" si="12"/>
        <v>1</v>
      </c>
      <c r="AD54">
        <f t="shared" si="13"/>
        <v>1</v>
      </c>
      <c r="AE54">
        <f t="shared" si="14"/>
        <v>4</v>
      </c>
      <c r="AF54">
        <f t="shared" si="14"/>
        <v>5</v>
      </c>
    </row>
    <row r="55" spans="1:33" hidden="1" outlineLevel="1">
      <c r="A55" t="s">
        <v>45</v>
      </c>
      <c r="B55" t="str">
        <f>A4</f>
        <v>Graasten (GER)</v>
      </c>
      <c r="C55">
        <f>AE4</f>
        <v>290.37709999999998</v>
      </c>
      <c r="D55">
        <f>AG4</f>
        <v>132</v>
      </c>
      <c r="E55">
        <f t="shared" si="15"/>
        <v>158.37709999999998</v>
      </c>
      <c r="F55">
        <f ca="1">SUMIF(B53:B64, B55, G53:G61)</f>
        <v>0.24897975084040469</v>
      </c>
      <c r="H55">
        <f>AF4</f>
        <v>8</v>
      </c>
      <c r="J55">
        <v>4</v>
      </c>
      <c r="K55" t="str">
        <f t="shared" si="0"/>
        <v>Knight In Dubai (IRE)</v>
      </c>
      <c r="L55" t="str">
        <f t="shared" si="0"/>
        <v>Knight In Dubai (IRE)</v>
      </c>
      <c r="M55" t="str">
        <f t="shared" si="0"/>
        <v>Graasten (GER)</v>
      </c>
      <c r="N55" t="str">
        <f t="shared" si="1"/>
        <v>Movewiththetimes (IRE)</v>
      </c>
      <c r="O55" t="str">
        <f t="shared" si="2"/>
        <v>Knight In Dubai (IRE)</v>
      </c>
      <c r="P55" t="str">
        <f t="shared" si="3"/>
        <v>Movewiththetimes (IRE)</v>
      </c>
      <c r="Q55" t="str">
        <f t="shared" si="4"/>
        <v>Movewiththetimes (IRE)</v>
      </c>
      <c r="R55" t="str">
        <f t="shared" si="5"/>
        <v>Movewiththetimes (IRE)</v>
      </c>
      <c r="S55" t="str">
        <f t="shared" si="6"/>
        <v>Knight In Dubai (IRE)</v>
      </c>
      <c r="V55">
        <f t="shared" si="7"/>
        <v>18</v>
      </c>
      <c r="W55">
        <f t="shared" si="8"/>
        <v>-117</v>
      </c>
      <c r="X55">
        <f t="shared" si="9"/>
        <v>-117</v>
      </c>
      <c r="Y55">
        <f t="shared" si="10"/>
        <v>2</v>
      </c>
      <c r="Z55">
        <f t="shared" si="10"/>
        <v>2</v>
      </c>
      <c r="AA55">
        <f t="shared" si="10"/>
        <v>3</v>
      </c>
      <c r="AB55">
        <f t="shared" si="11"/>
        <v>4</v>
      </c>
      <c r="AC55">
        <f t="shared" si="12"/>
        <v>3</v>
      </c>
      <c r="AD55">
        <f t="shared" si="13"/>
        <v>2</v>
      </c>
      <c r="AE55">
        <f t="shared" si="14"/>
        <v>1</v>
      </c>
      <c r="AF55">
        <f t="shared" si="14"/>
        <v>1</v>
      </c>
    </row>
    <row r="56" spans="1:33" hidden="1" outlineLevel="1">
      <c r="A56" t="s">
        <v>46</v>
      </c>
      <c r="B56" t="str">
        <f>INDEX(A$2:A$20,MATCH(C56,M$2:M$20,0))</f>
        <v>Graasten (GER)</v>
      </c>
      <c r="C56">
        <f>LARGE(M$2:M$20, D56)</f>
        <v>98.454999999999998</v>
      </c>
      <c r="D56">
        <v>1</v>
      </c>
      <c r="E56">
        <f>LARGE(M$2:M$20, F56)</f>
        <v>96.031499999999994</v>
      </c>
      <c r="F56">
        <v>2</v>
      </c>
      <c r="G56">
        <f t="shared" ref="G56:G61" si="16">IF(C56&gt;0, (1/C56)*(C56-E56), 0.1)</f>
        <v>2.4615306485196324E-2</v>
      </c>
      <c r="H56">
        <f t="shared" ref="H56:H61" si="17">INDEX(AF$2:AF$20,MATCH(B56,A$2:A$20,0))</f>
        <v>8</v>
      </c>
      <c r="J56">
        <v>5</v>
      </c>
      <c r="K56" t="str">
        <f t="shared" si="0"/>
        <v>Movewiththetimes (IRE)</v>
      </c>
      <c r="L56" t="str">
        <f t="shared" si="0"/>
        <v>Movewiththetimes (IRE)</v>
      </c>
      <c r="M56" t="str">
        <f t="shared" si="0"/>
        <v>Movewiththetimes (IRE)</v>
      </c>
      <c r="N56" t="str">
        <f t="shared" si="1"/>
        <v>Graasten (GER)</v>
      </c>
      <c r="O56" t="str">
        <f t="shared" si="2"/>
        <v>Graasten (GER)</v>
      </c>
      <c r="P56" t="str">
        <f t="shared" si="3"/>
        <v>Graasten (GER)</v>
      </c>
      <c r="Q56" t="str">
        <f t="shared" si="4"/>
        <v>Graasten (GER)</v>
      </c>
      <c r="R56" t="str">
        <f t="shared" si="5"/>
        <v>Knight In Dubai (IRE)</v>
      </c>
      <c r="S56" t="str">
        <f t="shared" si="6"/>
        <v>Movewiththetimes (IRE)</v>
      </c>
      <c r="V56">
        <f t="shared" si="7"/>
        <v>15</v>
      </c>
      <c r="W56">
        <f t="shared" si="8"/>
        <v>-125</v>
      </c>
      <c r="X56">
        <f t="shared" si="9"/>
        <v>-125</v>
      </c>
      <c r="Y56">
        <f t="shared" si="10"/>
        <v>1</v>
      </c>
      <c r="Z56">
        <f t="shared" si="10"/>
        <v>1</v>
      </c>
      <c r="AA56">
        <f t="shared" si="10"/>
        <v>1</v>
      </c>
      <c r="AB56">
        <f t="shared" si="11"/>
        <v>2</v>
      </c>
      <c r="AC56">
        <f t="shared" si="12"/>
        <v>2</v>
      </c>
      <c r="AD56">
        <f t="shared" si="13"/>
        <v>4</v>
      </c>
      <c r="AE56">
        <f t="shared" si="14"/>
        <v>2</v>
      </c>
      <c r="AF56">
        <f t="shared" si="14"/>
        <v>2</v>
      </c>
    </row>
    <row r="57" spans="1:33" hidden="1" outlineLevel="1">
      <c r="A57" t="s">
        <v>25</v>
      </c>
      <c r="B57" t="str">
        <f>INDEX(A$2:A$20,MATCH(C57,W$2:W$20,0))</f>
        <v>Monbeg Legend</v>
      </c>
      <c r="C57">
        <f>LARGE(W$2:W$20, D57)</f>
        <v>24.004300000000001</v>
      </c>
      <c r="D57">
        <v>1</v>
      </c>
      <c r="E57">
        <f>LARGE(W$2:W$20, F57)</f>
        <v>20.41</v>
      </c>
      <c r="F57">
        <v>2</v>
      </c>
      <c r="G57">
        <f t="shared" si="16"/>
        <v>0.14973567235870242</v>
      </c>
      <c r="H57">
        <f t="shared" si="17"/>
        <v>1.88</v>
      </c>
      <c r="J57">
        <v>6</v>
      </c>
      <c r="K57" t="e">
        <f t="shared" si="0"/>
        <v>#NUM!</v>
      </c>
      <c r="L57" t="e">
        <f t="shared" si="0"/>
        <v>#NUM!</v>
      </c>
      <c r="M57" t="e">
        <f t="shared" si="0"/>
        <v>#NUM!</v>
      </c>
      <c r="N57" t="e">
        <f t="shared" si="1"/>
        <v>#NUM!</v>
      </c>
      <c r="O57" t="e">
        <f t="shared" si="2"/>
        <v>#NUM!</v>
      </c>
      <c r="P57" t="e">
        <f t="shared" si="3"/>
        <v>#NUM!</v>
      </c>
      <c r="Q57" t="e">
        <f t="shared" si="4"/>
        <v>#NUM!</v>
      </c>
      <c r="R57" t="e">
        <f t="shared" si="5"/>
        <v>#NUM!</v>
      </c>
      <c r="S57">
        <f t="shared" si="6"/>
        <v>0</v>
      </c>
      <c r="V57" t="e">
        <f t="shared" si="7"/>
        <v>#N/A</v>
      </c>
      <c r="W57" t="e">
        <f t="shared" si="8"/>
        <v>#N/A</v>
      </c>
      <c r="X57" t="str">
        <f t="shared" si="9"/>
        <v/>
      </c>
      <c r="Y57" t="e">
        <f t="shared" si="10"/>
        <v>#N/A</v>
      </c>
      <c r="Z57" t="e">
        <f t="shared" si="10"/>
        <v>#N/A</v>
      </c>
      <c r="AA57" t="e">
        <f t="shared" si="10"/>
        <v>#N/A</v>
      </c>
      <c r="AB57" t="e">
        <f t="shared" si="11"/>
        <v>#N/A</v>
      </c>
      <c r="AC57" t="e">
        <f t="shared" si="12"/>
        <v>#N/A</v>
      </c>
      <c r="AD57" t="e">
        <f t="shared" si="13"/>
        <v>#N/A</v>
      </c>
      <c r="AE57" t="e">
        <f t="shared" si="14"/>
        <v>#N/A</v>
      </c>
      <c r="AF57" t="e">
        <f t="shared" si="14"/>
        <v>#N/A</v>
      </c>
    </row>
    <row r="58" spans="1:33" hidden="1" outlineLevel="1">
      <c r="A58" t="s">
        <v>28</v>
      </c>
      <c r="B58" t="str">
        <f>INDEX(A$2:A$20,MATCH(C58,AA$2:AA$20,0))</f>
        <v>Monbeg Legend</v>
      </c>
      <c r="C58">
        <f>LARGE(AA$2:AA$20, D58)</f>
        <v>6.0541</v>
      </c>
      <c r="D58">
        <v>1</v>
      </c>
      <c r="E58">
        <f>LARGE(AA$2:AA$20, F58)</f>
        <v>5.1501999999999999</v>
      </c>
      <c r="F58">
        <v>2</v>
      </c>
      <c r="G58">
        <f t="shared" si="16"/>
        <v>0.14930377760525926</v>
      </c>
      <c r="H58">
        <f t="shared" si="17"/>
        <v>1.88</v>
      </c>
      <c r="J58">
        <v>7</v>
      </c>
      <c r="K58" t="e">
        <f t="shared" si="0"/>
        <v>#NUM!</v>
      </c>
      <c r="L58" t="e">
        <f t="shared" si="0"/>
        <v>#NUM!</v>
      </c>
      <c r="M58" t="e">
        <f t="shared" si="0"/>
        <v>#NUM!</v>
      </c>
      <c r="N58" t="e">
        <f t="shared" si="1"/>
        <v>#NUM!</v>
      </c>
      <c r="O58" t="e">
        <f t="shared" si="2"/>
        <v>#NUM!</v>
      </c>
      <c r="P58" t="e">
        <f t="shared" si="3"/>
        <v>#NUM!</v>
      </c>
      <c r="Q58" t="e">
        <f t="shared" si="4"/>
        <v>#NUM!</v>
      </c>
      <c r="R58" t="e">
        <f t="shared" si="5"/>
        <v>#NUM!</v>
      </c>
      <c r="S58">
        <f t="shared" si="6"/>
        <v>0</v>
      </c>
      <c r="V58" t="e">
        <f t="shared" si="7"/>
        <v>#N/A</v>
      </c>
      <c r="W58" t="e">
        <f t="shared" si="8"/>
        <v>#N/A</v>
      </c>
      <c r="X58" t="str">
        <f t="shared" si="9"/>
        <v/>
      </c>
      <c r="Y58" t="e">
        <f t="shared" si="10"/>
        <v>#N/A</v>
      </c>
      <c r="Z58" t="e">
        <f t="shared" si="10"/>
        <v>#N/A</v>
      </c>
      <c r="AA58" t="e">
        <f t="shared" si="10"/>
        <v>#N/A</v>
      </c>
      <c r="AB58" t="e">
        <f t="shared" si="11"/>
        <v>#N/A</v>
      </c>
      <c r="AC58" t="e">
        <f t="shared" si="12"/>
        <v>#N/A</v>
      </c>
      <c r="AD58" t="e">
        <f t="shared" si="13"/>
        <v>#N/A</v>
      </c>
      <c r="AE58" t="e">
        <f t="shared" si="14"/>
        <v>#N/A</v>
      </c>
      <c r="AF58" t="e">
        <f t="shared" si="14"/>
        <v>#N/A</v>
      </c>
    </row>
    <row r="59" spans="1:33" hidden="1" outlineLevel="1">
      <c r="A59" t="s">
        <v>30</v>
      </c>
      <c r="B59" t="str">
        <f>INDEX(A$2:A$20,MATCH(C59,AC$2:AC$20,0))</f>
        <v>Cubomania (IRE)</v>
      </c>
      <c r="C59">
        <f>LARGE(AC$2:AC$20, D59)</f>
        <v>4.1086</v>
      </c>
      <c r="D59">
        <v>1</v>
      </c>
      <c r="E59">
        <f>LARGE(AC$2:AC$20, F59)</f>
        <v>2.6063000000000001</v>
      </c>
      <c r="F59">
        <v>2</v>
      </c>
      <c r="G59">
        <f t="shared" si="16"/>
        <v>0.36564766587158642</v>
      </c>
      <c r="H59">
        <f t="shared" si="17"/>
        <v>4</v>
      </c>
      <c r="J59">
        <v>8</v>
      </c>
      <c r="K59" t="e">
        <f t="shared" si="0"/>
        <v>#NUM!</v>
      </c>
      <c r="L59" t="e">
        <f t="shared" si="0"/>
        <v>#NUM!</v>
      </c>
      <c r="M59" t="e">
        <f t="shared" si="0"/>
        <v>#NUM!</v>
      </c>
      <c r="N59" t="e">
        <f t="shared" si="1"/>
        <v>#NUM!</v>
      </c>
      <c r="O59" t="e">
        <f t="shared" si="2"/>
        <v>#NUM!</v>
      </c>
      <c r="P59" t="e">
        <f t="shared" si="3"/>
        <v>#NUM!</v>
      </c>
      <c r="Q59" t="e">
        <f t="shared" si="4"/>
        <v>#NUM!</v>
      </c>
      <c r="R59" t="e">
        <f t="shared" si="5"/>
        <v>#NUM!</v>
      </c>
      <c r="S59">
        <f t="shared" si="6"/>
        <v>0</v>
      </c>
      <c r="V59" t="e">
        <f t="shared" si="7"/>
        <v>#N/A</v>
      </c>
      <c r="W59" t="e">
        <f t="shared" si="8"/>
        <v>#N/A</v>
      </c>
      <c r="X59" t="str">
        <f t="shared" si="9"/>
        <v/>
      </c>
      <c r="Y59" t="e">
        <f t="shared" si="10"/>
        <v>#N/A</v>
      </c>
      <c r="Z59" t="e">
        <f t="shared" si="10"/>
        <v>#N/A</v>
      </c>
      <c r="AA59" t="e">
        <f t="shared" si="10"/>
        <v>#N/A</v>
      </c>
      <c r="AB59" t="e">
        <f t="shared" si="11"/>
        <v>#N/A</v>
      </c>
      <c r="AC59" t="e">
        <f t="shared" si="12"/>
        <v>#N/A</v>
      </c>
      <c r="AD59" t="e">
        <f t="shared" si="13"/>
        <v>#N/A</v>
      </c>
      <c r="AE59" t="e">
        <f t="shared" si="14"/>
        <v>#N/A</v>
      </c>
      <c r="AF59" t="e">
        <f t="shared" si="14"/>
        <v>#N/A</v>
      </c>
    </row>
    <row r="60" spans="1:33" hidden="1" outlineLevel="1">
      <c r="A60" t="s">
        <v>26</v>
      </c>
      <c r="B60" t="str">
        <f>INDEX(A$2:A$20,MATCH(C60,Y$2:Y$20,0))</f>
        <v>Cubomania (IRE)</v>
      </c>
      <c r="C60">
        <f>LARGE(Y$2:Y$20, D60)</f>
        <v>6.5083000000000002</v>
      </c>
      <c r="D60">
        <v>1</v>
      </c>
      <c r="E60">
        <f>LARGE(Y$2:Y$20, F60)</f>
        <v>4.7263000000000002</v>
      </c>
      <c r="F60">
        <v>2</v>
      </c>
      <c r="G60">
        <f t="shared" si="16"/>
        <v>0.27380421922775533</v>
      </c>
      <c r="H60">
        <f t="shared" si="17"/>
        <v>4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 t="e">
        <f t="shared" si="13"/>
        <v>#N/A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Graasten (GER)</v>
      </c>
      <c r="C61">
        <f>LARGE(AD$2:AD$20, D61)</f>
        <v>59.766599999999997</v>
      </c>
      <c r="D61">
        <v>1</v>
      </c>
      <c r="E61">
        <f>LARGE(AD$2:AD$20, F61)</f>
        <v>46.357100000000003</v>
      </c>
      <c r="F61">
        <v>2</v>
      </c>
      <c r="G61">
        <f t="shared" si="16"/>
        <v>0.22436444435520836</v>
      </c>
      <c r="H61">
        <f t="shared" si="17"/>
        <v>8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Monbeg Legend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Graasten (GER)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5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Monbeg Legend</v>
      </c>
      <c r="C64">
        <f>INDEX(AF$2:AF$20,MATCH(B64,A$2:A$20,0))</f>
        <v>1.88</v>
      </c>
      <c r="D64">
        <v>1</v>
      </c>
      <c r="E64">
        <f>SUMIF(B53:B61, B64, G53:G61)</f>
        <v>0.4675101444484282</v>
      </c>
      <c r="F64">
        <v>0</v>
      </c>
      <c r="G64" t="str">
        <f>K2</f>
        <v>Move Over To Matchbook Novices Chase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2m4f </v>
      </c>
      <c r="H65">
        <f>LARGE(G58:G60, 1)</f>
        <v>0.36564766587158642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15475</v>
      </c>
      <c r="H66">
        <f ca="1">LARGE(F53:F55, 1)</f>
        <v>0.63945188509934181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Cubomania (IRE)</v>
      </c>
      <c r="F67">
        <f>IF(H63&lt;11, F66+1, F66)</f>
        <v>2</v>
      </c>
      <c r="G67" t="str">
        <f>G2</f>
        <v>Good</v>
      </c>
      <c r="H67" t="str">
        <f ca="1">INDEX(B53:B55,MATCH(H66,F53:F55,0))</f>
        <v>Cubomania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Monbeg Legend</v>
      </c>
      <c r="B68" t="str">
        <f ca="1">IF(ISNA(A68), B56, A68)</f>
        <v>Monbeg Legend</v>
      </c>
      <c r="C68">
        <f ca="1">INDEX(AF$2:AF$20,MATCH(B68,A$2:A$20,0))</f>
        <v>1.88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Monbeg Legend</v>
      </c>
      <c r="C69">
        <f ca="1">INDEX(AF$2:AF$20,MATCH(B69,A$2:A$20,0))</f>
        <v>1.88</v>
      </c>
      <c r="D69">
        <v>1</v>
      </c>
      <c r="F69">
        <f ca="1">IF(E70&gt;1, F68+1, F68)</f>
        <v>2</v>
      </c>
      <c r="G69">
        <f ca="1">IF(G66&lt;5000, F70-1, F70)</f>
        <v>2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Monbeg Legend</v>
      </c>
      <c r="C70">
        <f ca="1">INDEX(AF$2:AF$20,MATCH(B70,A$2:A$20,0))</f>
        <v>1.88</v>
      </c>
      <c r="D70">
        <v>1</v>
      </c>
      <c r="E70">
        <f ca="1">SUMIF(B53:B61, B70, G53:G61)</f>
        <v>0.4675101444484282</v>
      </c>
      <c r="F70">
        <f ca="1">IF(E70&gt;1.5, F69+1, F69)</f>
        <v>2</v>
      </c>
      <c r="G70">
        <f ca="1">IF(H63&gt;15, G69-1, G69)</f>
        <v>2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Monbeg Legend</v>
      </c>
      <c r="C72">
        <f>C53</f>
        <v>362.30040000000002</v>
      </c>
      <c r="D72">
        <f>(1/C72)*(C72-C73)</f>
        <v>0.16847069448446655</v>
      </c>
      <c r="E72">
        <f>H53</f>
        <v>1.88</v>
      </c>
      <c r="F72">
        <f>(E72*10)-10</f>
        <v>8.7999999999999972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Cubomania (IRE)</v>
      </c>
      <c r="C73">
        <f t="shared" si="19"/>
        <v>301.26339999999999</v>
      </c>
      <c r="D73">
        <f>(1/C73)*(C73-C74)</f>
        <v>3.6135488081194087E-2</v>
      </c>
      <c r="E73">
        <f t="shared" ref="E73:E74" si="20">H54</f>
        <v>4</v>
      </c>
      <c r="F73">
        <f>(E73*10)-10</f>
        <v>30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Graasten (GER)</v>
      </c>
      <c r="C74">
        <f t="shared" si="19"/>
        <v>290.37709999999998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1.88</v>
      </c>
      <c r="C77">
        <f>SMALL(AF2:AF50, 1)</f>
        <v>1.88</v>
      </c>
      <c r="D77" t="str">
        <f>IF(G77&lt;=3, "YES", "NO")</f>
        <v>YES</v>
      </c>
      <c r="E77">
        <f>IF(C77=0,SMALL(AF2:AF49,2), C77)</f>
        <v>1.88</v>
      </c>
      <c r="F77">
        <f>IF(E77=0, SMALL(AF2:AF49, 3), E77)</f>
        <v>1.88</v>
      </c>
      <c r="G77">
        <f>IF(F77=0, SMALL(AF2:AF49, 4), F77)</f>
        <v>1.88</v>
      </c>
      <c r="H77" t="str">
        <f>INDEX(A2:A50, MATCH(G77, AF2:AF50, 0))</f>
        <v>Monbeg Legend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362.30040000000002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362.30040000000002</v>
      </c>
      <c r="C79">
        <f>C78/B79</f>
        <v>2.7601404801098754E-5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Monbeg Legend is highly rated.</v>
      </c>
      <c r="H79" t="str">
        <f>INDEX(A2:A50, MATCH(B79, AE2:AE50, 0))</f>
        <v>Monbeg Legend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24.004300000000001</v>
      </c>
      <c r="C80">
        <f>(B81-B80)+0.01</f>
        <v>0.01</v>
      </c>
      <c r="D80" t="str">
        <f>D2</f>
        <v xml:space="preserve">2m4f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24.004300000000001</v>
      </c>
      <c r="C81">
        <f>C80/B81</f>
        <v>4.1659202726178227E-4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Movewiththetimes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Cheltenham</v>
      </c>
    </row>
    <row r="82" spans="1:19" hidden="1" outlineLevel="1">
      <c r="A82" t="s">
        <v>110</v>
      </c>
      <c r="B82">
        <f>INDEX(M2:M49, MATCH(H77, A2:A49, 0))</f>
        <v>96.031499999999994</v>
      </c>
      <c r="C82">
        <f>(B83-B82)+0.01</f>
        <v>2.433500000000004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98.454999999999998</v>
      </c>
      <c r="C83">
        <f>C82/B83</f>
        <v>2.4716875730028988E-2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Monbeg Legendis the form horse.</v>
      </c>
      <c r="H83" t="str">
        <f>INDEX(A2:A50,MATCH(B83,INDEX(M2:M50,0)))</f>
        <v>Graasten (GER)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2.3233000000000001</v>
      </c>
      <c r="C84">
        <f>(B85-B84)+0.01</f>
        <v>1.7952999999999999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4.1086</v>
      </c>
      <c r="C85">
        <f>C84/B85</f>
        <v>0.43696149539989287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Cubomania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46.357100000000003</v>
      </c>
      <c r="C86">
        <f>(B87-B86)+0.01</f>
        <v>13.419499999999994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59.766599999999997</v>
      </c>
      <c r="C87">
        <f>C86/B87</f>
        <v>0.22453176188707397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Graasten (GER) is 22.45% ahead of Monbeg Legend. </v>
      </c>
      <c r="H87" t="str">
        <f>INDEX(A2:A50, MATCH(B87, AD2:AD50, 0))</f>
        <v>Graasten (GER)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4.7263000000000002</v>
      </c>
      <c r="C88">
        <f>B89-B88</f>
        <v>1.782</v>
      </c>
      <c r="H88" t="str">
        <f>INDEX(X2:X50, MATCH(B88, Y2:Y50, 0))</f>
        <v>Boinville, Mr N de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6.5083000000000002</v>
      </c>
      <c r="C89">
        <f>C88/B89</f>
        <v>0.27380421922775533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Johnson, Richard. </v>
      </c>
      <c r="H89" t="str">
        <f>INDEX(X2:X50, MATCH(B89, Y2:Y50, 0))</f>
        <v>Johnson, Richard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99.638400000000004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99.638400000000004</v>
      </c>
      <c r="C91">
        <f>(C90+0.01)/(B91+0.01)</f>
        <v>2.0070568117501133E-4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Monbeg Legend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8.5699999999999998E-2</v>
      </c>
    </row>
    <row r="96" spans="1:19" hidden="1" outlineLevel="1">
      <c r="A96" t="s">
        <v>70</v>
      </c>
      <c r="B96">
        <f>INDEX(Sheet1!H:H, MATCH($A$51, Sheet1!$A:$A,0))</f>
        <v>2.86E-2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8.5699999999999998E-2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2.86E-2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0.1143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3" bestFit="1" customWidth="1"/>
    <col min="2" max="2" width="18" bestFit="1" customWidth="1"/>
    <col min="3" max="3" width="16.28515625" bestFit="1" customWidth="1"/>
    <col min="4" max="4" width="17.85546875" bestFit="1" customWidth="1"/>
    <col min="5" max="5" width="12" bestFit="1" customWidth="1"/>
    <col min="6" max="6" width="13.28515625" bestFit="1" customWidth="1"/>
    <col min="7" max="7" width="89" bestFit="1" customWidth="1"/>
    <col min="8" max="8" width="18.7109375" bestFit="1" customWidth="1"/>
    <col min="9" max="9" width="10.140625" bestFit="1" customWidth="1"/>
    <col min="10" max="10" width="16.28515625" bestFit="1" customWidth="1"/>
    <col min="11" max="11" width="40.140625" bestFit="1" customWidth="1"/>
    <col min="12" max="19" width="23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71093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21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8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1361</v>
      </c>
      <c r="B2" s="1">
        <v>0.70833333333333337</v>
      </c>
      <c r="C2" t="s">
        <v>224</v>
      </c>
      <c r="D2" t="s">
        <v>1359</v>
      </c>
      <c r="F2">
        <v>6542</v>
      </c>
      <c r="G2" t="s">
        <v>345</v>
      </c>
      <c r="H2" t="s">
        <v>346</v>
      </c>
      <c r="I2" t="s">
        <v>5</v>
      </c>
      <c r="J2" t="s">
        <v>347</v>
      </c>
      <c r="K2" t="s">
        <v>1360</v>
      </c>
      <c r="L2">
        <v>10</v>
      </c>
      <c r="M2">
        <v>129.3845</v>
      </c>
      <c r="N2">
        <v>79.334400000000002</v>
      </c>
      <c r="O2">
        <v>38.369999999999997</v>
      </c>
      <c r="P2">
        <v>9.5760000000000005</v>
      </c>
      <c r="Q2">
        <v>3.6665999999999999</v>
      </c>
      <c r="R2">
        <v>3.9386999999999999</v>
      </c>
      <c r="S2">
        <v>2.5472999999999999</v>
      </c>
      <c r="T2">
        <v>1.7464999999999999</v>
      </c>
      <c r="U2">
        <v>1.2708999999999999</v>
      </c>
      <c r="V2">
        <v>1.2692000000000001</v>
      </c>
      <c r="W2">
        <v>16.406400000000001</v>
      </c>
      <c r="X2" t="s">
        <v>350</v>
      </c>
      <c r="Y2">
        <v>3.5213999999999999</v>
      </c>
      <c r="Z2" t="s">
        <v>351</v>
      </c>
      <c r="AA2">
        <v>2.6246</v>
      </c>
      <c r="AB2" t="s">
        <v>1362</v>
      </c>
      <c r="AC2">
        <v>0.42730000000000001</v>
      </c>
      <c r="AD2">
        <v>10.2316</v>
      </c>
      <c r="AE2" s="23">
        <v>304.31529999999998</v>
      </c>
      <c r="AF2">
        <v>2.75</v>
      </c>
      <c r="AG2">
        <v>102</v>
      </c>
    </row>
    <row r="3" spans="1:33">
      <c r="A3" t="s">
        <v>1363</v>
      </c>
      <c r="B3" s="1">
        <v>0.70833333333333337</v>
      </c>
      <c r="C3" t="s">
        <v>224</v>
      </c>
      <c r="D3" t="s">
        <v>1359</v>
      </c>
      <c r="F3">
        <v>6542</v>
      </c>
      <c r="G3" t="s">
        <v>345</v>
      </c>
      <c r="H3" t="s">
        <v>346</v>
      </c>
      <c r="I3" t="s">
        <v>5</v>
      </c>
      <c r="J3" t="s">
        <v>347</v>
      </c>
      <c r="K3" t="s">
        <v>1360</v>
      </c>
      <c r="L3">
        <v>8</v>
      </c>
      <c r="M3">
        <v>82.127499999999998</v>
      </c>
      <c r="N3">
        <v>78.453599999999994</v>
      </c>
      <c r="O3">
        <v>25.458100000000002</v>
      </c>
      <c r="P3">
        <v>7.9973999999999998</v>
      </c>
      <c r="Q3">
        <v>6.8009000000000004</v>
      </c>
      <c r="R3">
        <v>4.5221</v>
      </c>
      <c r="S3">
        <v>2.6797</v>
      </c>
      <c r="T3">
        <v>1.139</v>
      </c>
      <c r="U3">
        <v>1.6758999999999999</v>
      </c>
      <c r="V3">
        <v>0.91830000000000001</v>
      </c>
      <c r="W3">
        <v>18.995000000000001</v>
      </c>
      <c r="X3" t="s">
        <v>1229</v>
      </c>
      <c r="Y3">
        <v>0.91659999999999997</v>
      </c>
      <c r="Z3" t="s">
        <v>1230</v>
      </c>
      <c r="AA3">
        <v>0.82579999999999998</v>
      </c>
      <c r="AB3" t="s">
        <v>1364</v>
      </c>
      <c r="AC3">
        <v>0.62739999999999996</v>
      </c>
      <c r="AD3">
        <v>17.5244</v>
      </c>
      <c r="AE3">
        <v>250.6618</v>
      </c>
      <c r="AF3">
        <v>6.5</v>
      </c>
      <c r="AG3">
        <v>93</v>
      </c>
    </row>
    <row r="4" spans="1:33">
      <c r="A4" t="s">
        <v>1365</v>
      </c>
      <c r="B4" s="1">
        <v>0.70833333333333337</v>
      </c>
      <c r="C4" t="s">
        <v>224</v>
      </c>
      <c r="D4" t="s">
        <v>1359</v>
      </c>
      <c r="F4">
        <v>6542</v>
      </c>
      <c r="G4" t="s">
        <v>345</v>
      </c>
      <c r="H4" t="s">
        <v>346</v>
      </c>
      <c r="I4" t="s">
        <v>5</v>
      </c>
      <c r="J4" t="s">
        <v>347</v>
      </c>
      <c r="K4" t="s">
        <v>1360</v>
      </c>
      <c r="L4">
        <v>9</v>
      </c>
      <c r="M4">
        <v>88.5</v>
      </c>
      <c r="N4">
        <v>42.618099999999998</v>
      </c>
      <c r="O4">
        <v>22.438099999999999</v>
      </c>
      <c r="P4">
        <v>18.280799999999999</v>
      </c>
      <c r="Q4">
        <v>10.5984</v>
      </c>
      <c r="R4">
        <v>3.3706999999999998</v>
      </c>
      <c r="S4">
        <v>2.8866999999999998</v>
      </c>
      <c r="T4">
        <v>2.3858000000000001</v>
      </c>
      <c r="U4">
        <v>1.1238999999999999</v>
      </c>
      <c r="V4">
        <v>1.3543000000000001</v>
      </c>
      <c r="W4">
        <v>18.132100000000001</v>
      </c>
      <c r="X4" t="s">
        <v>1123</v>
      </c>
      <c r="Y4">
        <v>2.1295000000000002</v>
      </c>
      <c r="Z4" t="s">
        <v>629</v>
      </c>
      <c r="AA4">
        <v>2.6520999999999999</v>
      </c>
      <c r="AB4" t="s">
        <v>505</v>
      </c>
      <c r="AC4">
        <v>2.4104999999999999</v>
      </c>
      <c r="AD4">
        <v>16.1952</v>
      </c>
      <c r="AE4">
        <v>235.0762</v>
      </c>
      <c r="AF4">
        <v>14</v>
      </c>
      <c r="AG4">
        <v>100</v>
      </c>
    </row>
    <row r="5" spans="1:33">
      <c r="A5" t="s">
        <v>1366</v>
      </c>
      <c r="B5" s="1">
        <v>0.70833333333333337</v>
      </c>
      <c r="C5" t="s">
        <v>224</v>
      </c>
      <c r="D5" t="s">
        <v>1359</v>
      </c>
      <c r="F5">
        <v>6542</v>
      </c>
      <c r="G5" t="s">
        <v>345</v>
      </c>
      <c r="H5" t="s">
        <v>346</v>
      </c>
      <c r="I5" t="s">
        <v>5</v>
      </c>
      <c r="J5" t="s">
        <v>347</v>
      </c>
      <c r="K5" t="s">
        <v>1360</v>
      </c>
      <c r="L5">
        <v>6</v>
      </c>
      <c r="M5">
        <v>85.942800000000005</v>
      </c>
      <c r="N5">
        <v>68.177599999999998</v>
      </c>
      <c r="O5">
        <v>23.422799999999999</v>
      </c>
      <c r="P5">
        <v>6.3068999999999997</v>
      </c>
      <c r="Q5">
        <v>5.2237999999999998</v>
      </c>
      <c r="R5">
        <v>3.0754000000000001</v>
      </c>
      <c r="S5">
        <v>1.8772</v>
      </c>
      <c r="T5">
        <v>1.5903</v>
      </c>
      <c r="U5">
        <v>1.0935999999999999</v>
      </c>
      <c r="V5">
        <v>0.86080000000000001</v>
      </c>
      <c r="W5">
        <v>14.2407</v>
      </c>
      <c r="X5" t="s">
        <v>392</v>
      </c>
      <c r="Y5">
        <v>3.8424999999999998</v>
      </c>
      <c r="Z5" t="s">
        <v>1131</v>
      </c>
      <c r="AA5">
        <v>0.75190000000000001</v>
      </c>
      <c r="AB5" t="s">
        <v>1367</v>
      </c>
      <c r="AC5">
        <v>1.9473</v>
      </c>
      <c r="AD5">
        <v>16.695499999999999</v>
      </c>
      <c r="AE5">
        <v>235.04910000000001</v>
      </c>
      <c r="AF5">
        <v>5</v>
      </c>
      <c r="AG5">
        <v>101</v>
      </c>
    </row>
    <row r="6" spans="1:33">
      <c r="A6" t="s">
        <v>1368</v>
      </c>
      <c r="B6" s="1">
        <v>0.70833333333333337</v>
      </c>
      <c r="C6" t="s">
        <v>224</v>
      </c>
      <c r="D6" t="s">
        <v>1359</v>
      </c>
      <c r="F6">
        <v>6542</v>
      </c>
      <c r="G6" t="s">
        <v>345</v>
      </c>
      <c r="H6" t="s">
        <v>346</v>
      </c>
      <c r="I6" t="s">
        <v>5</v>
      </c>
      <c r="J6" t="s">
        <v>347</v>
      </c>
      <c r="K6" t="s">
        <v>1360</v>
      </c>
      <c r="L6">
        <v>6</v>
      </c>
      <c r="M6">
        <v>92.694299999999998</v>
      </c>
      <c r="N6">
        <v>49.537700000000001</v>
      </c>
      <c r="O6">
        <v>19.613600000000002</v>
      </c>
      <c r="P6">
        <v>8.1819000000000006</v>
      </c>
      <c r="Q6">
        <v>3.5893000000000002</v>
      </c>
      <c r="R6">
        <v>3.3393000000000002</v>
      </c>
      <c r="S6">
        <v>1.3193999999999999</v>
      </c>
      <c r="T6">
        <v>0</v>
      </c>
      <c r="U6">
        <v>0</v>
      </c>
      <c r="V6">
        <v>0</v>
      </c>
      <c r="W6">
        <v>19.3371</v>
      </c>
      <c r="X6" t="s">
        <v>771</v>
      </c>
      <c r="Y6">
        <v>1.0416000000000001</v>
      </c>
      <c r="Z6" t="s">
        <v>1369</v>
      </c>
      <c r="AA6">
        <v>1.0947</v>
      </c>
      <c r="AB6" t="s">
        <v>708</v>
      </c>
      <c r="AC6">
        <v>1.8876999999999999</v>
      </c>
      <c r="AD6">
        <v>26.423500000000001</v>
      </c>
      <c r="AE6">
        <v>232.66050000000001</v>
      </c>
      <c r="AF6">
        <v>10</v>
      </c>
      <c r="AG6">
        <v>91</v>
      </c>
    </row>
    <row r="7" spans="1:33">
      <c r="A7" t="s">
        <v>1370</v>
      </c>
      <c r="B7" s="1">
        <v>0.70833333333333337</v>
      </c>
      <c r="C7" t="s">
        <v>224</v>
      </c>
      <c r="D7" t="s">
        <v>1359</v>
      </c>
      <c r="F7">
        <v>6542</v>
      </c>
      <c r="G7" t="s">
        <v>345</v>
      </c>
      <c r="H7" t="s">
        <v>346</v>
      </c>
      <c r="I7" t="s">
        <v>5</v>
      </c>
      <c r="J7" t="s">
        <v>347</v>
      </c>
      <c r="K7" t="s">
        <v>1360</v>
      </c>
      <c r="L7">
        <v>8</v>
      </c>
      <c r="M7">
        <v>59.780500000000004</v>
      </c>
      <c r="N7">
        <v>63.948500000000003</v>
      </c>
      <c r="O7">
        <v>36.395200000000003</v>
      </c>
      <c r="P7">
        <v>11.7201</v>
      </c>
      <c r="Q7">
        <v>6.5791000000000004</v>
      </c>
      <c r="R7">
        <v>4.6135000000000002</v>
      </c>
      <c r="S7">
        <v>2.7965</v>
      </c>
      <c r="T7">
        <v>2.5004</v>
      </c>
      <c r="U7">
        <v>2.1076999999999999</v>
      </c>
      <c r="V7">
        <v>1.8894</v>
      </c>
      <c r="W7">
        <v>8.75</v>
      </c>
      <c r="X7" t="s">
        <v>1371</v>
      </c>
      <c r="Y7">
        <v>0</v>
      </c>
      <c r="Z7" t="s">
        <v>1372</v>
      </c>
      <c r="AA7">
        <v>0.17879999999999999</v>
      </c>
      <c r="AB7" t="s">
        <v>630</v>
      </c>
      <c r="AC7">
        <v>1.0717000000000001</v>
      </c>
      <c r="AD7">
        <v>16.7103</v>
      </c>
      <c r="AE7">
        <v>219.04159999999999</v>
      </c>
      <c r="AF7">
        <v>16</v>
      </c>
      <c r="AG7">
        <v>90</v>
      </c>
    </row>
    <row r="8" spans="1:33">
      <c r="A8" t="s">
        <v>1373</v>
      </c>
      <c r="B8" s="1">
        <v>0.70833333333333337</v>
      </c>
      <c r="C8" t="s">
        <v>224</v>
      </c>
      <c r="D8" t="s">
        <v>1359</v>
      </c>
      <c r="F8">
        <v>6542</v>
      </c>
      <c r="G8" t="s">
        <v>345</v>
      </c>
      <c r="H8" t="s">
        <v>346</v>
      </c>
      <c r="I8" t="s">
        <v>5</v>
      </c>
      <c r="J8" t="s">
        <v>347</v>
      </c>
      <c r="K8" t="s">
        <v>1360</v>
      </c>
      <c r="L8">
        <v>6</v>
      </c>
      <c r="M8">
        <v>93.645399999999995</v>
      </c>
      <c r="N8">
        <v>41.415599999999998</v>
      </c>
      <c r="O8">
        <v>23.220099999999999</v>
      </c>
      <c r="P8">
        <v>9.359</v>
      </c>
      <c r="Q8">
        <v>5.9343000000000004</v>
      </c>
      <c r="R8">
        <v>5.0358999999999998</v>
      </c>
      <c r="S8">
        <v>5.0220000000000002</v>
      </c>
      <c r="T8">
        <v>1.8931</v>
      </c>
      <c r="U8">
        <v>1.2048000000000001</v>
      </c>
      <c r="V8">
        <v>1.3720000000000001</v>
      </c>
      <c r="W8">
        <v>15.950699999999999</v>
      </c>
      <c r="X8" t="s">
        <v>904</v>
      </c>
      <c r="Y8">
        <v>0.43540000000000001</v>
      </c>
      <c r="Z8" t="s">
        <v>636</v>
      </c>
      <c r="AA8">
        <v>0.41949999999999998</v>
      </c>
      <c r="AB8" t="s">
        <v>597</v>
      </c>
      <c r="AC8">
        <v>1.1648000000000001</v>
      </c>
      <c r="AD8">
        <v>9.3764000000000003</v>
      </c>
      <c r="AE8">
        <v>215.44900000000001</v>
      </c>
      <c r="AF8">
        <v>6</v>
      </c>
      <c r="AG8">
        <v>101</v>
      </c>
    </row>
    <row r="9" spans="1:33">
      <c r="A9" t="s">
        <v>1374</v>
      </c>
      <c r="B9" s="1">
        <v>0.70833333333333337</v>
      </c>
      <c r="C9" t="s">
        <v>224</v>
      </c>
      <c r="D9" t="s">
        <v>1359</v>
      </c>
      <c r="F9">
        <v>6542</v>
      </c>
      <c r="G9" t="s">
        <v>345</v>
      </c>
      <c r="H9" t="s">
        <v>346</v>
      </c>
      <c r="I9" t="s">
        <v>5</v>
      </c>
      <c r="J9" t="s">
        <v>347</v>
      </c>
      <c r="K9" t="s">
        <v>1360</v>
      </c>
      <c r="L9">
        <v>11</v>
      </c>
      <c r="M9">
        <v>89.97</v>
      </c>
      <c r="N9">
        <v>48.226700000000001</v>
      </c>
      <c r="O9">
        <v>18.4178</v>
      </c>
      <c r="P9">
        <v>8.8264999999999993</v>
      </c>
      <c r="Q9">
        <v>6.7960000000000003</v>
      </c>
      <c r="R9">
        <v>4.5635000000000003</v>
      </c>
      <c r="S9">
        <v>2.2488000000000001</v>
      </c>
      <c r="T9">
        <v>1.6548</v>
      </c>
      <c r="U9">
        <v>1.1341000000000001</v>
      </c>
      <c r="V9">
        <v>1.2741</v>
      </c>
      <c r="W9">
        <v>18.425000000000001</v>
      </c>
      <c r="X9" t="s">
        <v>1136</v>
      </c>
      <c r="Y9">
        <v>2.0819999999999999</v>
      </c>
      <c r="Z9" t="s">
        <v>1375</v>
      </c>
      <c r="AA9">
        <v>0.28560000000000002</v>
      </c>
      <c r="AB9" t="s">
        <v>1376</v>
      </c>
      <c r="AC9">
        <v>0.51680000000000004</v>
      </c>
      <c r="AD9">
        <v>6.7076000000000002</v>
      </c>
      <c r="AE9">
        <v>211.1292</v>
      </c>
      <c r="AF9">
        <v>16</v>
      </c>
      <c r="AG9">
        <v>102</v>
      </c>
    </row>
    <row r="10" spans="1:33">
      <c r="A10" t="s">
        <v>1377</v>
      </c>
      <c r="B10" s="1">
        <v>0.70833333333333337</v>
      </c>
      <c r="C10" t="s">
        <v>224</v>
      </c>
      <c r="D10" t="s">
        <v>1359</v>
      </c>
      <c r="F10">
        <v>6542</v>
      </c>
      <c r="G10" t="s">
        <v>345</v>
      </c>
      <c r="H10" t="s">
        <v>346</v>
      </c>
      <c r="I10" t="s">
        <v>5</v>
      </c>
      <c r="J10" t="s">
        <v>347</v>
      </c>
      <c r="K10" t="s">
        <v>1360</v>
      </c>
      <c r="L10">
        <v>6</v>
      </c>
      <c r="M10">
        <v>70.367800000000003</v>
      </c>
      <c r="N10">
        <v>65.663499999999999</v>
      </c>
      <c r="O10">
        <v>22.449000000000002</v>
      </c>
      <c r="P10">
        <v>6.2706</v>
      </c>
      <c r="Q10">
        <v>3.0165000000000002</v>
      </c>
      <c r="R10">
        <v>2.2690000000000001</v>
      </c>
      <c r="S10">
        <v>1.29</v>
      </c>
      <c r="T10">
        <v>1.0597000000000001</v>
      </c>
      <c r="U10">
        <v>1.0545</v>
      </c>
      <c r="V10">
        <v>0.52110000000000001</v>
      </c>
      <c r="W10">
        <v>6.6071</v>
      </c>
      <c r="X10" t="s">
        <v>902</v>
      </c>
      <c r="Y10">
        <v>0.45839999999999997</v>
      </c>
      <c r="Z10" t="s">
        <v>1119</v>
      </c>
      <c r="AA10">
        <v>0.78859999999999997</v>
      </c>
      <c r="AB10" t="s">
        <v>579</v>
      </c>
      <c r="AC10">
        <v>0.58120000000000005</v>
      </c>
      <c r="AD10">
        <v>17.4328</v>
      </c>
      <c r="AE10">
        <v>199.82980000000001</v>
      </c>
      <c r="AF10">
        <v>8</v>
      </c>
      <c r="AG10">
        <v>96</v>
      </c>
    </row>
    <row r="11" spans="1:33">
      <c r="A11" t="s">
        <v>1378</v>
      </c>
      <c r="B11" s="1">
        <v>0.70833333333333337</v>
      </c>
      <c r="C11" t="s">
        <v>224</v>
      </c>
      <c r="D11" t="s">
        <v>1359</v>
      </c>
      <c r="F11">
        <v>6542</v>
      </c>
      <c r="G11" t="s">
        <v>345</v>
      </c>
      <c r="H11" t="s">
        <v>346</v>
      </c>
      <c r="I11" t="s">
        <v>5</v>
      </c>
      <c r="J11" t="s">
        <v>347</v>
      </c>
      <c r="K11" t="s">
        <v>1360</v>
      </c>
      <c r="L11">
        <v>6</v>
      </c>
      <c r="M11">
        <v>76.760800000000003</v>
      </c>
      <c r="N11">
        <v>44.634599999999999</v>
      </c>
      <c r="O11">
        <v>21.794499999999999</v>
      </c>
      <c r="P11">
        <v>5.3685999999999998</v>
      </c>
      <c r="Q11">
        <v>6.4226999999999999</v>
      </c>
      <c r="R11">
        <v>3.4977999999999998</v>
      </c>
      <c r="S11">
        <v>2.2158000000000002</v>
      </c>
      <c r="T11">
        <v>1.6779999999999999</v>
      </c>
      <c r="U11">
        <v>1.0477000000000001</v>
      </c>
      <c r="V11">
        <v>0.92330000000000001</v>
      </c>
      <c r="W11">
        <v>17.0379</v>
      </c>
      <c r="Y11">
        <v>0</v>
      </c>
      <c r="Z11" t="s">
        <v>1379</v>
      </c>
      <c r="AA11">
        <v>0.36969999999999997</v>
      </c>
      <c r="AB11" t="s">
        <v>1380</v>
      </c>
      <c r="AC11">
        <v>0.53849999999999998</v>
      </c>
      <c r="AD11">
        <v>12.0329</v>
      </c>
      <c r="AE11">
        <v>194.3227</v>
      </c>
      <c r="AF11">
        <v>0</v>
      </c>
      <c r="AG11">
        <v>85</v>
      </c>
    </row>
    <row r="12" spans="1:33">
      <c r="A12" t="s">
        <v>1381</v>
      </c>
      <c r="B12" s="1">
        <v>0.70833333333333337</v>
      </c>
      <c r="C12" t="s">
        <v>224</v>
      </c>
      <c r="D12" t="s">
        <v>1359</v>
      </c>
      <c r="F12">
        <v>6542</v>
      </c>
      <c r="G12" t="s">
        <v>345</v>
      </c>
      <c r="H12" t="s">
        <v>346</v>
      </c>
      <c r="I12" t="s">
        <v>5</v>
      </c>
      <c r="J12" t="s">
        <v>347</v>
      </c>
      <c r="K12" t="s">
        <v>1360</v>
      </c>
      <c r="L12">
        <v>4</v>
      </c>
      <c r="M12">
        <v>63.3352</v>
      </c>
      <c r="N12">
        <v>51.3551</v>
      </c>
      <c r="O12">
        <v>21.2119</v>
      </c>
      <c r="P12">
        <v>7.9115000000000002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15.7479</v>
      </c>
      <c r="X12" t="s">
        <v>382</v>
      </c>
      <c r="Y12">
        <v>2.3169</v>
      </c>
      <c r="Z12" t="s">
        <v>1382</v>
      </c>
      <c r="AA12">
        <v>0.30990000000000001</v>
      </c>
      <c r="AB12" t="s">
        <v>365</v>
      </c>
      <c r="AC12">
        <v>1.7513000000000001</v>
      </c>
      <c r="AD12">
        <v>3.3</v>
      </c>
      <c r="AE12">
        <v>185.0873</v>
      </c>
      <c r="AF12">
        <v>16</v>
      </c>
      <c r="AG12">
        <v>95</v>
      </c>
    </row>
    <row r="13" spans="1:33">
      <c r="A13" t="s">
        <v>1383</v>
      </c>
      <c r="B13" s="1">
        <v>0.70833333333333337</v>
      </c>
      <c r="C13" t="s">
        <v>224</v>
      </c>
      <c r="D13" t="s">
        <v>1359</v>
      </c>
      <c r="F13">
        <v>6542</v>
      </c>
      <c r="G13" t="s">
        <v>345</v>
      </c>
      <c r="H13" t="s">
        <v>346</v>
      </c>
      <c r="I13" t="s">
        <v>5</v>
      </c>
      <c r="J13" t="s">
        <v>347</v>
      </c>
      <c r="K13" t="s">
        <v>1360</v>
      </c>
      <c r="L13">
        <v>9</v>
      </c>
      <c r="M13">
        <v>51.293100000000003</v>
      </c>
      <c r="N13">
        <v>39.573500000000003</v>
      </c>
      <c r="O13">
        <v>18.547799999999999</v>
      </c>
      <c r="P13">
        <v>6.6353</v>
      </c>
      <c r="Q13">
        <v>6.9740000000000002</v>
      </c>
      <c r="R13">
        <v>2.9823</v>
      </c>
      <c r="S13">
        <v>2.9502000000000002</v>
      </c>
      <c r="T13">
        <v>2.5665</v>
      </c>
      <c r="U13">
        <v>1.0803</v>
      </c>
      <c r="V13">
        <v>1.1719999999999999</v>
      </c>
      <c r="W13">
        <v>17.938600000000001</v>
      </c>
      <c r="X13" t="s">
        <v>635</v>
      </c>
      <c r="Y13">
        <v>1.1677</v>
      </c>
      <c r="Z13" t="s">
        <v>1384</v>
      </c>
      <c r="AA13">
        <v>0.89</v>
      </c>
      <c r="AB13" t="s">
        <v>600</v>
      </c>
      <c r="AC13">
        <v>1.5595000000000001</v>
      </c>
      <c r="AD13">
        <v>25.091000000000001</v>
      </c>
      <c r="AE13">
        <v>180.42169999999999</v>
      </c>
      <c r="AF13">
        <v>33</v>
      </c>
      <c r="AG13">
        <v>94</v>
      </c>
    </row>
    <row r="14" spans="1:33" ht="45">
      <c r="A14" t="s">
        <v>1385</v>
      </c>
      <c r="B14" s="1">
        <v>0.70833333333333337</v>
      </c>
      <c r="C14" t="s">
        <v>224</v>
      </c>
      <c r="D14" t="s">
        <v>1359</v>
      </c>
      <c r="F14">
        <v>6542</v>
      </c>
      <c r="G14" t="s">
        <v>345</v>
      </c>
      <c r="H14" t="s">
        <v>346</v>
      </c>
      <c r="I14" t="s">
        <v>5</v>
      </c>
      <c r="J14" t="s">
        <v>347</v>
      </c>
      <c r="K14" t="s">
        <v>1360</v>
      </c>
      <c r="L14">
        <v>4</v>
      </c>
      <c r="M14">
        <v>64.201400000000007</v>
      </c>
      <c r="N14">
        <v>52.553600000000003</v>
      </c>
      <c r="O14">
        <v>17.442</v>
      </c>
      <c r="P14">
        <v>7.2915999999999999</v>
      </c>
      <c r="Q14">
        <v>6.1722999999999999</v>
      </c>
      <c r="R14">
        <v>2.8511000000000002</v>
      </c>
      <c r="S14">
        <v>2.5895000000000001</v>
      </c>
      <c r="T14">
        <v>1.5711999999999999</v>
      </c>
      <c r="U14">
        <v>1.1329</v>
      </c>
      <c r="V14">
        <v>0</v>
      </c>
      <c r="W14">
        <v>15.98</v>
      </c>
      <c r="Y14">
        <v>0</v>
      </c>
      <c r="Z14" t="s">
        <v>632</v>
      </c>
      <c r="AA14">
        <v>0.1527</v>
      </c>
      <c r="AB14" s="5" t="s">
        <v>365</v>
      </c>
      <c r="AC14">
        <v>1.7513000000000001</v>
      </c>
      <c r="AD14">
        <v>5.0999999999999996</v>
      </c>
      <c r="AE14">
        <v>180.1087</v>
      </c>
      <c r="AF14">
        <v>0</v>
      </c>
      <c r="AG14">
        <v>89</v>
      </c>
    </row>
    <row r="15" spans="1:33">
      <c r="A15" t="s">
        <v>1386</v>
      </c>
      <c r="B15" s="1">
        <v>0.70833333333333337</v>
      </c>
      <c r="C15" t="s">
        <v>224</v>
      </c>
      <c r="D15" t="s">
        <v>1359</v>
      </c>
      <c r="F15">
        <v>6542</v>
      </c>
      <c r="G15" t="s">
        <v>345</v>
      </c>
      <c r="H15" t="s">
        <v>346</v>
      </c>
      <c r="I15" t="s">
        <v>5</v>
      </c>
      <c r="J15" t="s">
        <v>347</v>
      </c>
      <c r="K15" t="s">
        <v>1360</v>
      </c>
      <c r="L15">
        <v>7</v>
      </c>
      <c r="M15">
        <v>39.332999999999998</v>
      </c>
      <c r="N15">
        <v>46.305300000000003</v>
      </c>
      <c r="O15">
        <v>27.2972</v>
      </c>
      <c r="P15">
        <v>14.840299999999999</v>
      </c>
      <c r="Q15">
        <v>5.7211999999999996</v>
      </c>
      <c r="R15">
        <v>7.0909000000000004</v>
      </c>
      <c r="S15">
        <v>4.9599000000000002</v>
      </c>
      <c r="T15">
        <v>1.8561000000000001</v>
      </c>
      <c r="U15">
        <v>2.2368999999999999</v>
      </c>
      <c r="V15">
        <v>0.77969999999999995</v>
      </c>
      <c r="W15">
        <v>9.9306999999999999</v>
      </c>
      <c r="X15" t="s">
        <v>1387</v>
      </c>
      <c r="Y15">
        <v>1.0105999999999999</v>
      </c>
      <c r="Z15" t="s">
        <v>1388</v>
      </c>
      <c r="AA15">
        <v>0.39340000000000003</v>
      </c>
      <c r="AB15" t="s">
        <v>1078</v>
      </c>
      <c r="AC15">
        <v>2.3626999999999998</v>
      </c>
      <c r="AD15">
        <v>13.5198</v>
      </c>
      <c r="AE15">
        <v>177.6377</v>
      </c>
      <c r="AF15">
        <v>20</v>
      </c>
      <c r="AG15">
        <v>100</v>
      </c>
    </row>
    <row r="16" spans="1:33">
      <c r="A16" t="s">
        <v>1389</v>
      </c>
      <c r="B16" s="1">
        <v>0.70833333333333337</v>
      </c>
      <c r="C16" t="s">
        <v>224</v>
      </c>
      <c r="D16" t="s">
        <v>1359</v>
      </c>
      <c r="F16">
        <v>6542</v>
      </c>
      <c r="G16" t="s">
        <v>345</v>
      </c>
      <c r="H16" t="s">
        <v>346</v>
      </c>
      <c r="I16" t="s">
        <v>5</v>
      </c>
      <c r="J16" t="s">
        <v>347</v>
      </c>
      <c r="K16" t="s">
        <v>1360</v>
      </c>
      <c r="L16">
        <v>8</v>
      </c>
      <c r="M16">
        <v>64.293499999999995</v>
      </c>
      <c r="N16">
        <v>45.644300000000001</v>
      </c>
      <c r="O16">
        <v>14.380699999999999</v>
      </c>
      <c r="P16">
        <v>5.7469999999999999</v>
      </c>
      <c r="Q16">
        <v>5.0655999999999999</v>
      </c>
      <c r="R16">
        <v>4.2721999999999998</v>
      </c>
      <c r="S16">
        <v>1.7344999999999999</v>
      </c>
      <c r="T16">
        <v>1.454</v>
      </c>
      <c r="U16">
        <v>0.89400000000000002</v>
      </c>
      <c r="V16">
        <v>1.5298</v>
      </c>
      <c r="W16">
        <v>20.839300000000001</v>
      </c>
      <c r="X16" t="s">
        <v>399</v>
      </c>
      <c r="Y16">
        <v>1.0935999999999999</v>
      </c>
      <c r="Z16" t="s">
        <v>1390</v>
      </c>
      <c r="AA16">
        <v>0.16020000000000001</v>
      </c>
      <c r="AB16" t="s">
        <v>807</v>
      </c>
      <c r="AC16">
        <v>0.58520000000000005</v>
      </c>
      <c r="AD16">
        <v>8.4368999999999996</v>
      </c>
      <c r="AE16">
        <v>176.13079999999999</v>
      </c>
      <c r="AF16">
        <v>25</v>
      </c>
      <c r="AG16">
        <v>92</v>
      </c>
    </row>
    <row r="17" spans="1:33">
      <c r="A17" t="s">
        <v>1391</v>
      </c>
      <c r="B17" s="1">
        <v>0.70833333333333337</v>
      </c>
      <c r="C17" t="s">
        <v>224</v>
      </c>
      <c r="D17" t="s">
        <v>1359</v>
      </c>
      <c r="F17">
        <v>6542</v>
      </c>
      <c r="G17" t="s">
        <v>345</v>
      </c>
      <c r="H17" t="s">
        <v>346</v>
      </c>
      <c r="I17" t="s">
        <v>5</v>
      </c>
      <c r="J17" t="s">
        <v>347</v>
      </c>
      <c r="K17" t="s">
        <v>1360</v>
      </c>
      <c r="L17">
        <v>9</v>
      </c>
      <c r="M17">
        <v>50.444600000000001</v>
      </c>
      <c r="N17">
        <v>55.474899999999998</v>
      </c>
      <c r="O17">
        <v>21.215699999999998</v>
      </c>
      <c r="P17">
        <v>7.3308</v>
      </c>
      <c r="Q17">
        <v>3.4567999999999999</v>
      </c>
      <c r="R17">
        <v>4.0796999999999999</v>
      </c>
      <c r="S17">
        <v>2.5706000000000002</v>
      </c>
      <c r="T17">
        <v>1.1056999999999999</v>
      </c>
      <c r="U17">
        <v>1.3436999999999999</v>
      </c>
      <c r="V17">
        <v>0</v>
      </c>
      <c r="W17">
        <v>6.4286000000000003</v>
      </c>
      <c r="X17" t="s">
        <v>385</v>
      </c>
      <c r="Y17">
        <v>1.1536</v>
      </c>
      <c r="Z17" t="s">
        <v>1058</v>
      </c>
      <c r="AA17">
        <v>0.99570000000000003</v>
      </c>
      <c r="AB17" t="s">
        <v>630</v>
      </c>
      <c r="AC17">
        <v>1.0741000000000001</v>
      </c>
      <c r="AD17">
        <v>10.9937</v>
      </c>
      <c r="AE17">
        <v>168.9359</v>
      </c>
      <c r="AF17">
        <v>25</v>
      </c>
      <c r="AG17">
        <v>101</v>
      </c>
    </row>
    <row r="18" spans="1:33">
      <c r="A18" t="s">
        <v>1392</v>
      </c>
      <c r="B18" s="1">
        <v>0.70833333333333337</v>
      </c>
      <c r="C18" t="s">
        <v>224</v>
      </c>
      <c r="D18" t="s">
        <v>1359</v>
      </c>
      <c r="F18">
        <v>6542</v>
      </c>
      <c r="G18" t="s">
        <v>345</v>
      </c>
      <c r="H18" t="s">
        <v>346</v>
      </c>
      <c r="I18" t="s">
        <v>5</v>
      </c>
      <c r="J18" t="s">
        <v>347</v>
      </c>
      <c r="K18" t="s">
        <v>1360</v>
      </c>
      <c r="L18">
        <v>6</v>
      </c>
      <c r="M18">
        <v>47.508000000000003</v>
      </c>
      <c r="N18">
        <v>35.059100000000001</v>
      </c>
      <c r="O18">
        <v>25.2852</v>
      </c>
      <c r="P18">
        <v>5.2016</v>
      </c>
      <c r="Q18">
        <v>4.0227000000000004</v>
      </c>
      <c r="R18">
        <v>3.3757999999999999</v>
      </c>
      <c r="S18">
        <v>2.2964000000000002</v>
      </c>
      <c r="T18">
        <v>1.6559999999999999</v>
      </c>
      <c r="U18">
        <v>1.3761000000000001</v>
      </c>
      <c r="V18">
        <v>1.1626000000000001</v>
      </c>
      <c r="W18">
        <v>19.785</v>
      </c>
      <c r="X18" t="s">
        <v>374</v>
      </c>
      <c r="Y18">
        <v>0.71299999999999997</v>
      </c>
      <c r="Z18" t="s">
        <v>1393</v>
      </c>
      <c r="AA18">
        <v>0.67520000000000002</v>
      </c>
      <c r="AB18" t="s">
        <v>1394</v>
      </c>
      <c r="AC18">
        <v>0.47960000000000003</v>
      </c>
      <c r="AD18">
        <v>7.7744999999999997</v>
      </c>
      <c r="AE18">
        <v>156.37100000000001</v>
      </c>
      <c r="AF18">
        <v>16</v>
      </c>
      <c r="AG18">
        <v>97</v>
      </c>
    </row>
    <row r="19" spans="1:33">
      <c r="A19" t="s">
        <v>1395</v>
      </c>
      <c r="B19" s="1">
        <v>0.70833333333333337</v>
      </c>
      <c r="C19" t="s">
        <v>224</v>
      </c>
      <c r="D19" t="s">
        <v>1359</v>
      </c>
      <c r="F19">
        <v>6542</v>
      </c>
      <c r="G19" t="s">
        <v>345</v>
      </c>
      <c r="H19" t="s">
        <v>346</v>
      </c>
      <c r="I19" t="s">
        <v>5</v>
      </c>
      <c r="J19" t="s">
        <v>347</v>
      </c>
      <c r="K19" t="s">
        <v>1360</v>
      </c>
      <c r="L19">
        <v>7</v>
      </c>
      <c r="M19">
        <v>46.213999999999999</v>
      </c>
      <c r="N19">
        <v>34.491399999999999</v>
      </c>
      <c r="O19">
        <v>26.7363</v>
      </c>
      <c r="P19">
        <v>6.9001999999999999</v>
      </c>
      <c r="Q19">
        <v>5.7808000000000002</v>
      </c>
      <c r="R19">
        <v>3.6899000000000002</v>
      </c>
      <c r="S19">
        <v>2.9035000000000002</v>
      </c>
      <c r="T19">
        <v>1.6223000000000001</v>
      </c>
      <c r="U19">
        <v>1.0297000000000001</v>
      </c>
      <c r="V19">
        <v>1.1780999999999999</v>
      </c>
      <c r="W19">
        <v>10.393599999999999</v>
      </c>
      <c r="X19" t="s">
        <v>1396</v>
      </c>
      <c r="Y19">
        <v>0</v>
      </c>
      <c r="Z19" t="s">
        <v>1397</v>
      </c>
      <c r="AA19">
        <v>1.2833000000000001</v>
      </c>
      <c r="AB19" t="s">
        <v>294</v>
      </c>
      <c r="AC19">
        <v>0.4415</v>
      </c>
      <c r="AD19">
        <v>11.140599999999999</v>
      </c>
      <c r="AE19">
        <v>153.80520000000001</v>
      </c>
      <c r="AF19">
        <v>33</v>
      </c>
      <c r="AG19">
        <v>92</v>
      </c>
    </row>
    <row r="20" spans="1:33">
      <c r="A20" t="s">
        <v>1398</v>
      </c>
      <c r="B20" s="1">
        <v>0.70833333333333337</v>
      </c>
      <c r="C20" t="s">
        <v>224</v>
      </c>
      <c r="D20" t="s">
        <v>1359</v>
      </c>
      <c r="F20">
        <v>6542</v>
      </c>
      <c r="G20" t="s">
        <v>345</v>
      </c>
      <c r="H20" t="s">
        <v>346</v>
      </c>
      <c r="I20" s="3" t="s">
        <v>5</v>
      </c>
      <c r="J20" t="s">
        <v>347</v>
      </c>
      <c r="K20" t="s">
        <v>1360</v>
      </c>
      <c r="L20">
        <v>5</v>
      </c>
      <c r="M20">
        <v>48.9985</v>
      </c>
      <c r="N20">
        <v>48.183</v>
      </c>
      <c r="O20">
        <v>18.994199999999999</v>
      </c>
      <c r="P20">
        <v>4.7305000000000001</v>
      </c>
      <c r="Q20">
        <v>3.3098999999999998</v>
      </c>
      <c r="R20">
        <v>2.6139999999999999</v>
      </c>
      <c r="S20">
        <v>2.4418000000000002</v>
      </c>
      <c r="T20">
        <v>1.4709000000000001</v>
      </c>
      <c r="U20">
        <v>0.79749999999999999</v>
      </c>
      <c r="V20">
        <v>0</v>
      </c>
      <c r="W20">
        <v>4.1825000000000001</v>
      </c>
      <c r="Y20">
        <v>0</v>
      </c>
      <c r="Z20" t="s">
        <v>900</v>
      </c>
      <c r="AA20">
        <v>0.63129999999999997</v>
      </c>
      <c r="AB20" t="s">
        <v>357</v>
      </c>
      <c r="AC20">
        <v>1.9977</v>
      </c>
      <c r="AD20">
        <v>8.7163000000000004</v>
      </c>
      <c r="AE20">
        <v>148.14240000000001</v>
      </c>
      <c r="AF20">
        <v>0</v>
      </c>
      <c r="AG20">
        <v>88</v>
      </c>
    </row>
    <row r="21" spans="1:33">
      <c r="A21" t="s">
        <v>1399</v>
      </c>
      <c r="B21" s="1">
        <v>0.70833333333333337</v>
      </c>
      <c r="C21" t="s">
        <v>224</v>
      </c>
      <c r="D21" t="s">
        <v>1359</v>
      </c>
      <c r="F21">
        <v>6542</v>
      </c>
      <c r="G21" t="s">
        <v>345</v>
      </c>
      <c r="H21" t="s">
        <v>346</v>
      </c>
      <c r="I21" s="3" t="s">
        <v>5</v>
      </c>
      <c r="J21" t="s">
        <v>347</v>
      </c>
      <c r="K21" t="s">
        <v>1360</v>
      </c>
      <c r="L21">
        <v>5</v>
      </c>
      <c r="M21">
        <v>49.770099999999999</v>
      </c>
      <c r="N21">
        <v>38.2104</v>
      </c>
      <c r="O21">
        <v>20.737200000000001</v>
      </c>
      <c r="P21">
        <v>4.9657</v>
      </c>
      <c r="Q21">
        <v>3.0754000000000001</v>
      </c>
      <c r="R21">
        <v>3.2181999999999999</v>
      </c>
      <c r="S21">
        <v>3.3058999999999998</v>
      </c>
      <c r="T21">
        <v>1.5454000000000001</v>
      </c>
      <c r="U21">
        <v>1.3722000000000001</v>
      </c>
      <c r="V21">
        <v>1.0592999999999999</v>
      </c>
      <c r="W21">
        <v>9.9063999999999997</v>
      </c>
      <c r="X21" t="s">
        <v>1237</v>
      </c>
      <c r="Y21">
        <v>1.7271000000000001</v>
      </c>
      <c r="Z21" t="s">
        <v>1393</v>
      </c>
      <c r="AA21">
        <v>0.91039999999999999</v>
      </c>
      <c r="AB21" t="s">
        <v>1400</v>
      </c>
      <c r="AC21">
        <v>0.28320000000000001</v>
      </c>
      <c r="AD21">
        <v>7.3207000000000004</v>
      </c>
      <c r="AE21">
        <v>147.40770000000001</v>
      </c>
      <c r="AF21">
        <v>50</v>
      </c>
      <c r="AG21">
        <v>101</v>
      </c>
    </row>
    <row r="22" spans="1:33">
      <c r="A22" t="s">
        <v>1401</v>
      </c>
      <c r="B22" s="1">
        <v>0.70833333333333337</v>
      </c>
      <c r="C22" t="s">
        <v>224</v>
      </c>
      <c r="D22" t="s">
        <v>1359</v>
      </c>
      <c r="F22">
        <v>6542</v>
      </c>
      <c r="G22" t="s">
        <v>345</v>
      </c>
      <c r="H22" t="s">
        <v>346</v>
      </c>
      <c r="I22" s="3" t="s">
        <v>5</v>
      </c>
      <c r="J22" t="s">
        <v>347</v>
      </c>
      <c r="K22" t="s">
        <v>1360</v>
      </c>
      <c r="L22">
        <v>5</v>
      </c>
      <c r="M22">
        <v>56.680300000000003</v>
      </c>
      <c r="N22">
        <v>30.572600000000001</v>
      </c>
      <c r="O22">
        <v>15.960900000000001</v>
      </c>
      <c r="P22">
        <v>5.8822999999999999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7.49</v>
      </c>
      <c r="X22" t="s">
        <v>889</v>
      </c>
      <c r="Y22">
        <v>1.3536999999999999</v>
      </c>
      <c r="Z22" t="s">
        <v>905</v>
      </c>
      <c r="AA22">
        <v>1.2193000000000001</v>
      </c>
      <c r="AB22" t="s">
        <v>513</v>
      </c>
      <c r="AC22">
        <v>1.736</v>
      </c>
      <c r="AD22">
        <v>3.6</v>
      </c>
      <c r="AE22">
        <v>137.80719999999999</v>
      </c>
      <c r="AF22">
        <v>50</v>
      </c>
      <c r="AG22">
        <v>90</v>
      </c>
    </row>
    <row r="23" spans="1:33">
      <c r="A23" t="s">
        <v>1402</v>
      </c>
      <c r="B23" s="1">
        <v>0.70833333333333337</v>
      </c>
      <c r="C23" t="s">
        <v>224</v>
      </c>
      <c r="D23" t="s">
        <v>1359</v>
      </c>
      <c r="F23">
        <v>6542</v>
      </c>
      <c r="G23" t="s">
        <v>345</v>
      </c>
      <c r="H23" t="s">
        <v>346</v>
      </c>
      <c r="I23" s="3" t="s">
        <v>5</v>
      </c>
      <c r="J23" t="s">
        <v>347</v>
      </c>
      <c r="K23" t="s">
        <v>1360</v>
      </c>
      <c r="L23">
        <v>5</v>
      </c>
      <c r="M23">
        <v>52.741199999999999</v>
      </c>
      <c r="N23">
        <v>40.330199999999998</v>
      </c>
      <c r="O23">
        <v>14.1976</v>
      </c>
      <c r="P23">
        <v>4.7836999999999996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5.7142999999999997</v>
      </c>
      <c r="X23" t="s">
        <v>641</v>
      </c>
      <c r="Y23">
        <v>0.36420000000000002</v>
      </c>
      <c r="Z23" t="s">
        <v>896</v>
      </c>
      <c r="AA23">
        <v>0.1011</v>
      </c>
      <c r="AB23" t="s">
        <v>1403</v>
      </c>
      <c r="AC23">
        <v>0.58199999999999996</v>
      </c>
      <c r="AD23">
        <v>0</v>
      </c>
      <c r="AE23">
        <v>131.8605</v>
      </c>
      <c r="AF23">
        <v>16</v>
      </c>
      <c r="AG23">
        <v>102</v>
      </c>
    </row>
    <row r="24" spans="1:33">
      <c r="A24" t="s">
        <v>1404</v>
      </c>
      <c r="B24" s="1">
        <v>0.70833333333333337</v>
      </c>
      <c r="C24" t="s">
        <v>224</v>
      </c>
      <c r="D24" t="s">
        <v>1359</v>
      </c>
      <c r="F24">
        <v>6542</v>
      </c>
      <c r="G24" t="s">
        <v>345</v>
      </c>
      <c r="H24" t="s">
        <v>346</v>
      </c>
      <c r="I24" s="3" t="s">
        <v>5</v>
      </c>
      <c r="J24" t="s">
        <v>347</v>
      </c>
      <c r="K24" t="s">
        <v>1360</v>
      </c>
      <c r="L24">
        <v>5</v>
      </c>
      <c r="M24">
        <v>46.71</v>
      </c>
      <c r="N24">
        <v>27.1037</v>
      </c>
      <c r="O24">
        <v>12.2194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7.1749999999999998</v>
      </c>
      <c r="X24" t="s">
        <v>1405</v>
      </c>
      <c r="Y24">
        <v>0.122</v>
      </c>
      <c r="Z24" t="s">
        <v>905</v>
      </c>
      <c r="AA24">
        <v>1.2193000000000001</v>
      </c>
      <c r="AB24" t="s">
        <v>1406</v>
      </c>
      <c r="AC24">
        <v>0.59470000000000001</v>
      </c>
      <c r="AD24">
        <v>2.7</v>
      </c>
      <c r="AE24">
        <v>114.1814</v>
      </c>
      <c r="AF24">
        <v>33</v>
      </c>
      <c r="AG24">
        <v>93</v>
      </c>
    </row>
    <row r="51" spans="1:33" hidden="1" outlineLevel="1">
      <c r="A51" t="str">
        <f>C2</f>
        <v>Galway</v>
      </c>
      <c r="B51">
        <f>B2</f>
        <v>0.70833333333333337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Sunsetstorise (IRE)</v>
      </c>
      <c r="L52" t="str">
        <f t="shared" si="0"/>
        <v>Sunsetstorise (IRE)</v>
      </c>
      <c r="M52" t="str">
        <f t="shared" si="0"/>
        <v>Sunsetstorise (IRE)</v>
      </c>
      <c r="N52" t="str">
        <f t="shared" ref="N52:N91" si="1">INDEX($A$2:$A$20,(MATCH(LARGE(W$2:W$20,$J52),W$2:W$20,0)))</f>
        <v>For Pedro (IRE)</v>
      </c>
      <c r="O52" t="str">
        <f t="shared" ref="O52:O91" si="2">INDEX($A$2:$A$20,(MATCH(LARGE(AA$2:AA$20,$J52),AA$2:AA$20,0)))</f>
        <v>Show And Go (IRE)</v>
      </c>
      <c r="P52" t="str">
        <f t="shared" ref="P52:P91" si="3">INDEX($A$2:$A$20,(MATCH(LARGE(Y$2:Y$20,$J52),Y$2:Y$20,0)))</f>
        <v>Danse Away (IRE)</v>
      </c>
      <c r="Q52" t="str">
        <f t="shared" ref="Q52:Q91" si="4">INDEX($A$2:$A$20,(MATCH(LARGE(Y$2:Y$20,$J52),Y$2:Y$20,0)))</f>
        <v>Danse Away (IRE)</v>
      </c>
      <c r="R52" t="str">
        <f t="shared" ref="R52:R91" si="5">INDEX($A$2:$A$20,(MATCH(LARGE(AD$2:AD$20,$J52),AD$2:AD$20,0)))</f>
        <v>Aoibhes Beau (IRE)</v>
      </c>
      <c r="S52" t="str">
        <f t="shared" ref="S52:S80" si="6">A2</f>
        <v>Sunsetstorise (IRE)</v>
      </c>
      <c r="V52">
        <f t="shared" ref="V52:V80" si="7">SUM(Y52:AF52)</f>
        <v>142</v>
      </c>
      <c r="W52">
        <f t="shared" ref="W52:W80" si="8">V52-AG2</f>
        <v>40</v>
      </c>
      <c r="X52">
        <f t="shared" ref="X52:X60" si="9">IF(ISNA(W52),"",W52)</f>
        <v>40</v>
      </c>
      <c r="Y52">
        <f t="shared" ref="Y52:AA80" si="10">(($H$63+1)-(RANK(M2,M$2:M$30)))</f>
        <v>23</v>
      </c>
      <c r="Z52">
        <f t="shared" si="10"/>
        <v>23</v>
      </c>
      <c r="AA52">
        <f t="shared" si="10"/>
        <v>23</v>
      </c>
      <c r="AB52">
        <f t="shared" ref="AB52:AB80" si="11">(($H$63+1)-(RANK(W2,W$2:W$30)))</f>
        <v>15</v>
      </c>
      <c r="AC52">
        <f t="shared" ref="AC52:AC80" si="12">(($H$63+1)-(RANK(Y2,Y$2:Y$30)))</f>
        <v>22</v>
      </c>
      <c r="AD52">
        <f t="shared" ref="AD52:AD80" si="13">(($H$63+1)-(RANK(AA2,AA$2:AA$30)))</f>
        <v>22</v>
      </c>
      <c r="AE52">
        <f t="shared" ref="AE52:AF80" si="14">(($H$63+1)-(RANK(AC2,AC$2:AC$30)))</f>
        <v>2</v>
      </c>
      <c r="AF52">
        <f t="shared" si="14"/>
        <v>12</v>
      </c>
      <c r="AG52" t="str">
        <f>INDEX(S52:S92, MATCH(LARGE(X52:X92, 1),X52:X92, 0))</f>
        <v>Aoibhes Beau (IRE)</v>
      </c>
    </row>
    <row r="53" spans="1:33" hidden="1" outlineLevel="1">
      <c r="A53" t="s">
        <v>43</v>
      </c>
      <c r="B53" t="str">
        <f>A2</f>
        <v>Sunsetstorise (IRE)</v>
      </c>
      <c r="C53">
        <f>AE2</f>
        <v>304.31529999999998</v>
      </c>
      <c r="D53">
        <f>AG2</f>
        <v>102</v>
      </c>
      <c r="E53">
        <f>C53-D53</f>
        <v>202.31529999999998</v>
      </c>
      <c r="F53">
        <f>SUMIF(B53:B61, B53, G53:G61)</f>
        <v>0.45253288190915708</v>
      </c>
      <c r="G53">
        <f>(1/C53)*(C53-C54)</f>
        <v>0.17630891381406058</v>
      </c>
      <c r="H53">
        <f>AF2</f>
        <v>2.75</v>
      </c>
      <c r="J53">
        <v>2</v>
      </c>
      <c r="K53" t="str">
        <f t="shared" si="0"/>
        <v>Littlestickarubarb (IRE)</v>
      </c>
      <c r="L53" t="str">
        <f t="shared" si="0"/>
        <v>Authorative (IRE)</v>
      </c>
      <c r="M53" t="str">
        <f t="shared" si="0"/>
        <v>Rathnaleen Girl (IRE)</v>
      </c>
      <c r="N53" t="str">
        <f t="shared" si="1"/>
        <v>Muhaafiz (IRE)</v>
      </c>
      <c r="O53" t="str">
        <f t="shared" si="2"/>
        <v>Sunsetstorise (IRE)</v>
      </c>
      <c r="P53" t="str">
        <f t="shared" si="3"/>
        <v>Sunsetstorise (IRE)</v>
      </c>
      <c r="Q53" t="str">
        <f t="shared" si="4"/>
        <v>Sunsetstorise (IRE)</v>
      </c>
      <c r="R53" t="str">
        <f t="shared" si="5"/>
        <v>Wildcatted (GER)</v>
      </c>
      <c r="S53" t="str">
        <f t="shared" si="6"/>
        <v>Authorative (IRE)</v>
      </c>
      <c r="V53">
        <f t="shared" si="7"/>
        <v>135</v>
      </c>
      <c r="W53">
        <f t="shared" si="8"/>
        <v>42</v>
      </c>
      <c r="X53">
        <f t="shared" si="9"/>
        <v>42</v>
      </c>
      <c r="Y53">
        <f t="shared" si="10"/>
        <v>17</v>
      </c>
      <c r="Z53">
        <f t="shared" si="10"/>
        <v>22</v>
      </c>
      <c r="AA53">
        <f t="shared" si="10"/>
        <v>19</v>
      </c>
      <c r="AB53">
        <f t="shared" si="11"/>
        <v>20</v>
      </c>
      <c r="AC53">
        <f t="shared" si="12"/>
        <v>11</v>
      </c>
      <c r="AD53">
        <f t="shared" si="13"/>
        <v>14</v>
      </c>
      <c r="AE53">
        <f t="shared" si="14"/>
        <v>11</v>
      </c>
      <c r="AF53">
        <f t="shared" si="14"/>
        <v>21</v>
      </c>
    </row>
    <row r="54" spans="1:33" hidden="1" outlineLevel="1">
      <c r="A54" t="s">
        <v>44</v>
      </c>
      <c r="B54" t="str">
        <f>A3</f>
        <v>Authorative (IRE)</v>
      </c>
      <c r="C54">
        <f>AE3</f>
        <v>250.6618</v>
      </c>
      <c r="D54">
        <f>AG3</f>
        <v>93</v>
      </c>
      <c r="E54">
        <f t="shared" ref="E54:E55" si="15">C54-D54</f>
        <v>157.6618</v>
      </c>
      <c r="F54">
        <f ca="1">SUMIF(B53:B64, B54, G53:G61)</f>
        <v>0</v>
      </c>
      <c r="H54">
        <f>AF3</f>
        <v>6.5</v>
      </c>
      <c r="J54">
        <v>3</v>
      </c>
      <c r="K54" t="str">
        <f t="shared" si="0"/>
        <v>Aoibhes Beau (IRE)</v>
      </c>
      <c r="L54" t="str">
        <f t="shared" si="0"/>
        <v>Danse Away (IRE)</v>
      </c>
      <c r="M54" t="str">
        <f t="shared" si="0"/>
        <v>Ciankyle (IRE)</v>
      </c>
      <c r="N54" t="str">
        <f t="shared" si="1"/>
        <v>Aoibhes Beau (IRE)</v>
      </c>
      <c r="O54" t="str">
        <f t="shared" si="2"/>
        <v>Trendsetter (IRE)</v>
      </c>
      <c r="P54" t="str">
        <f t="shared" si="3"/>
        <v>Thatbeatsbanagher (IRE)</v>
      </c>
      <c r="Q54" t="str">
        <f t="shared" si="4"/>
        <v>Thatbeatsbanagher (IRE)</v>
      </c>
      <c r="R54" t="str">
        <f t="shared" si="5"/>
        <v>Authorative (IRE)</v>
      </c>
      <c r="S54" t="str">
        <f t="shared" si="6"/>
        <v>Show And Go (IRE)</v>
      </c>
      <c r="V54">
        <f t="shared" si="7"/>
        <v>143</v>
      </c>
      <c r="W54">
        <f t="shared" si="8"/>
        <v>43</v>
      </c>
      <c r="X54">
        <f t="shared" si="9"/>
        <v>43</v>
      </c>
      <c r="Y54">
        <f t="shared" si="10"/>
        <v>19</v>
      </c>
      <c r="Z54">
        <f t="shared" si="10"/>
        <v>9</v>
      </c>
      <c r="AA54">
        <f t="shared" si="10"/>
        <v>14</v>
      </c>
      <c r="AB54">
        <f t="shared" si="11"/>
        <v>18</v>
      </c>
      <c r="AC54">
        <f t="shared" si="12"/>
        <v>20</v>
      </c>
      <c r="AD54">
        <f t="shared" si="13"/>
        <v>23</v>
      </c>
      <c r="AE54">
        <f t="shared" si="14"/>
        <v>23</v>
      </c>
      <c r="AF54">
        <f t="shared" si="14"/>
        <v>17</v>
      </c>
    </row>
    <row r="55" spans="1:33" hidden="1" outlineLevel="1">
      <c r="A55" t="s">
        <v>45</v>
      </c>
      <c r="B55" t="str">
        <f>A4</f>
        <v>Show And Go (IRE)</v>
      </c>
      <c r="C55">
        <f>AE4</f>
        <v>235.0762</v>
      </c>
      <c r="D55">
        <f>AG4</f>
        <v>100</v>
      </c>
      <c r="E55">
        <f t="shared" si="15"/>
        <v>135.0762</v>
      </c>
      <c r="F55">
        <f ca="1">SUMIF(B53:B64, B55, G53:G61)</f>
        <v>3.0199052241975687E-2</v>
      </c>
      <c r="H55">
        <f>AF4</f>
        <v>14</v>
      </c>
      <c r="J55">
        <v>4</v>
      </c>
      <c r="K55" t="str">
        <f t="shared" si="0"/>
        <v>Coolmill (IRE)</v>
      </c>
      <c r="L55" t="str">
        <f t="shared" si="0"/>
        <v>Princess Mahler (IRE)</v>
      </c>
      <c r="M55" t="str">
        <f t="shared" si="0"/>
        <v>Trendsetter (IRE)</v>
      </c>
      <c r="N55" t="str">
        <f t="shared" si="1"/>
        <v>Authorative (IRE)</v>
      </c>
      <c r="O55" t="str">
        <f t="shared" si="2"/>
        <v>Aoibhes Beau (IRE)</v>
      </c>
      <c r="P55" t="str">
        <f t="shared" si="3"/>
        <v>Show And Go (IRE)</v>
      </c>
      <c r="Q55" t="str">
        <f t="shared" si="4"/>
        <v>Show And Go (IRE)</v>
      </c>
      <c r="R55" t="str">
        <f t="shared" si="5"/>
        <v>Princess Mahler (IRE)</v>
      </c>
      <c r="S55" t="str">
        <f t="shared" si="6"/>
        <v>Danse Away (IRE)</v>
      </c>
      <c r="V55">
        <f t="shared" si="7"/>
        <v>140</v>
      </c>
      <c r="W55">
        <f t="shared" si="8"/>
        <v>39</v>
      </c>
      <c r="X55">
        <f t="shared" si="9"/>
        <v>39</v>
      </c>
      <c r="Y55">
        <f t="shared" si="10"/>
        <v>18</v>
      </c>
      <c r="Z55">
        <f t="shared" si="10"/>
        <v>21</v>
      </c>
      <c r="AA55">
        <f t="shared" si="10"/>
        <v>17</v>
      </c>
      <c r="AB55">
        <f t="shared" si="11"/>
        <v>11</v>
      </c>
      <c r="AC55">
        <f t="shared" si="12"/>
        <v>23</v>
      </c>
      <c r="AD55">
        <f t="shared" si="13"/>
        <v>12</v>
      </c>
      <c r="AE55">
        <f t="shared" si="14"/>
        <v>20</v>
      </c>
      <c r="AF55">
        <f t="shared" si="14"/>
        <v>18</v>
      </c>
    </row>
    <row r="56" spans="1:33" hidden="1" outlineLevel="1">
      <c r="A56" t="s">
        <v>46</v>
      </c>
      <c r="B56" t="str">
        <f>INDEX(A$2:A$20,MATCH(C56,M$2:M$20,0))</f>
        <v>Sunsetstorise (IRE)</v>
      </c>
      <c r="C56">
        <f>LARGE(M$2:M$20, D56)</f>
        <v>129.3845</v>
      </c>
      <c r="D56">
        <v>1</v>
      </c>
      <c r="E56">
        <f>LARGE(M$2:M$20, F56)</f>
        <v>93.645399999999995</v>
      </c>
      <c r="F56">
        <v>2</v>
      </c>
      <c r="G56">
        <f t="shared" ref="G56:G61" si="16">IF(C56&gt;0, (1/C56)*(C56-E56), 0.1)</f>
        <v>0.27622396809509647</v>
      </c>
      <c r="H56">
        <f t="shared" ref="H56:H61" si="17">INDEX(AF$2:AF$20,MATCH(B56,A$2:A$20,0))</f>
        <v>2.75</v>
      </c>
      <c r="J56">
        <v>5</v>
      </c>
      <c r="K56" t="str">
        <f t="shared" si="0"/>
        <v>Show And Go (IRE)</v>
      </c>
      <c r="L56" t="str">
        <f t="shared" si="0"/>
        <v>Rathnaleen Girl (IRE)</v>
      </c>
      <c r="M56" t="str">
        <f t="shared" si="0"/>
        <v>Authorative (IRE)</v>
      </c>
      <c r="N56" t="str">
        <f t="shared" si="1"/>
        <v>Coolmill (IRE)</v>
      </c>
      <c r="O56" t="str">
        <f t="shared" si="2"/>
        <v>Kansas Kid (IRE)</v>
      </c>
      <c r="P56" t="str">
        <f t="shared" si="3"/>
        <v>Coolmill (IRE)</v>
      </c>
      <c r="Q56" t="str">
        <f t="shared" si="4"/>
        <v>Coolmill (IRE)</v>
      </c>
      <c r="R56" t="str">
        <f t="shared" si="5"/>
        <v>Rathnaleen Girl (IRE)</v>
      </c>
      <c r="S56" t="str">
        <f t="shared" si="6"/>
        <v>Aoibhes Beau (IRE)</v>
      </c>
      <c r="V56">
        <f t="shared" si="7"/>
        <v>139</v>
      </c>
      <c r="W56">
        <f t="shared" si="8"/>
        <v>48</v>
      </c>
      <c r="X56">
        <f t="shared" si="9"/>
        <v>48</v>
      </c>
      <c r="Y56">
        <f t="shared" si="10"/>
        <v>21</v>
      </c>
      <c r="Z56">
        <f t="shared" si="10"/>
        <v>15</v>
      </c>
      <c r="AA56">
        <f t="shared" si="10"/>
        <v>9</v>
      </c>
      <c r="AB56">
        <f t="shared" si="11"/>
        <v>21</v>
      </c>
      <c r="AC56">
        <f t="shared" si="12"/>
        <v>13</v>
      </c>
      <c r="AD56">
        <f t="shared" si="13"/>
        <v>18</v>
      </c>
      <c r="AE56">
        <f t="shared" si="14"/>
        <v>19</v>
      </c>
      <c r="AF56">
        <f t="shared" si="14"/>
        <v>23</v>
      </c>
    </row>
    <row r="57" spans="1:33" hidden="1" outlineLevel="1">
      <c r="A57" t="s">
        <v>25</v>
      </c>
      <c r="B57" t="str">
        <f>INDEX(A$2:A$20,MATCH(C57,W$2:W$20,0))</f>
        <v>For Pedro (IRE)</v>
      </c>
      <c r="C57">
        <f>LARGE(W$2:W$20, D57)</f>
        <v>20.839300000000001</v>
      </c>
      <c r="D57">
        <v>1</v>
      </c>
      <c r="E57">
        <f>LARGE(W$2:W$20, F57)</f>
        <v>19.785</v>
      </c>
      <c r="F57">
        <v>2</v>
      </c>
      <c r="G57">
        <f t="shared" si="16"/>
        <v>5.0591910476839495E-2</v>
      </c>
      <c r="H57">
        <f t="shared" si="17"/>
        <v>25</v>
      </c>
      <c r="J57">
        <v>6</v>
      </c>
      <c r="K57" t="str">
        <f t="shared" si="0"/>
        <v>Danse Away (IRE)</v>
      </c>
      <c r="L57" t="str">
        <f t="shared" si="0"/>
        <v>Kansas Kid (IRE)</v>
      </c>
      <c r="M57" t="str">
        <f t="shared" si="0"/>
        <v>Muhaafiz (IRE)</v>
      </c>
      <c r="N57" t="str">
        <f t="shared" si="1"/>
        <v>Show And Go (IRE)</v>
      </c>
      <c r="O57" t="str">
        <f t="shared" si="2"/>
        <v>Wildcatted (GER)</v>
      </c>
      <c r="P57" t="str">
        <f t="shared" si="3"/>
        <v>Wildcatted (GER)</v>
      </c>
      <c r="Q57" t="str">
        <f t="shared" si="4"/>
        <v>Wildcatted (GER)</v>
      </c>
      <c r="R57" t="str">
        <f t="shared" si="5"/>
        <v>Danse Away (IRE)</v>
      </c>
      <c r="S57" t="str">
        <f t="shared" si="6"/>
        <v>Rathnaleen Girl (IRE)</v>
      </c>
      <c r="V57">
        <f t="shared" si="7"/>
        <v>99</v>
      </c>
      <c r="W57">
        <f t="shared" si="8"/>
        <v>9</v>
      </c>
      <c r="X57">
        <f t="shared" si="9"/>
        <v>9</v>
      </c>
      <c r="Y57">
        <f t="shared" si="10"/>
        <v>11</v>
      </c>
      <c r="Z57">
        <f t="shared" si="10"/>
        <v>19</v>
      </c>
      <c r="AA57">
        <f t="shared" si="10"/>
        <v>22</v>
      </c>
      <c r="AB57">
        <f t="shared" si="11"/>
        <v>7</v>
      </c>
      <c r="AC57">
        <f t="shared" si="12"/>
        <v>5</v>
      </c>
      <c r="AD57">
        <f t="shared" si="13"/>
        <v>4</v>
      </c>
      <c r="AE57">
        <f t="shared" si="14"/>
        <v>12</v>
      </c>
      <c r="AF57">
        <f t="shared" si="14"/>
        <v>19</v>
      </c>
    </row>
    <row r="58" spans="1:33" hidden="1" outlineLevel="1">
      <c r="A58" t="s">
        <v>28</v>
      </c>
      <c r="B58" t="str">
        <f>INDEX(A$2:A$20,MATCH(C58,AA$2:AA$20,0))</f>
        <v>Show And Go (IRE)</v>
      </c>
      <c r="C58">
        <f>LARGE(AA$2:AA$20, D58)</f>
        <v>2.6520999999999999</v>
      </c>
      <c r="D58">
        <v>1</v>
      </c>
      <c r="E58">
        <f>LARGE(AA$2:AA$20, F58)</f>
        <v>2.6246</v>
      </c>
      <c r="F58">
        <v>2</v>
      </c>
      <c r="G58">
        <f t="shared" si="16"/>
        <v>1.0369141435089121E-2</v>
      </c>
      <c r="H58">
        <f t="shared" si="17"/>
        <v>14</v>
      </c>
      <c r="J58">
        <v>7</v>
      </c>
      <c r="K58" t="str">
        <f t="shared" si="0"/>
        <v>Authorative (IRE)</v>
      </c>
      <c r="L58" t="str">
        <f t="shared" si="0"/>
        <v>Sizing Malbay (IRE)</v>
      </c>
      <c r="M58" t="str">
        <f t="shared" si="0"/>
        <v>Danse Away (IRE)</v>
      </c>
      <c r="N58" t="str">
        <f t="shared" si="1"/>
        <v>Wildcatted (GER)</v>
      </c>
      <c r="O58" t="str">
        <f t="shared" si="2"/>
        <v>Authorative (IRE)</v>
      </c>
      <c r="P58" t="str">
        <f t="shared" si="3"/>
        <v>Kansas Kid (IRE)</v>
      </c>
      <c r="Q58" t="str">
        <f t="shared" si="4"/>
        <v>Kansas Kid (IRE)</v>
      </c>
      <c r="R58" t="str">
        <f t="shared" si="5"/>
        <v>Show And Go (IRE)</v>
      </c>
      <c r="S58" t="str">
        <f t="shared" si="6"/>
        <v>Littlestickarubarb (IRE)</v>
      </c>
      <c r="V58">
        <f t="shared" si="7"/>
        <v>101</v>
      </c>
      <c r="W58">
        <f t="shared" si="8"/>
        <v>0</v>
      </c>
      <c r="X58">
        <f t="shared" si="9"/>
        <v>0</v>
      </c>
      <c r="Y58">
        <f t="shared" si="10"/>
        <v>22</v>
      </c>
      <c r="Z58">
        <f t="shared" si="10"/>
        <v>8</v>
      </c>
      <c r="AA58">
        <f t="shared" si="10"/>
        <v>16</v>
      </c>
      <c r="AB58">
        <f t="shared" si="11"/>
        <v>13</v>
      </c>
      <c r="AC58">
        <f t="shared" si="12"/>
        <v>8</v>
      </c>
      <c r="AD58">
        <f t="shared" si="13"/>
        <v>9</v>
      </c>
      <c r="AE58">
        <f t="shared" si="14"/>
        <v>14</v>
      </c>
      <c r="AF58">
        <f t="shared" si="14"/>
        <v>11</v>
      </c>
    </row>
    <row r="59" spans="1:33" hidden="1" outlineLevel="1">
      <c r="A59" t="s">
        <v>30</v>
      </c>
      <c r="B59" t="str">
        <f>INDEX(A$2:A$20,MATCH(C59,AC$2:AC$20,0))</f>
        <v>Show And Go (IRE)</v>
      </c>
      <c r="C59">
        <f>LARGE(AC$2:AC$20, D59)</f>
        <v>2.4104999999999999</v>
      </c>
      <c r="D59">
        <v>1</v>
      </c>
      <c r="E59">
        <f>LARGE(AC$2:AC$20, F59)</f>
        <v>2.3626999999999998</v>
      </c>
      <c r="F59">
        <v>2</v>
      </c>
      <c r="G59">
        <f t="shared" si="16"/>
        <v>1.9829910806886567E-2</v>
      </c>
      <c r="H59">
        <f t="shared" si="17"/>
        <v>14</v>
      </c>
      <c r="J59">
        <v>8</v>
      </c>
      <c r="K59" t="str">
        <f t="shared" si="0"/>
        <v>Pump Road (IRE)</v>
      </c>
      <c r="L59" t="str">
        <f t="shared" si="0"/>
        <v>Thatbeatsbanagher (IRE)</v>
      </c>
      <c r="M59" t="str">
        <f t="shared" si="0"/>
        <v>Littlestickarubarb (IRE)</v>
      </c>
      <c r="N59" t="str">
        <f t="shared" si="1"/>
        <v>Pump Road (IRE)</v>
      </c>
      <c r="O59" t="str">
        <f t="shared" si="2"/>
        <v>Princess Mahler (IRE)</v>
      </c>
      <c r="P59" t="str">
        <f t="shared" si="3"/>
        <v>For Pedro (IRE)</v>
      </c>
      <c r="Q59" t="str">
        <f t="shared" si="4"/>
        <v>For Pedro (IRE)</v>
      </c>
      <c r="R59" t="str">
        <f t="shared" si="5"/>
        <v>Ciankyle (IRE)</v>
      </c>
      <c r="S59" t="str">
        <f t="shared" si="6"/>
        <v>Coolmill (IRE)</v>
      </c>
      <c r="V59">
        <f t="shared" si="7"/>
        <v>94</v>
      </c>
      <c r="W59">
        <f t="shared" si="8"/>
        <v>-8</v>
      </c>
      <c r="X59">
        <f t="shared" si="9"/>
        <v>-8</v>
      </c>
      <c r="Y59">
        <f t="shared" si="10"/>
        <v>20</v>
      </c>
      <c r="Z59">
        <f t="shared" si="10"/>
        <v>14</v>
      </c>
      <c r="AA59">
        <f t="shared" si="10"/>
        <v>6</v>
      </c>
      <c r="AB59">
        <f t="shared" si="11"/>
        <v>19</v>
      </c>
      <c r="AC59">
        <f t="shared" si="12"/>
        <v>19</v>
      </c>
      <c r="AD59">
        <f t="shared" si="13"/>
        <v>5</v>
      </c>
      <c r="AE59">
        <f t="shared" si="14"/>
        <v>5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Danse Away (IRE)</v>
      </c>
      <c r="C60">
        <f>LARGE(Y$2:Y$20, D60)</f>
        <v>3.8424999999999998</v>
      </c>
      <c r="D60">
        <v>1</v>
      </c>
      <c r="E60">
        <f>LARGE(Y$2:Y$20, F60)</f>
        <v>3.5213999999999999</v>
      </c>
      <c r="F60">
        <v>2</v>
      </c>
      <c r="G60">
        <f t="shared" si="16"/>
        <v>8.3565387117761875E-2</v>
      </c>
      <c r="H60">
        <f t="shared" si="17"/>
        <v>5</v>
      </c>
      <c r="J60">
        <v>9</v>
      </c>
      <c r="K60" t="str">
        <f t="shared" si="0"/>
        <v>Princess Mahler (IRE)</v>
      </c>
      <c r="L60" t="str">
        <f t="shared" si="0"/>
        <v>Aoibhes Beau (IRE)</v>
      </c>
      <c r="M60" t="str">
        <f t="shared" si="0"/>
        <v>Princess Mahler (IRE)</v>
      </c>
      <c r="N60" t="str">
        <f t="shared" si="1"/>
        <v>Sunsetstorise (IRE)</v>
      </c>
      <c r="O60" t="str">
        <f t="shared" si="2"/>
        <v>Danse Away (IRE)</v>
      </c>
      <c r="P60" t="str">
        <f t="shared" si="3"/>
        <v>Aoibhes Beau (IRE)</v>
      </c>
      <c r="Q60" t="str">
        <f t="shared" si="4"/>
        <v>Aoibhes Beau (IRE)</v>
      </c>
      <c r="R60" t="str">
        <f t="shared" si="5"/>
        <v>Pump Road (IRE)</v>
      </c>
      <c r="S60" t="str">
        <f t="shared" si="6"/>
        <v>Princess Mahler (IRE)</v>
      </c>
      <c r="V60">
        <f t="shared" si="7"/>
        <v>103</v>
      </c>
      <c r="W60">
        <f t="shared" si="8"/>
        <v>7</v>
      </c>
      <c r="X60">
        <f t="shared" si="9"/>
        <v>7</v>
      </c>
      <c r="Y60">
        <f t="shared" si="10"/>
        <v>15</v>
      </c>
      <c r="Z60">
        <f t="shared" si="10"/>
        <v>20</v>
      </c>
      <c r="AA60">
        <f t="shared" si="10"/>
        <v>15</v>
      </c>
      <c r="AB60">
        <f t="shared" si="11"/>
        <v>4</v>
      </c>
      <c r="AC60">
        <f t="shared" si="12"/>
        <v>9</v>
      </c>
      <c r="AD60">
        <f t="shared" si="13"/>
        <v>13</v>
      </c>
      <c r="AE60">
        <f t="shared" si="14"/>
        <v>7</v>
      </c>
      <c r="AF60">
        <f t="shared" si="14"/>
        <v>20</v>
      </c>
    </row>
    <row r="61" spans="1:33" hidden="1" outlineLevel="1">
      <c r="A61" t="s">
        <v>47</v>
      </c>
      <c r="B61" t="str">
        <f>INDEX(A$2:A$20,MATCH(C61,AD$2:AD$20,0))</f>
        <v>Aoibhes Beau (IRE)</v>
      </c>
      <c r="C61">
        <f>LARGE(AD$2:AD$20, D61)</f>
        <v>26.423500000000001</v>
      </c>
      <c r="D61">
        <v>1</v>
      </c>
      <c r="E61">
        <f>LARGE(AD$2:AD$20, F61)</f>
        <v>25.091000000000001</v>
      </c>
      <c r="F61">
        <v>2</v>
      </c>
      <c r="G61">
        <f t="shared" si="16"/>
        <v>5.0428595757564275E-2</v>
      </c>
      <c r="H61">
        <f t="shared" si="17"/>
        <v>10</v>
      </c>
      <c r="J61">
        <v>10</v>
      </c>
      <c r="K61" t="str">
        <f t="shared" si="0"/>
        <v>For Pedro (IRE)</v>
      </c>
      <c r="L61" t="str">
        <f t="shared" si="0"/>
        <v>Coolmill (IRE)</v>
      </c>
      <c r="M61" t="str">
        <f t="shared" si="0"/>
        <v>Show And Go (IRE)</v>
      </c>
      <c r="N61" t="str">
        <f t="shared" si="1"/>
        <v>Sizing Malbay (IRE)</v>
      </c>
      <c r="O61" t="str">
        <f t="shared" si="2"/>
        <v>Muhaafiz (IRE)</v>
      </c>
      <c r="P61" t="str">
        <f t="shared" si="3"/>
        <v>Ciankyle (IRE)</v>
      </c>
      <c r="Q61" t="str">
        <f t="shared" si="4"/>
        <v>Ciankyle (IRE)</v>
      </c>
      <c r="R61" t="str">
        <f t="shared" si="5"/>
        <v>Trendsetter (IRE)</v>
      </c>
      <c r="S61" t="str">
        <f t="shared" si="6"/>
        <v>Pump Road (IRE)</v>
      </c>
      <c r="V61">
        <f t="shared" si="7"/>
        <v>88</v>
      </c>
      <c r="W61">
        <f t="shared" si="8"/>
        <v>3</v>
      </c>
      <c r="X61">
        <f>IF(ISNA(W61),"",W61)</f>
        <v>3</v>
      </c>
      <c r="Y61">
        <f t="shared" si="10"/>
        <v>16</v>
      </c>
      <c r="Z61">
        <f t="shared" si="10"/>
        <v>10</v>
      </c>
      <c r="AA61">
        <f t="shared" si="10"/>
        <v>13</v>
      </c>
      <c r="AB61">
        <f t="shared" si="11"/>
        <v>16</v>
      </c>
      <c r="AC61">
        <f t="shared" si="12"/>
        <v>5</v>
      </c>
      <c r="AD61">
        <f t="shared" si="13"/>
        <v>7</v>
      </c>
      <c r="AE61">
        <f t="shared" si="14"/>
        <v>6</v>
      </c>
      <c r="AF61">
        <f t="shared" si="14"/>
        <v>15</v>
      </c>
    </row>
    <row r="62" spans="1:33" hidden="1" outlineLevel="1">
      <c r="A62" t="s">
        <v>116</v>
      </c>
      <c r="B62" t="str">
        <f>IF(OR(D2="5f ", D2="6f ", D2="7f ", D2="1m "), B57, IF(J2="2yo", B59, B53))</f>
        <v>Sunsetstorise (IRE)</v>
      </c>
      <c r="J62">
        <v>11</v>
      </c>
      <c r="K62" t="str">
        <f t="shared" si="0"/>
        <v>Sizing Malbay (IRE)</v>
      </c>
      <c r="L62" t="str">
        <f t="shared" si="0"/>
        <v>Miss Echrad (IRE)</v>
      </c>
      <c r="M62" t="str">
        <f t="shared" si="0"/>
        <v>Pump Road (IRE)</v>
      </c>
      <c r="N62" t="str">
        <f t="shared" si="1"/>
        <v>Littlestickarubarb (IRE)</v>
      </c>
      <c r="O62" t="str">
        <f t="shared" si="2"/>
        <v>Miss Echrad (IRE)</v>
      </c>
      <c r="P62" t="str">
        <f t="shared" si="3"/>
        <v>Authorative (IRE)</v>
      </c>
      <c r="Q62" t="str">
        <f t="shared" si="4"/>
        <v>Authorative (IRE)</v>
      </c>
      <c r="R62" t="str">
        <f t="shared" si="5"/>
        <v>Kansas Kid (IRE)</v>
      </c>
      <c r="S62" t="str">
        <f t="shared" si="6"/>
        <v>Thatbeatsbanagher (IRE)</v>
      </c>
      <c r="V62">
        <f t="shared" si="7"/>
        <v>99</v>
      </c>
      <c r="W62">
        <f t="shared" si="8"/>
        <v>4</v>
      </c>
      <c r="X62">
        <f t="shared" ref="X62:X80" si="18">IF(ISNA(W62),"",W62)</f>
        <v>4</v>
      </c>
      <c r="Y62">
        <f t="shared" si="10"/>
        <v>12</v>
      </c>
      <c r="Z62">
        <f t="shared" si="10"/>
        <v>16</v>
      </c>
      <c r="AA62">
        <f t="shared" si="10"/>
        <v>11</v>
      </c>
      <c r="AB62">
        <f t="shared" si="11"/>
        <v>12</v>
      </c>
      <c r="AC62">
        <f t="shared" si="12"/>
        <v>21</v>
      </c>
      <c r="AD62">
        <f t="shared" si="13"/>
        <v>6</v>
      </c>
      <c r="AE62">
        <f t="shared" si="14"/>
        <v>18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Show And Go (IRE)</v>
      </c>
      <c r="C63" t="str">
        <f>IF(G68="Handicap", INDEX(B53:B55,(MATCH(LARGE(D53:D55,3),D53:D55,0))))</f>
        <v>Authorative (IRE)</v>
      </c>
      <c r="D63" t="str">
        <f>IF(G68="Handicap", INDEX(B53:B55,(MATCH(LARGE(E53:E55,1),E53:E55,0))))</f>
        <v>Sunsetstorise (IRE)</v>
      </c>
      <c r="G63" t="s">
        <v>68</v>
      </c>
      <c r="H63">
        <f>COUNTIF(A2:A30, "*")</f>
        <v>23</v>
      </c>
      <c r="J63">
        <v>12</v>
      </c>
      <c r="K63" t="str">
        <f t="shared" si="0"/>
        <v>Thatbeatsbanagher (IRE)</v>
      </c>
      <c r="L63" t="str">
        <f t="shared" si="0"/>
        <v>Ciankyle (IRE)</v>
      </c>
      <c r="M63" t="str">
        <f t="shared" si="0"/>
        <v>Kansas Kid (IRE)</v>
      </c>
      <c r="N63" t="str">
        <f t="shared" si="1"/>
        <v>Thatbeatsbanagher (IRE)</v>
      </c>
      <c r="O63" t="str">
        <f t="shared" si="2"/>
        <v>Littlestickarubarb (IRE)</v>
      </c>
      <c r="P63" t="str">
        <f t="shared" si="3"/>
        <v>Muhaafiz (IRE)</v>
      </c>
      <c r="Q63" t="str">
        <f t="shared" si="4"/>
        <v>Muhaafiz (IRE)</v>
      </c>
      <c r="R63" t="str">
        <f t="shared" si="5"/>
        <v>Sunsetstorise (IRE)</v>
      </c>
      <c r="S63" t="str">
        <f t="shared" si="6"/>
        <v>Wildcatted (GER)</v>
      </c>
      <c r="V63">
        <f t="shared" si="7"/>
        <v>106</v>
      </c>
      <c r="W63">
        <f t="shared" si="8"/>
        <v>12</v>
      </c>
      <c r="X63">
        <f t="shared" si="18"/>
        <v>12</v>
      </c>
      <c r="Y63">
        <f t="shared" si="10"/>
        <v>8</v>
      </c>
      <c r="Z63">
        <f t="shared" si="10"/>
        <v>6</v>
      </c>
      <c r="AA63">
        <f t="shared" si="10"/>
        <v>7</v>
      </c>
      <c r="AB63">
        <f t="shared" si="11"/>
        <v>17</v>
      </c>
      <c r="AC63">
        <f t="shared" si="12"/>
        <v>16</v>
      </c>
      <c r="AD63">
        <f t="shared" si="13"/>
        <v>15</v>
      </c>
      <c r="AE63">
        <f t="shared" si="14"/>
        <v>15</v>
      </c>
      <c r="AF63">
        <f t="shared" si="14"/>
        <v>22</v>
      </c>
    </row>
    <row r="64" spans="1:33" hidden="1" outlineLevel="1">
      <c r="A64" t="s">
        <v>48</v>
      </c>
      <c r="B64" t="str">
        <f>INDEX(B53:B63,MODE(MATCH(B53:B63,B53:B63,0)))</f>
        <v>Show And Go (IRE)</v>
      </c>
      <c r="C64">
        <f>INDEX(AF$2:AF$20,MATCH(B64,A$2:A$20,0))</f>
        <v>14</v>
      </c>
      <c r="D64">
        <v>1</v>
      </c>
      <c r="E64">
        <f>SUMIF(B53:B61, B64, G53:G61)</f>
        <v>3.0199052241975687E-2</v>
      </c>
      <c r="F64">
        <v>0</v>
      </c>
      <c r="G64" t="str">
        <f>K2</f>
        <v>Colm Quinn BMW Handicap Hurdle (80-102)</v>
      </c>
      <c r="J64">
        <v>13</v>
      </c>
      <c r="K64" t="str">
        <f t="shared" si="0"/>
        <v>Rathnaleen Girl (IRE)</v>
      </c>
      <c r="L64" t="str">
        <f t="shared" si="0"/>
        <v>For Pedro (IRE)</v>
      </c>
      <c r="M64" t="str">
        <f t="shared" si="0"/>
        <v>Thatbeatsbanagher (IRE)</v>
      </c>
      <c r="N64" t="str">
        <f t="shared" si="1"/>
        <v>Danse Away (IRE)</v>
      </c>
      <c r="O64" t="str">
        <f t="shared" si="2"/>
        <v>Ciankyle (IRE)</v>
      </c>
      <c r="P64" t="str">
        <f t="shared" si="3"/>
        <v>Princess Mahler (IRE)</v>
      </c>
      <c r="Q64" t="str">
        <f t="shared" si="4"/>
        <v>Princess Mahler (IRE)</v>
      </c>
      <c r="R64" t="str">
        <f t="shared" si="5"/>
        <v>Littlestickarubarb (IRE)</v>
      </c>
      <c r="S64" t="str">
        <f t="shared" si="6"/>
        <v>Sizing Malbay (IRE)</v>
      </c>
      <c r="V64">
        <f t="shared" si="7"/>
        <v>79</v>
      </c>
      <c r="W64">
        <f t="shared" si="8"/>
        <v>-10</v>
      </c>
      <c r="X64">
        <f t="shared" si="18"/>
        <v>-10</v>
      </c>
      <c r="Y64">
        <f t="shared" si="10"/>
        <v>13</v>
      </c>
      <c r="Z64">
        <f t="shared" si="10"/>
        <v>17</v>
      </c>
      <c r="AA64">
        <f t="shared" si="10"/>
        <v>5</v>
      </c>
      <c r="AB64">
        <f t="shared" si="11"/>
        <v>14</v>
      </c>
      <c r="AC64">
        <f t="shared" si="12"/>
        <v>5</v>
      </c>
      <c r="AD64">
        <f t="shared" si="13"/>
        <v>2</v>
      </c>
      <c r="AE64">
        <f t="shared" si="14"/>
        <v>18</v>
      </c>
      <c r="AF64">
        <f t="shared" si="14"/>
        <v>5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2m2½f </v>
      </c>
      <c r="H65">
        <f>LARGE(G58:G60, 1)</f>
        <v>8.3565387117761875E-2</v>
      </c>
      <c r="J65">
        <v>14</v>
      </c>
      <c r="K65" t="str">
        <f t="shared" si="0"/>
        <v>Wildcatted (GER)</v>
      </c>
      <c r="L65" t="str">
        <f t="shared" si="0"/>
        <v>Pump Road (IRE)</v>
      </c>
      <c r="M65" t="str">
        <f t="shared" si="0"/>
        <v>Aoibhes Beau (IRE)</v>
      </c>
      <c r="N65" t="str">
        <f t="shared" si="1"/>
        <v>Trendsetter (IRE)</v>
      </c>
      <c r="O65" t="str">
        <f t="shared" si="2"/>
        <v>Pump Road (IRE)</v>
      </c>
      <c r="P65" t="str">
        <f t="shared" si="3"/>
        <v>Littlestickarubarb (IRE)</v>
      </c>
      <c r="Q65" t="str">
        <f t="shared" si="4"/>
        <v>Littlestickarubarb (IRE)</v>
      </c>
      <c r="R65" t="str">
        <f t="shared" si="5"/>
        <v>Miss Echrad (IRE)</v>
      </c>
      <c r="S65" t="str">
        <f t="shared" si="6"/>
        <v>Ciankyle (IRE)</v>
      </c>
      <c r="V65">
        <f t="shared" si="7"/>
        <v>101</v>
      </c>
      <c r="W65">
        <f t="shared" si="8"/>
        <v>1</v>
      </c>
      <c r="X65">
        <f t="shared" si="18"/>
        <v>1</v>
      </c>
      <c r="Y65">
        <f t="shared" si="10"/>
        <v>1</v>
      </c>
      <c r="Z65">
        <f t="shared" si="10"/>
        <v>12</v>
      </c>
      <c r="AA65">
        <f t="shared" si="10"/>
        <v>21</v>
      </c>
      <c r="AB65">
        <f t="shared" si="11"/>
        <v>9</v>
      </c>
      <c r="AC65">
        <f t="shared" si="12"/>
        <v>12</v>
      </c>
      <c r="AD65">
        <f t="shared" si="13"/>
        <v>8</v>
      </c>
      <c r="AE65">
        <f t="shared" si="14"/>
        <v>22</v>
      </c>
      <c r="AF65">
        <f t="shared" si="14"/>
        <v>16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6542</v>
      </c>
      <c r="H66">
        <f ca="1">LARGE(F53:F55, 1)</f>
        <v>0.45253288190915708</v>
      </c>
      <c r="J66">
        <v>15</v>
      </c>
      <c r="K66" t="str">
        <f t="shared" si="0"/>
        <v>Kansas Kid (IRE)</v>
      </c>
      <c r="L66" t="str">
        <f t="shared" si="0"/>
        <v>Show And Go (IRE)</v>
      </c>
      <c r="M66" t="str">
        <f t="shared" si="0"/>
        <v>Miss Echrad (IRE)</v>
      </c>
      <c r="N66" t="str">
        <f t="shared" si="1"/>
        <v>Ciankyle (IRE)</v>
      </c>
      <c r="O66" t="str">
        <f t="shared" si="2"/>
        <v>Thatbeatsbanagher (IRE)</v>
      </c>
      <c r="P66" t="str">
        <f t="shared" si="3"/>
        <v>Rathnaleen Girl (IRE)</v>
      </c>
      <c r="Q66" t="str">
        <f t="shared" si="4"/>
        <v>Rathnaleen Girl (IRE)</v>
      </c>
      <c r="R66" t="str">
        <f t="shared" si="5"/>
        <v>For Pedro (IRE)</v>
      </c>
      <c r="S66" t="str">
        <f t="shared" si="6"/>
        <v>For Pedro (IRE)</v>
      </c>
      <c r="V66">
        <f t="shared" si="7"/>
        <v>86</v>
      </c>
      <c r="W66">
        <f t="shared" si="8"/>
        <v>-6</v>
      </c>
      <c r="X66">
        <f t="shared" si="18"/>
        <v>-6</v>
      </c>
      <c r="Y66">
        <f t="shared" si="10"/>
        <v>14</v>
      </c>
      <c r="Z66">
        <f t="shared" si="10"/>
        <v>11</v>
      </c>
      <c r="AA66">
        <f t="shared" si="10"/>
        <v>3</v>
      </c>
      <c r="AB66">
        <f t="shared" si="11"/>
        <v>23</v>
      </c>
      <c r="AC66">
        <f t="shared" si="12"/>
        <v>14</v>
      </c>
      <c r="AD66">
        <f t="shared" si="13"/>
        <v>3</v>
      </c>
      <c r="AE66">
        <f t="shared" si="14"/>
        <v>9</v>
      </c>
      <c r="AF66">
        <f t="shared" si="14"/>
        <v>9</v>
      </c>
    </row>
    <row r="67" spans="1:32" hidden="1" outlineLevel="1">
      <c r="A67" t="s">
        <v>67</v>
      </c>
      <c r="B67" t="str">
        <f ca="1">H67</f>
        <v>Sunsetstorise (IRE)</v>
      </c>
      <c r="F67">
        <f>IF(H63&lt;11, F66+1, F66)</f>
        <v>1</v>
      </c>
      <c r="G67" t="str">
        <f>G2</f>
        <v>Yielding</v>
      </c>
      <c r="H67" t="str">
        <f ca="1">INDEX(B53:B55,MATCH(H66,F53:F55,0))</f>
        <v>Sunsetstorise (IRE)</v>
      </c>
      <c r="J67">
        <v>16</v>
      </c>
      <c r="K67" t="str">
        <f t="shared" si="0"/>
        <v>Miss Echrad (IRE)</v>
      </c>
      <c r="L67" t="str">
        <f t="shared" si="0"/>
        <v>Littlestickarubarb (IRE)</v>
      </c>
      <c r="M67" t="str">
        <f t="shared" si="0"/>
        <v>Wildcatted (GER)</v>
      </c>
      <c r="N67" t="str">
        <f t="shared" si="1"/>
        <v>Rathnaleen Girl (IRE)</v>
      </c>
      <c r="O67" t="str">
        <f t="shared" si="2"/>
        <v>Coolmill (IRE)</v>
      </c>
      <c r="P67" t="str">
        <f t="shared" si="3"/>
        <v>Rathnaleen Girl (IRE)</v>
      </c>
      <c r="Q67" t="str">
        <f t="shared" si="4"/>
        <v>Rathnaleen Girl (IRE)</v>
      </c>
      <c r="R67" t="str">
        <f t="shared" si="5"/>
        <v>Muhaafiz (IRE)</v>
      </c>
      <c r="S67" t="str">
        <f t="shared" si="6"/>
        <v>Kansas Kid (IRE)</v>
      </c>
      <c r="V67">
        <f t="shared" si="7"/>
        <v>98</v>
      </c>
      <c r="W67">
        <f t="shared" si="8"/>
        <v>-3</v>
      </c>
      <c r="X67">
        <f t="shared" si="18"/>
        <v>-3</v>
      </c>
      <c r="Y67">
        <f t="shared" si="10"/>
        <v>7</v>
      </c>
      <c r="Z67">
        <f t="shared" si="10"/>
        <v>18</v>
      </c>
      <c r="AA67">
        <f t="shared" si="10"/>
        <v>12</v>
      </c>
      <c r="AB67">
        <f t="shared" si="11"/>
        <v>3</v>
      </c>
      <c r="AC67">
        <f t="shared" si="12"/>
        <v>15</v>
      </c>
      <c r="AD67">
        <f t="shared" si="13"/>
        <v>17</v>
      </c>
      <c r="AE67">
        <f t="shared" si="14"/>
        <v>13</v>
      </c>
      <c r="AF67">
        <f t="shared" si="14"/>
        <v>13</v>
      </c>
    </row>
    <row r="68" spans="1:32" hidden="1" outlineLevel="1">
      <c r="A68" t="str">
        <f ca="1">INDEX(B62:B67,MODE(MATCH(B62:B67,B62:B67,0)))</f>
        <v>Sunsetstorise (IRE)</v>
      </c>
      <c r="B68" t="str">
        <f ca="1">IF(ISNA(A68), B56, A68)</f>
        <v>Sunsetstorise (IRE)</v>
      </c>
      <c r="C68">
        <f ca="1">INDEX(AF$2:AF$20,MATCH(B68,A$2:A$20,0))</f>
        <v>2.75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str">
        <f t="shared" si="0"/>
        <v>Muhaafiz (IRE)</v>
      </c>
      <c r="L68" t="str">
        <f t="shared" si="0"/>
        <v>Wildcatted (GER)</v>
      </c>
      <c r="M68" t="str">
        <f t="shared" si="0"/>
        <v>Coolmill (IRE)</v>
      </c>
      <c r="N68" t="str">
        <f t="shared" si="1"/>
        <v>Princess Mahler (IRE)</v>
      </c>
      <c r="O68" t="str">
        <f t="shared" si="2"/>
        <v>Rathnaleen Girl (IRE)</v>
      </c>
      <c r="P68" t="str">
        <f t="shared" si="3"/>
        <v>Rathnaleen Girl (IRE)</v>
      </c>
      <c r="Q68" t="str">
        <f t="shared" si="4"/>
        <v>Rathnaleen Girl (IRE)</v>
      </c>
      <c r="R68" t="str">
        <f t="shared" si="5"/>
        <v>Coolmill (IRE)</v>
      </c>
      <c r="S68" t="str">
        <f t="shared" si="6"/>
        <v>Muhaafiz (IRE)</v>
      </c>
      <c r="V68">
        <f t="shared" si="7"/>
        <v>81</v>
      </c>
      <c r="W68">
        <f t="shared" si="8"/>
        <v>-16</v>
      </c>
      <c r="X68">
        <f t="shared" si="18"/>
        <v>-16</v>
      </c>
      <c r="Y68">
        <f t="shared" si="10"/>
        <v>4</v>
      </c>
      <c r="Z68">
        <f t="shared" si="10"/>
        <v>4</v>
      </c>
      <c r="AA68">
        <f t="shared" si="10"/>
        <v>18</v>
      </c>
      <c r="AB68">
        <f t="shared" si="11"/>
        <v>22</v>
      </c>
      <c r="AC68">
        <f t="shared" si="12"/>
        <v>10</v>
      </c>
      <c r="AD68">
        <f t="shared" si="13"/>
        <v>11</v>
      </c>
      <c r="AE68">
        <f t="shared" si="14"/>
        <v>4</v>
      </c>
      <c r="AF68">
        <f t="shared" si="14"/>
        <v>8</v>
      </c>
    </row>
    <row r="69" spans="1:32" hidden="1" outlineLevel="1">
      <c r="A69" t="s">
        <v>51</v>
      </c>
      <c r="B69" t="str">
        <f ca="1">IF(OR(ISNA(B68), B68="no selection"), B64, B68)</f>
        <v>Sunsetstorise (IRE)</v>
      </c>
      <c r="C69">
        <f ca="1">INDEX(AF$2:AF$20,MATCH(B69,A$2:A$20,0))</f>
        <v>2.75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str">
        <f t="shared" si="0"/>
        <v>Trendsetter (IRE)</v>
      </c>
      <c r="L69" t="str">
        <f t="shared" si="0"/>
        <v>Muhaafiz (IRE)</v>
      </c>
      <c r="M69" t="str">
        <f t="shared" si="0"/>
        <v>Sizing Malbay (IRE)</v>
      </c>
      <c r="N69" t="str">
        <f t="shared" si="1"/>
        <v>Kansas Kid (IRE)</v>
      </c>
      <c r="O69" t="str">
        <f t="shared" si="2"/>
        <v>For Pedro (IRE)</v>
      </c>
      <c r="P69" t="str">
        <f t="shared" si="3"/>
        <v>Rathnaleen Girl (IRE)</v>
      </c>
      <c r="Q69" t="str">
        <f t="shared" si="4"/>
        <v>Rathnaleen Girl (IRE)</v>
      </c>
      <c r="R69" t="str">
        <f t="shared" si="5"/>
        <v>Sizing Malbay (IRE)</v>
      </c>
      <c r="S69" t="str">
        <f t="shared" si="6"/>
        <v>Trendsetter (IRE)</v>
      </c>
      <c r="V69">
        <f t="shared" si="7"/>
        <v>78</v>
      </c>
      <c r="W69">
        <f t="shared" si="8"/>
        <v>-14</v>
      </c>
      <c r="X69">
        <f t="shared" si="18"/>
        <v>-14</v>
      </c>
      <c r="Y69">
        <f t="shared" si="10"/>
        <v>2</v>
      </c>
      <c r="Z69">
        <f t="shared" si="10"/>
        <v>3</v>
      </c>
      <c r="AA69">
        <f t="shared" si="10"/>
        <v>20</v>
      </c>
      <c r="AB69">
        <f t="shared" si="11"/>
        <v>10</v>
      </c>
      <c r="AC69">
        <f t="shared" si="12"/>
        <v>5</v>
      </c>
      <c r="AD69">
        <f t="shared" si="13"/>
        <v>21</v>
      </c>
      <c r="AE69">
        <f t="shared" si="14"/>
        <v>3</v>
      </c>
      <c r="AF69">
        <f t="shared" si="14"/>
        <v>14</v>
      </c>
    </row>
    <row r="70" spans="1:32" hidden="1" outlineLevel="1">
      <c r="A70" t="s">
        <v>62</v>
      </c>
      <c r="B70" t="str">
        <f ca="1">IF(B69=FALSE, B53, B69)</f>
        <v>Sunsetstorise (IRE)</v>
      </c>
      <c r="C70">
        <f ca="1">INDEX(AF$2:AF$20,MATCH(B70,A$2:A$20,0))</f>
        <v>2.75</v>
      </c>
      <c r="D70">
        <v>1</v>
      </c>
      <c r="E70">
        <f ca="1">SUMIF(B53:B61, B70, G53:G61)</f>
        <v>0.45253288190915708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str">
        <f t="shared" si="0"/>
        <v>Ciankyle (IRE)</v>
      </c>
      <c r="L70" t="str">
        <f t="shared" si="0"/>
        <v>Trendsetter (IRE)</v>
      </c>
      <c r="M70" t="str">
        <f t="shared" si="0"/>
        <v>For Pedro (IRE)</v>
      </c>
      <c r="N70" t="str">
        <f t="shared" si="1"/>
        <v>Miss Echrad (IRE)</v>
      </c>
      <c r="O70" t="str">
        <f t="shared" si="2"/>
        <v>Sizing Malbay (IRE)</v>
      </c>
      <c r="P70" t="str">
        <f t="shared" si="3"/>
        <v>Rathnaleen Girl (IRE)</v>
      </c>
      <c r="Q70" t="str">
        <f t="shared" si="4"/>
        <v>Rathnaleen Girl (IRE)</v>
      </c>
      <c r="R70" t="str">
        <f t="shared" si="5"/>
        <v>Thatbeatsbanagher (IRE)</v>
      </c>
      <c r="S70" t="str">
        <f t="shared" si="6"/>
        <v>Miss Echrad (IRE)</v>
      </c>
      <c r="V70">
        <f t="shared" si="7"/>
        <v>73</v>
      </c>
      <c r="W70">
        <f t="shared" si="8"/>
        <v>-15</v>
      </c>
      <c r="X70">
        <f t="shared" si="18"/>
        <v>-15</v>
      </c>
      <c r="Y70">
        <f t="shared" si="10"/>
        <v>5</v>
      </c>
      <c r="Z70">
        <f t="shared" si="10"/>
        <v>13</v>
      </c>
      <c r="AA70">
        <f t="shared" si="10"/>
        <v>8</v>
      </c>
      <c r="AB70">
        <f t="shared" si="11"/>
        <v>1</v>
      </c>
      <c r="AC70">
        <f t="shared" si="12"/>
        <v>5</v>
      </c>
      <c r="AD70">
        <f t="shared" si="13"/>
        <v>10</v>
      </c>
      <c r="AE70">
        <f t="shared" si="14"/>
        <v>21</v>
      </c>
      <c r="AF70">
        <f t="shared" si="14"/>
        <v>10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 t="str">
        <f t="shared" si="6"/>
        <v>From Eden (USA)</v>
      </c>
      <c r="V71">
        <f t="shared" si="7"/>
        <v>71</v>
      </c>
      <c r="W71">
        <f t="shared" si="8"/>
        <v>-30</v>
      </c>
      <c r="X71">
        <f t="shared" si="18"/>
        <v>-30</v>
      </c>
      <c r="Y71">
        <f t="shared" si="10"/>
        <v>6</v>
      </c>
      <c r="Z71">
        <f t="shared" si="10"/>
        <v>5</v>
      </c>
      <c r="AA71">
        <f t="shared" si="10"/>
        <v>10</v>
      </c>
      <c r="AB71">
        <f t="shared" si="11"/>
        <v>8</v>
      </c>
      <c r="AC71">
        <f t="shared" si="12"/>
        <v>18</v>
      </c>
      <c r="AD71">
        <f t="shared" si="13"/>
        <v>16</v>
      </c>
      <c r="AE71">
        <f t="shared" si="14"/>
        <v>1</v>
      </c>
      <c r="AF71">
        <f t="shared" si="14"/>
        <v>7</v>
      </c>
    </row>
    <row r="72" spans="1:32" hidden="1" outlineLevel="1">
      <c r="A72" t="s">
        <v>98</v>
      </c>
      <c r="B72" t="str">
        <f>B53</f>
        <v>Sunsetstorise (IRE)</v>
      </c>
      <c r="C72">
        <f>C53</f>
        <v>304.31529999999998</v>
      </c>
      <c r="D72">
        <f>(1/C72)*(C72-C73)</f>
        <v>0.17630891381406058</v>
      </c>
      <c r="E72">
        <f>H53</f>
        <v>2.75</v>
      </c>
      <c r="F72">
        <f>(E72*10)-10</f>
        <v>17.5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 t="str">
        <f t="shared" si="6"/>
        <v>Makeyourcall (IRE)</v>
      </c>
      <c r="V72">
        <f t="shared" si="7"/>
        <v>79</v>
      </c>
      <c r="W72">
        <f t="shared" si="8"/>
        <v>-11</v>
      </c>
      <c r="X72">
        <f t="shared" si="18"/>
        <v>-11</v>
      </c>
      <c r="Y72">
        <f t="shared" si="10"/>
        <v>10</v>
      </c>
      <c r="Z72">
        <f t="shared" si="10"/>
        <v>2</v>
      </c>
      <c r="AA72">
        <f t="shared" si="10"/>
        <v>4</v>
      </c>
      <c r="AB72">
        <f t="shared" si="11"/>
        <v>6</v>
      </c>
      <c r="AC72">
        <f t="shared" si="12"/>
        <v>17</v>
      </c>
      <c r="AD72">
        <f t="shared" si="13"/>
        <v>20</v>
      </c>
      <c r="AE72">
        <f t="shared" si="14"/>
        <v>16</v>
      </c>
      <c r="AF72">
        <f t="shared" si="14"/>
        <v>4</v>
      </c>
    </row>
    <row r="73" spans="1:32" hidden="1" outlineLevel="1">
      <c r="A73" t="s">
        <v>99</v>
      </c>
      <c r="B73" t="str">
        <f t="shared" ref="B73:C74" si="19">B54</f>
        <v>Authorative (IRE)</v>
      </c>
      <c r="C73">
        <f t="shared" si="19"/>
        <v>250.6618</v>
      </c>
      <c r="D73">
        <f>(1/C73)*(C73-C74)</f>
        <v>6.2177802920109874E-2</v>
      </c>
      <c r="E73">
        <f t="shared" ref="E73:E74" si="20">H54</f>
        <v>6.5</v>
      </c>
      <c r="F73">
        <f>(E73*10)-10</f>
        <v>55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 t="str">
        <f t="shared" si="6"/>
        <v>Napoleon Blue (IRE)</v>
      </c>
      <c r="V73">
        <f t="shared" si="7"/>
        <v>37</v>
      </c>
      <c r="W73">
        <f t="shared" si="8"/>
        <v>-65</v>
      </c>
      <c r="X73">
        <f t="shared" si="18"/>
        <v>-65</v>
      </c>
      <c r="Y73">
        <f t="shared" si="10"/>
        <v>9</v>
      </c>
      <c r="Z73">
        <f t="shared" si="10"/>
        <v>7</v>
      </c>
      <c r="AA73">
        <f t="shared" si="10"/>
        <v>2</v>
      </c>
      <c r="AB73">
        <f t="shared" si="11"/>
        <v>2</v>
      </c>
      <c r="AC73">
        <f t="shared" si="12"/>
        <v>7</v>
      </c>
      <c r="AD73">
        <f t="shared" si="13"/>
        <v>1</v>
      </c>
      <c r="AE73">
        <f t="shared" si="14"/>
        <v>8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Show And Go (IRE)</v>
      </c>
      <c r="C74">
        <f t="shared" si="19"/>
        <v>235.0762</v>
      </c>
      <c r="E74">
        <f t="shared" si="20"/>
        <v>14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 t="str">
        <f t="shared" si="6"/>
        <v>Never Can Tell (IRE)</v>
      </c>
      <c r="V74">
        <f t="shared" si="7"/>
        <v>48</v>
      </c>
      <c r="W74">
        <f t="shared" si="8"/>
        <v>-45</v>
      </c>
      <c r="X74">
        <f t="shared" si="18"/>
        <v>-45</v>
      </c>
      <c r="Y74">
        <f t="shared" si="10"/>
        <v>3</v>
      </c>
      <c r="Z74">
        <f t="shared" si="10"/>
        <v>1</v>
      </c>
      <c r="AA74">
        <f t="shared" si="10"/>
        <v>1</v>
      </c>
      <c r="AB74">
        <f t="shared" si="11"/>
        <v>5</v>
      </c>
      <c r="AC74">
        <f t="shared" si="12"/>
        <v>6</v>
      </c>
      <c r="AD74">
        <f t="shared" si="13"/>
        <v>20</v>
      </c>
      <c r="AE74">
        <f t="shared" si="14"/>
        <v>10</v>
      </c>
      <c r="AF74">
        <f t="shared" si="14"/>
        <v>2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5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5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YES</v>
      </c>
      <c r="E77">
        <f>IF(C77=0,SMALL(AF2:AF49,2), C77)</f>
        <v>0</v>
      </c>
      <c r="F77">
        <f>IF(E77=0, SMALL(AF2:AF49, 3), E77)</f>
        <v>0</v>
      </c>
      <c r="G77">
        <f>IF(F77=0, SMALL(AF2:AF49, 4), F77)</f>
        <v>2.75</v>
      </c>
      <c r="H77" t="str">
        <f>INDEX(A2:A50, MATCH(G77, AF2:AF50, 0))</f>
        <v>Sunsetstorise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5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304.31529999999998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5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304.31529999999998</v>
      </c>
      <c r="C79">
        <f>C78/B79</f>
        <v>3.2860654722256818E-5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Sunsetstorise (IRE) is highly rated.</v>
      </c>
      <c r="H79" t="str">
        <f>INDEX(A2:A50, MATCH(B79, AE2:AE50, 0))</f>
        <v>Sunsetstorise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5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16.406400000000001</v>
      </c>
      <c r="C80">
        <f>(B81-B80)+0.01</f>
        <v>4.4428999999999998</v>
      </c>
      <c r="D80" t="str">
        <f>D2</f>
        <v xml:space="preserve">2m2½f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5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20.839300000000001</v>
      </c>
      <c r="C81">
        <f>C80/B81</f>
        <v>0.21319814005268889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Never Can Tell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129.3845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129.3845</v>
      </c>
      <c r="C83">
        <f>C82/B83</f>
        <v>7.7289010662019022E-5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Sunsetstorise (IRE)is the form horse.</v>
      </c>
      <c r="H83" t="str">
        <f>INDEX(A2:A50,MATCH(B83,INDEX(M2:M50,0)))</f>
        <v>Never Can Tell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0.42730000000000001</v>
      </c>
      <c r="C84">
        <f>(B85-B84)+0.01</f>
        <v>1.9931999999999999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2.4104999999999999</v>
      </c>
      <c r="C85">
        <f>C84/B85</f>
        <v>0.82688238954573734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Show And Go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10.2316</v>
      </c>
      <c r="C86">
        <f>(B87-B86)+0.01</f>
        <v>16.201900000000002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26.423500000000001</v>
      </c>
      <c r="C87">
        <f>C86/B87</f>
        <v>0.61316252578197439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Aoibhes Beau (IRE) is 61.32% ahead of Sunsetstorise (IRE). </v>
      </c>
      <c r="H87" t="str">
        <f>INDEX(A2:A50, MATCH(B87, AD2:AD50, 0))</f>
        <v>Aoibhes Beau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3.5213999999999999</v>
      </c>
      <c r="C88">
        <f>B89-B88</f>
        <v>0.32109999999999994</v>
      </c>
      <c r="H88" t="str">
        <f>INDEX(X2:X50, MATCH(B88, Y2:Y50, 0))</f>
        <v>Kennedy, J W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3.8424999999999998</v>
      </c>
      <c r="C89">
        <f>C88/B89</f>
        <v>8.3565387117761861E-2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Mullins, D E. </v>
      </c>
      <c r="H89" t="str">
        <f>INDEX(X2:X50, MATCH(B89, Y2:Y50, 0))</f>
        <v>Mullins, D 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79.334400000000002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79.334400000000002</v>
      </c>
      <c r="C91">
        <f>(C90+0.01)/(B91+0.01)</f>
        <v>2.5206567823312043E-4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Sunsetstorise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8" bestFit="1" customWidth="1"/>
    <col min="3" max="3" width="17.42578125" bestFit="1" customWidth="1"/>
    <col min="4" max="4" width="12.5703125" bestFit="1" customWidth="1"/>
    <col min="5" max="5" width="12" bestFit="1" customWidth="1"/>
    <col min="6" max="6" width="17.42578125" bestFit="1" customWidth="1"/>
    <col min="7" max="7" width="82.42578125" bestFit="1" customWidth="1"/>
    <col min="8" max="8" width="17.42578125" bestFit="1" customWidth="1"/>
    <col min="9" max="9" width="10.140625" bestFit="1" customWidth="1"/>
    <col min="10" max="10" width="16.28515625" bestFit="1" customWidth="1"/>
    <col min="11" max="11" width="54.85546875" bestFit="1" customWidth="1"/>
    <col min="12" max="19" width="18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.7109375" bestFit="1" customWidth="1"/>
    <col min="25" max="25" width="14.42578125" bestFit="1" customWidth="1"/>
    <col min="26" max="26" width="23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1409</v>
      </c>
      <c r="B2" s="1">
        <v>0.71180555555555547</v>
      </c>
      <c r="C2" t="s">
        <v>188</v>
      </c>
      <c r="D2" t="s">
        <v>660</v>
      </c>
      <c r="E2" t="s">
        <v>1407</v>
      </c>
      <c r="F2">
        <v>3619</v>
      </c>
      <c r="G2" t="s">
        <v>231</v>
      </c>
      <c r="H2" t="s">
        <v>232</v>
      </c>
      <c r="I2" s="3" t="s">
        <v>5</v>
      </c>
      <c r="J2" t="s">
        <v>347</v>
      </c>
      <c r="K2" t="s">
        <v>1408</v>
      </c>
      <c r="L2">
        <v>9</v>
      </c>
      <c r="M2">
        <v>98.171999999999997</v>
      </c>
      <c r="N2">
        <v>48.261800000000001</v>
      </c>
      <c r="O2">
        <v>41.678199999999997</v>
      </c>
      <c r="P2">
        <v>12.029199999999999</v>
      </c>
      <c r="Q2">
        <v>7.8052000000000001</v>
      </c>
      <c r="R2">
        <v>3.0230000000000001</v>
      </c>
      <c r="S2">
        <v>2.9409999999999998</v>
      </c>
      <c r="T2">
        <v>1.605</v>
      </c>
      <c r="U2">
        <v>1.5686</v>
      </c>
      <c r="V2">
        <v>1.2775000000000001</v>
      </c>
      <c r="W2">
        <v>16.6129</v>
      </c>
      <c r="X2" t="s">
        <v>1410</v>
      </c>
      <c r="Y2">
        <v>0.3584</v>
      </c>
      <c r="Z2" t="s">
        <v>1411</v>
      </c>
      <c r="AA2">
        <v>0.1353</v>
      </c>
      <c r="AB2" t="s">
        <v>1412</v>
      </c>
      <c r="AC2">
        <v>1.3998999999999999</v>
      </c>
      <c r="AD2">
        <v>14.110200000000001</v>
      </c>
      <c r="AE2" s="23">
        <v>250.97810000000001</v>
      </c>
      <c r="AF2">
        <v>3.5</v>
      </c>
      <c r="AG2">
        <v>72</v>
      </c>
    </row>
    <row r="3" spans="1:33">
      <c r="A3" t="s">
        <v>1413</v>
      </c>
      <c r="B3" s="1">
        <v>0.71180555555555547</v>
      </c>
      <c r="C3" t="s">
        <v>188</v>
      </c>
      <c r="D3" t="s">
        <v>660</v>
      </c>
      <c r="E3" t="s">
        <v>1407</v>
      </c>
      <c r="F3">
        <v>3619</v>
      </c>
      <c r="G3" t="s">
        <v>231</v>
      </c>
      <c r="H3" t="s">
        <v>232</v>
      </c>
      <c r="I3" s="3" t="s">
        <v>5</v>
      </c>
      <c r="J3" t="s">
        <v>347</v>
      </c>
      <c r="K3" t="s">
        <v>1408</v>
      </c>
      <c r="L3">
        <v>6</v>
      </c>
      <c r="M3">
        <v>98.2</v>
      </c>
      <c r="N3">
        <v>42.8172</v>
      </c>
      <c r="O3">
        <v>22.0824</v>
      </c>
      <c r="P3">
        <v>6.2115</v>
      </c>
      <c r="Q3">
        <v>4.7453000000000003</v>
      </c>
      <c r="R3">
        <v>2.3128000000000002</v>
      </c>
      <c r="S3">
        <v>2.3414000000000001</v>
      </c>
      <c r="T3">
        <v>0</v>
      </c>
      <c r="U3">
        <v>0</v>
      </c>
      <c r="V3">
        <v>0</v>
      </c>
      <c r="W3">
        <v>19.12</v>
      </c>
      <c r="X3" t="s">
        <v>1414</v>
      </c>
      <c r="Y3">
        <v>0.3024</v>
      </c>
      <c r="Z3" t="s">
        <v>430</v>
      </c>
      <c r="AA3">
        <v>1.8309</v>
      </c>
      <c r="AB3" t="s">
        <v>1415</v>
      </c>
      <c r="AC3">
        <v>1.2252000000000001</v>
      </c>
      <c r="AD3">
        <v>38.311900000000001</v>
      </c>
      <c r="AE3">
        <v>244.17740000000001</v>
      </c>
      <c r="AF3">
        <v>4.5</v>
      </c>
      <c r="AG3">
        <v>75</v>
      </c>
    </row>
    <row r="4" spans="1:33">
      <c r="A4" t="s">
        <v>1416</v>
      </c>
      <c r="B4" s="1">
        <v>0.71180555555555547</v>
      </c>
      <c r="C4" t="s">
        <v>188</v>
      </c>
      <c r="D4" t="s">
        <v>660</v>
      </c>
      <c r="E4" t="s">
        <v>1407</v>
      </c>
      <c r="F4">
        <v>3619</v>
      </c>
      <c r="G4" t="s">
        <v>231</v>
      </c>
      <c r="H4" t="s">
        <v>232</v>
      </c>
      <c r="I4" s="3" t="s">
        <v>5</v>
      </c>
      <c r="J4" t="s">
        <v>347</v>
      </c>
      <c r="K4" t="s">
        <v>1408</v>
      </c>
      <c r="L4">
        <v>4</v>
      </c>
      <c r="M4">
        <v>73.763000000000005</v>
      </c>
      <c r="N4">
        <v>53.7149</v>
      </c>
      <c r="O4">
        <v>25.963200000000001</v>
      </c>
      <c r="P4">
        <v>7.8554000000000004</v>
      </c>
      <c r="Q4">
        <v>4.0198</v>
      </c>
      <c r="R4">
        <v>3.2488999999999999</v>
      </c>
      <c r="S4">
        <v>4.8558000000000003</v>
      </c>
      <c r="T4">
        <v>2.0472000000000001</v>
      </c>
      <c r="U4">
        <v>1.8441000000000001</v>
      </c>
      <c r="V4">
        <v>1.764</v>
      </c>
      <c r="W4">
        <v>18.057099999999998</v>
      </c>
      <c r="X4" t="s">
        <v>1417</v>
      </c>
      <c r="Y4">
        <v>0.72399999999999998</v>
      </c>
      <c r="Z4" t="s">
        <v>1418</v>
      </c>
      <c r="AA4">
        <v>1.2855000000000001</v>
      </c>
      <c r="AB4" t="s">
        <v>914</v>
      </c>
      <c r="AC4">
        <v>1.5178</v>
      </c>
      <c r="AD4">
        <v>18.578800000000001</v>
      </c>
      <c r="AE4">
        <v>219.23949999999999</v>
      </c>
      <c r="AF4">
        <v>6</v>
      </c>
      <c r="AG4">
        <v>69</v>
      </c>
    </row>
    <row r="5" spans="1:33">
      <c r="A5" t="s">
        <v>1419</v>
      </c>
      <c r="B5" s="1">
        <v>0.71180555555555547</v>
      </c>
      <c r="C5" t="s">
        <v>188</v>
      </c>
      <c r="D5" t="s">
        <v>660</v>
      </c>
      <c r="E5" t="s">
        <v>1407</v>
      </c>
      <c r="F5">
        <v>3619</v>
      </c>
      <c r="G5" t="s">
        <v>231</v>
      </c>
      <c r="H5" t="s">
        <v>232</v>
      </c>
      <c r="I5" s="3" t="s">
        <v>5</v>
      </c>
      <c r="J5" t="s">
        <v>347</v>
      </c>
      <c r="K5" t="s">
        <v>1408</v>
      </c>
      <c r="L5">
        <v>4</v>
      </c>
      <c r="M5">
        <v>79.75</v>
      </c>
      <c r="N5">
        <v>52.426600000000001</v>
      </c>
      <c r="O5">
        <v>20.937899999999999</v>
      </c>
      <c r="P5">
        <v>7.9222000000000001</v>
      </c>
      <c r="Q5">
        <v>5.3048999999999999</v>
      </c>
      <c r="R5">
        <v>3.9586000000000001</v>
      </c>
      <c r="S5">
        <v>2.1515</v>
      </c>
      <c r="T5">
        <v>1.1257999999999999</v>
      </c>
      <c r="U5">
        <v>0.54449999999999998</v>
      </c>
      <c r="V5">
        <v>1.4289000000000001</v>
      </c>
      <c r="W5">
        <v>20.7014</v>
      </c>
      <c r="X5" t="s">
        <v>1420</v>
      </c>
      <c r="Y5">
        <v>0.31580000000000003</v>
      </c>
      <c r="Z5" t="s">
        <v>269</v>
      </c>
      <c r="AA5">
        <v>2.2237</v>
      </c>
      <c r="AB5" t="s">
        <v>957</v>
      </c>
      <c r="AC5">
        <v>0.49299999999999999</v>
      </c>
      <c r="AD5">
        <v>19.2378</v>
      </c>
      <c r="AE5">
        <v>218.52269999999999</v>
      </c>
      <c r="AF5">
        <v>12</v>
      </c>
      <c r="AG5">
        <v>56</v>
      </c>
    </row>
    <row r="6" spans="1:33">
      <c r="A6" t="s">
        <v>1421</v>
      </c>
      <c r="B6" s="1">
        <v>0.71180555555555547</v>
      </c>
      <c r="C6" t="s">
        <v>188</v>
      </c>
      <c r="D6" t="s">
        <v>660</v>
      </c>
      <c r="E6" t="s">
        <v>1407</v>
      </c>
      <c r="F6">
        <v>3619</v>
      </c>
      <c r="G6" t="s">
        <v>231</v>
      </c>
      <c r="H6" t="s">
        <v>232</v>
      </c>
      <c r="I6" s="3" t="s">
        <v>5</v>
      </c>
      <c r="J6" t="s">
        <v>347</v>
      </c>
      <c r="K6" t="s">
        <v>1408</v>
      </c>
      <c r="L6">
        <v>6</v>
      </c>
      <c r="M6">
        <v>70.270300000000006</v>
      </c>
      <c r="N6">
        <v>51.533700000000003</v>
      </c>
      <c r="O6">
        <v>28.709900000000001</v>
      </c>
      <c r="P6">
        <v>9.0059000000000005</v>
      </c>
      <c r="Q6">
        <v>4.3890000000000002</v>
      </c>
      <c r="R6">
        <v>3.0821999999999998</v>
      </c>
      <c r="S6">
        <v>2.2292000000000001</v>
      </c>
      <c r="T6">
        <v>1.4543999999999999</v>
      </c>
      <c r="U6">
        <v>1.3333999999999999</v>
      </c>
      <c r="V6">
        <v>1.5605</v>
      </c>
      <c r="W6">
        <v>18.3386</v>
      </c>
      <c r="Y6">
        <v>0</v>
      </c>
      <c r="Z6" t="s">
        <v>1422</v>
      </c>
      <c r="AA6">
        <v>2.8487</v>
      </c>
      <c r="AB6" t="s">
        <v>524</v>
      </c>
      <c r="AC6">
        <v>1.1892</v>
      </c>
      <c r="AD6">
        <v>16.197099999999999</v>
      </c>
      <c r="AE6">
        <v>212.1421</v>
      </c>
      <c r="AF6">
        <v>0</v>
      </c>
      <c r="AG6">
        <v>60</v>
      </c>
    </row>
    <row r="7" spans="1:33">
      <c r="A7" t="s">
        <v>1423</v>
      </c>
      <c r="B7" s="1">
        <v>0.71180555555555547</v>
      </c>
      <c r="C7" t="s">
        <v>188</v>
      </c>
      <c r="D7" t="s">
        <v>660</v>
      </c>
      <c r="E7" t="s">
        <v>1407</v>
      </c>
      <c r="F7">
        <v>3619</v>
      </c>
      <c r="G7" t="s">
        <v>231</v>
      </c>
      <c r="H7" t="s">
        <v>232</v>
      </c>
      <c r="I7" s="3" t="s">
        <v>5</v>
      </c>
      <c r="J7" t="s">
        <v>347</v>
      </c>
      <c r="K7" t="s">
        <v>1408</v>
      </c>
      <c r="L7">
        <v>5</v>
      </c>
      <c r="M7">
        <v>69.861000000000004</v>
      </c>
      <c r="N7">
        <v>53.879399999999997</v>
      </c>
      <c r="O7">
        <v>19.1495</v>
      </c>
      <c r="P7">
        <v>8.1576000000000004</v>
      </c>
      <c r="Q7">
        <v>5.2051999999999996</v>
      </c>
      <c r="R7">
        <v>3.8330000000000002</v>
      </c>
      <c r="S7">
        <v>1.9711000000000001</v>
      </c>
      <c r="T7">
        <v>1.6501999999999999</v>
      </c>
      <c r="U7">
        <v>1.607</v>
      </c>
      <c r="V7">
        <v>0.75890000000000002</v>
      </c>
      <c r="W7">
        <v>17.812899999999999</v>
      </c>
      <c r="X7" t="s">
        <v>1424</v>
      </c>
      <c r="Y7">
        <v>2.2206000000000001</v>
      </c>
      <c r="Z7" t="s">
        <v>1425</v>
      </c>
      <c r="AA7">
        <v>1.9549000000000001</v>
      </c>
      <c r="AB7" t="s">
        <v>1426</v>
      </c>
      <c r="AC7">
        <v>2.3060999999999998</v>
      </c>
      <c r="AD7">
        <v>15.824999999999999</v>
      </c>
      <c r="AE7">
        <v>206.19229999999999</v>
      </c>
      <c r="AF7">
        <v>6.5</v>
      </c>
      <c r="AG7">
        <v>62</v>
      </c>
    </row>
    <row r="8" spans="1:33">
      <c r="A8" t="s">
        <v>1427</v>
      </c>
      <c r="B8" s="1">
        <v>0.71180555555555547</v>
      </c>
      <c r="C8" t="s">
        <v>188</v>
      </c>
      <c r="D8" t="s">
        <v>660</v>
      </c>
      <c r="E8" t="s">
        <v>1407</v>
      </c>
      <c r="F8">
        <v>3619</v>
      </c>
      <c r="G8" t="s">
        <v>231</v>
      </c>
      <c r="H8" t="s">
        <v>232</v>
      </c>
      <c r="I8" s="3" t="s">
        <v>5</v>
      </c>
      <c r="J8" t="s">
        <v>347</v>
      </c>
      <c r="K8" t="s">
        <v>1408</v>
      </c>
      <c r="L8">
        <v>4</v>
      </c>
      <c r="M8">
        <v>44.162999999999997</v>
      </c>
      <c r="N8">
        <v>69.539199999999994</v>
      </c>
      <c r="O8">
        <v>19.273299999999999</v>
      </c>
      <c r="P8">
        <v>5.6277999999999997</v>
      </c>
      <c r="Q8">
        <v>4.4973999999999998</v>
      </c>
      <c r="R8">
        <v>3.6240000000000001</v>
      </c>
      <c r="S8">
        <v>2.2913000000000001</v>
      </c>
      <c r="T8">
        <v>1.5490999999999999</v>
      </c>
      <c r="U8">
        <v>1.0858000000000001</v>
      </c>
      <c r="V8">
        <v>0.90910000000000002</v>
      </c>
      <c r="W8">
        <v>18.495699999999999</v>
      </c>
      <c r="X8" t="s">
        <v>1428</v>
      </c>
      <c r="Y8">
        <v>2.6</v>
      </c>
      <c r="Z8" t="s">
        <v>1429</v>
      </c>
      <c r="AA8">
        <v>0.74160000000000004</v>
      </c>
      <c r="AB8" t="s">
        <v>914</v>
      </c>
      <c r="AC8">
        <v>1.5178</v>
      </c>
      <c r="AD8">
        <v>21.3596</v>
      </c>
      <c r="AE8">
        <v>197.2747</v>
      </c>
      <c r="AF8">
        <v>16</v>
      </c>
      <c r="AG8">
        <v>65</v>
      </c>
    </row>
    <row r="9" spans="1:33">
      <c r="A9" t="s">
        <v>1430</v>
      </c>
      <c r="B9" s="1">
        <v>0.71180555555555547</v>
      </c>
      <c r="C9" t="s">
        <v>188</v>
      </c>
      <c r="D9" t="s">
        <v>660</v>
      </c>
      <c r="E9" t="s">
        <v>1407</v>
      </c>
      <c r="F9">
        <v>3619</v>
      </c>
      <c r="G9" t="s">
        <v>231</v>
      </c>
      <c r="H9" t="s">
        <v>232</v>
      </c>
      <c r="I9" s="3" t="s">
        <v>5</v>
      </c>
      <c r="J9" t="s">
        <v>347</v>
      </c>
      <c r="K9" t="s">
        <v>1408</v>
      </c>
      <c r="L9">
        <v>7</v>
      </c>
      <c r="M9">
        <v>43.601100000000002</v>
      </c>
      <c r="N9">
        <v>54.257899999999999</v>
      </c>
      <c r="O9">
        <v>18.182200000000002</v>
      </c>
      <c r="P9">
        <v>10.6153</v>
      </c>
      <c r="Q9">
        <v>5.0205000000000002</v>
      </c>
      <c r="R9">
        <v>2.9746000000000001</v>
      </c>
      <c r="S9">
        <v>2.3805000000000001</v>
      </c>
      <c r="T9">
        <v>1.1460999999999999</v>
      </c>
      <c r="U9">
        <v>1.1326000000000001</v>
      </c>
      <c r="V9">
        <v>1.3667</v>
      </c>
      <c r="W9">
        <v>17.831399999999999</v>
      </c>
      <c r="X9" t="s">
        <v>1431</v>
      </c>
      <c r="Y9">
        <v>0</v>
      </c>
      <c r="Z9" t="s">
        <v>1432</v>
      </c>
      <c r="AA9">
        <v>0.48749999999999999</v>
      </c>
      <c r="AB9" t="s">
        <v>965</v>
      </c>
      <c r="AC9">
        <v>0.88119999999999998</v>
      </c>
      <c r="AD9">
        <v>31.217199999999998</v>
      </c>
      <c r="AE9">
        <v>191.0949</v>
      </c>
      <c r="AF9">
        <v>16</v>
      </c>
      <c r="AG9">
        <v>56</v>
      </c>
    </row>
    <row r="10" spans="1:33">
      <c r="A10" t="s">
        <v>1433</v>
      </c>
      <c r="B10" s="1">
        <v>0.71180555555555547</v>
      </c>
      <c r="C10" t="s">
        <v>188</v>
      </c>
      <c r="D10" t="s">
        <v>660</v>
      </c>
      <c r="E10" t="s">
        <v>1407</v>
      </c>
      <c r="F10">
        <v>3619</v>
      </c>
      <c r="G10" t="s">
        <v>231</v>
      </c>
      <c r="H10" t="s">
        <v>232</v>
      </c>
      <c r="I10" s="3" t="s">
        <v>5</v>
      </c>
      <c r="J10" t="s">
        <v>347</v>
      </c>
      <c r="K10" t="s">
        <v>1408</v>
      </c>
      <c r="L10">
        <v>5</v>
      </c>
      <c r="M10">
        <v>47.161299999999997</v>
      </c>
      <c r="N10">
        <v>44.830500000000001</v>
      </c>
      <c r="O10">
        <v>26.2134</v>
      </c>
      <c r="P10">
        <v>7.2100999999999997</v>
      </c>
      <c r="Q10">
        <v>5.5902000000000003</v>
      </c>
      <c r="R10">
        <v>4.1207000000000003</v>
      </c>
      <c r="S10">
        <v>3.7795999999999998</v>
      </c>
      <c r="T10">
        <v>1.6345000000000001</v>
      </c>
      <c r="U10">
        <v>1.4379999999999999</v>
      </c>
      <c r="V10">
        <v>1.0960000000000001</v>
      </c>
      <c r="W10">
        <v>19.104299999999999</v>
      </c>
      <c r="X10" t="s">
        <v>1434</v>
      </c>
      <c r="Y10">
        <v>1.8294999999999999</v>
      </c>
      <c r="Z10" t="s">
        <v>1435</v>
      </c>
      <c r="AA10">
        <v>0.2094</v>
      </c>
      <c r="AB10" t="s">
        <v>1436</v>
      </c>
      <c r="AC10">
        <v>1.1966000000000001</v>
      </c>
      <c r="AD10">
        <v>14.976599999999999</v>
      </c>
      <c r="AE10">
        <v>180.39080000000001</v>
      </c>
      <c r="AF10">
        <v>16</v>
      </c>
      <c r="AG10">
        <v>67</v>
      </c>
    </row>
    <row r="11" spans="1:33">
      <c r="A11" t="s">
        <v>1437</v>
      </c>
      <c r="B11" s="1">
        <v>0.71180555555555547</v>
      </c>
      <c r="C11" t="s">
        <v>188</v>
      </c>
      <c r="D11" t="s">
        <v>660</v>
      </c>
      <c r="E11" t="s">
        <v>1407</v>
      </c>
      <c r="F11">
        <v>3619</v>
      </c>
      <c r="G11" t="s">
        <v>231</v>
      </c>
      <c r="H11" t="s">
        <v>232</v>
      </c>
      <c r="I11" s="3" t="s">
        <v>5</v>
      </c>
      <c r="J11" t="s">
        <v>347</v>
      </c>
      <c r="K11" t="s">
        <v>1408</v>
      </c>
      <c r="L11">
        <v>10</v>
      </c>
      <c r="M11">
        <v>42.960799999999999</v>
      </c>
      <c r="N11">
        <v>47.959499999999998</v>
      </c>
      <c r="O11">
        <v>20.963100000000001</v>
      </c>
      <c r="P11">
        <v>6.7770999999999999</v>
      </c>
      <c r="Q11">
        <v>6.1276999999999999</v>
      </c>
      <c r="R11">
        <v>4.6501000000000001</v>
      </c>
      <c r="S11">
        <v>3.5724</v>
      </c>
      <c r="T11">
        <v>1.3035000000000001</v>
      </c>
      <c r="U11">
        <v>0.97109999999999996</v>
      </c>
      <c r="V11">
        <v>0.93149999999999999</v>
      </c>
      <c r="W11">
        <v>15.9186</v>
      </c>
      <c r="X11" t="s">
        <v>1438</v>
      </c>
      <c r="Y11">
        <v>0</v>
      </c>
      <c r="Z11" t="s">
        <v>1439</v>
      </c>
      <c r="AA11">
        <v>0.37009999999999998</v>
      </c>
      <c r="AB11" t="s">
        <v>1440</v>
      </c>
      <c r="AC11">
        <v>0.18179999999999999</v>
      </c>
      <c r="AD11">
        <v>18.919599999999999</v>
      </c>
      <c r="AE11">
        <v>171.6069</v>
      </c>
      <c r="AF11">
        <v>25</v>
      </c>
      <c r="AG11">
        <v>60</v>
      </c>
    </row>
    <row r="12" spans="1:33">
      <c r="A12" t="s">
        <v>1441</v>
      </c>
      <c r="B12" s="1">
        <v>0.71180555555555547</v>
      </c>
      <c r="C12" t="s">
        <v>188</v>
      </c>
      <c r="D12" t="s">
        <v>660</v>
      </c>
      <c r="E12" t="s">
        <v>1407</v>
      </c>
      <c r="F12">
        <v>3619</v>
      </c>
      <c r="G12" t="s">
        <v>231</v>
      </c>
      <c r="H12" t="s">
        <v>232</v>
      </c>
      <c r="I12" s="3" t="s">
        <v>5</v>
      </c>
      <c r="J12" t="s">
        <v>347</v>
      </c>
      <c r="K12" t="s">
        <v>1408</v>
      </c>
      <c r="L12">
        <v>10</v>
      </c>
      <c r="M12">
        <v>42.186</v>
      </c>
      <c r="N12">
        <v>37.9514</v>
      </c>
      <c r="O12">
        <v>23.701699999999999</v>
      </c>
      <c r="P12">
        <v>11.0624</v>
      </c>
      <c r="Q12">
        <v>6.5420999999999996</v>
      </c>
      <c r="R12">
        <v>3.3805999999999998</v>
      </c>
      <c r="S12">
        <v>2.4304999999999999</v>
      </c>
      <c r="T12">
        <v>1.9006000000000001</v>
      </c>
      <c r="U12">
        <v>1.9329000000000001</v>
      </c>
      <c r="V12">
        <v>1.7443</v>
      </c>
      <c r="W12">
        <v>19.0121</v>
      </c>
      <c r="X12" t="s">
        <v>1442</v>
      </c>
      <c r="Y12">
        <v>0.35560000000000003</v>
      </c>
      <c r="Z12" t="s">
        <v>1418</v>
      </c>
      <c r="AA12">
        <v>0.42830000000000001</v>
      </c>
      <c r="AB12" t="s">
        <v>1443</v>
      </c>
      <c r="AC12">
        <v>0</v>
      </c>
      <c r="AD12">
        <v>17.467700000000001</v>
      </c>
      <c r="AE12">
        <v>170.09620000000001</v>
      </c>
      <c r="AF12">
        <v>33</v>
      </c>
      <c r="AG12">
        <v>60</v>
      </c>
    </row>
    <row r="13" spans="1:33">
      <c r="A13" t="s">
        <v>1444</v>
      </c>
      <c r="B13" s="1">
        <v>0.71180555555555547</v>
      </c>
      <c r="C13" t="s">
        <v>188</v>
      </c>
      <c r="D13" t="s">
        <v>660</v>
      </c>
      <c r="E13" t="s">
        <v>1407</v>
      </c>
      <c r="F13">
        <v>3619</v>
      </c>
      <c r="G13" t="s">
        <v>231</v>
      </c>
      <c r="H13" t="s">
        <v>232</v>
      </c>
      <c r="I13" s="3" t="s">
        <v>5</v>
      </c>
      <c r="J13" t="s">
        <v>347</v>
      </c>
      <c r="K13" t="s">
        <v>1408</v>
      </c>
      <c r="L13">
        <v>8</v>
      </c>
      <c r="M13">
        <v>42.966999999999999</v>
      </c>
      <c r="N13">
        <v>53.563000000000002</v>
      </c>
      <c r="O13">
        <v>21.348500000000001</v>
      </c>
      <c r="P13">
        <v>7.3276000000000003</v>
      </c>
      <c r="Q13">
        <v>4.2385000000000002</v>
      </c>
      <c r="R13">
        <v>3.7315999999999998</v>
      </c>
      <c r="S13">
        <v>1.9863</v>
      </c>
      <c r="T13">
        <v>1.5094000000000001</v>
      </c>
      <c r="U13">
        <v>1.5421</v>
      </c>
      <c r="V13">
        <v>1.3232999999999999</v>
      </c>
      <c r="W13">
        <v>20.82</v>
      </c>
      <c r="X13" t="s">
        <v>1445</v>
      </c>
      <c r="Y13">
        <v>0</v>
      </c>
      <c r="Z13" t="s">
        <v>1446</v>
      </c>
      <c r="AA13">
        <v>1.2306999999999999</v>
      </c>
      <c r="AB13" t="s">
        <v>1297</v>
      </c>
      <c r="AC13">
        <v>0.19040000000000001</v>
      </c>
      <c r="AD13">
        <v>5.6</v>
      </c>
      <c r="AE13">
        <v>167.3784</v>
      </c>
      <c r="AF13">
        <v>16</v>
      </c>
      <c r="AG13">
        <v>68</v>
      </c>
    </row>
    <row r="14" spans="1:33">
      <c r="A14" t="s">
        <v>1447</v>
      </c>
      <c r="B14" s="1">
        <v>0.71180555555555547</v>
      </c>
      <c r="C14" t="s">
        <v>188</v>
      </c>
      <c r="D14" t="s">
        <v>660</v>
      </c>
      <c r="E14" t="s">
        <v>1407</v>
      </c>
      <c r="F14">
        <v>3619</v>
      </c>
      <c r="G14" t="s">
        <v>231</v>
      </c>
      <c r="H14" t="s">
        <v>232</v>
      </c>
      <c r="I14" s="3" t="s">
        <v>5</v>
      </c>
      <c r="J14" t="s">
        <v>347</v>
      </c>
      <c r="K14" t="s">
        <v>1408</v>
      </c>
      <c r="L14">
        <v>4</v>
      </c>
      <c r="M14">
        <v>73.155000000000001</v>
      </c>
      <c r="N14">
        <v>29.1875</v>
      </c>
      <c r="O14">
        <v>16.659199999999998</v>
      </c>
      <c r="P14">
        <v>7.4880000000000004</v>
      </c>
      <c r="Q14">
        <v>3.0998000000000001</v>
      </c>
      <c r="R14">
        <v>2.8984000000000001</v>
      </c>
      <c r="S14">
        <v>0</v>
      </c>
      <c r="T14">
        <v>0</v>
      </c>
      <c r="U14">
        <v>0</v>
      </c>
      <c r="V14">
        <v>0</v>
      </c>
      <c r="W14">
        <v>18.026399999999999</v>
      </c>
      <c r="X14" t="s">
        <v>1448</v>
      </c>
      <c r="Y14">
        <v>0.13200000000000001</v>
      </c>
      <c r="Z14" t="s">
        <v>831</v>
      </c>
      <c r="AA14">
        <v>2.3258000000000001</v>
      </c>
      <c r="AB14" t="s">
        <v>1449</v>
      </c>
      <c r="AC14">
        <v>1.7629999999999999</v>
      </c>
      <c r="AD14">
        <v>5.5670999999999999</v>
      </c>
      <c r="AE14">
        <v>166.74449999999999</v>
      </c>
      <c r="AF14">
        <v>14</v>
      </c>
      <c r="AG14">
        <v>66</v>
      </c>
    </row>
    <row r="15" spans="1:33">
      <c r="A15" t="s">
        <v>1450</v>
      </c>
      <c r="B15" s="1">
        <v>0.71180555555555547</v>
      </c>
      <c r="C15" t="s">
        <v>188</v>
      </c>
      <c r="D15" t="s">
        <v>660</v>
      </c>
      <c r="E15" t="s">
        <v>1407</v>
      </c>
      <c r="F15">
        <v>3619</v>
      </c>
      <c r="G15" t="s">
        <v>231</v>
      </c>
      <c r="H15" t="s">
        <v>232</v>
      </c>
      <c r="I15" s="3" t="s">
        <v>5</v>
      </c>
      <c r="J15" t="s">
        <v>347</v>
      </c>
      <c r="K15" t="s">
        <v>1408</v>
      </c>
      <c r="L15">
        <v>4</v>
      </c>
      <c r="M15">
        <v>53.216000000000001</v>
      </c>
      <c r="N15">
        <v>34.198900000000002</v>
      </c>
      <c r="O15">
        <v>15.4117</v>
      </c>
      <c r="P15">
        <v>8.0534999999999997</v>
      </c>
      <c r="Q15">
        <v>5.0034000000000001</v>
      </c>
      <c r="R15">
        <v>3.5535000000000001</v>
      </c>
      <c r="S15">
        <v>3.2557999999999998</v>
      </c>
      <c r="T15">
        <v>2.617</v>
      </c>
      <c r="U15">
        <v>1.81</v>
      </c>
      <c r="V15">
        <v>1.446</v>
      </c>
      <c r="W15">
        <v>16.170000000000002</v>
      </c>
      <c r="X15" t="s">
        <v>1451</v>
      </c>
      <c r="Y15">
        <v>0</v>
      </c>
      <c r="Z15" t="s">
        <v>1452</v>
      </c>
      <c r="AA15">
        <v>0.3468</v>
      </c>
      <c r="AB15" t="s">
        <v>1453</v>
      </c>
      <c r="AC15">
        <v>0.41260000000000002</v>
      </c>
      <c r="AD15">
        <v>16.1067</v>
      </c>
      <c r="AE15">
        <v>161.6018</v>
      </c>
      <c r="AF15">
        <v>14</v>
      </c>
      <c r="AG15">
        <v>64</v>
      </c>
    </row>
    <row r="16" spans="1:33">
      <c r="A16" t="s">
        <v>1454</v>
      </c>
      <c r="B16" s="1">
        <v>0.71180555555555547</v>
      </c>
      <c r="C16" t="s">
        <v>188</v>
      </c>
      <c r="D16" t="s">
        <v>660</v>
      </c>
      <c r="E16" t="s">
        <v>1407</v>
      </c>
      <c r="F16">
        <v>3619</v>
      </c>
      <c r="G16" t="s">
        <v>231</v>
      </c>
      <c r="H16" t="s">
        <v>232</v>
      </c>
      <c r="I16" s="3" t="s">
        <v>5</v>
      </c>
      <c r="J16" t="s">
        <v>347</v>
      </c>
      <c r="K16" t="s">
        <v>1408</v>
      </c>
      <c r="L16">
        <v>6</v>
      </c>
      <c r="M16">
        <v>36.350999999999999</v>
      </c>
      <c r="N16">
        <v>28.115300000000001</v>
      </c>
      <c r="O16">
        <v>23.1845</v>
      </c>
      <c r="P16">
        <v>9.4062999999999999</v>
      </c>
      <c r="Q16">
        <v>4.8955000000000002</v>
      </c>
      <c r="R16">
        <v>4.6397000000000004</v>
      </c>
      <c r="S16">
        <v>2.0133000000000001</v>
      </c>
      <c r="T16">
        <v>2.1373000000000002</v>
      </c>
      <c r="U16">
        <v>1.3595999999999999</v>
      </c>
      <c r="V16">
        <v>1.7017</v>
      </c>
      <c r="W16">
        <v>19.1707</v>
      </c>
      <c r="X16" t="s">
        <v>1455</v>
      </c>
      <c r="Y16">
        <v>0</v>
      </c>
      <c r="Z16" t="s">
        <v>1456</v>
      </c>
      <c r="AA16">
        <v>2.5567000000000002</v>
      </c>
      <c r="AB16" t="s">
        <v>1289</v>
      </c>
      <c r="AC16">
        <v>2.0182000000000002</v>
      </c>
      <c r="AD16">
        <v>16.082599999999999</v>
      </c>
      <c r="AE16">
        <v>153.63239999999999</v>
      </c>
      <c r="AF16">
        <v>14</v>
      </c>
      <c r="AG16">
        <v>62</v>
      </c>
    </row>
    <row r="17" spans="1:33">
      <c r="A17" t="s">
        <v>1457</v>
      </c>
      <c r="B17" s="1">
        <v>0.71180555555555547</v>
      </c>
      <c r="C17" t="s">
        <v>188</v>
      </c>
      <c r="D17" t="s">
        <v>660</v>
      </c>
      <c r="E17" t="s">
        <v>1407</v>
      </c>
      <c r="F17">
        <v>3619</v>
      </c>
      <c r="G17" t="s">
        <v>231</v>
      </c>
      <c r="H17" t="s">
        <v>232</v>
      </c>
      <c r="I17" s="3" t="s">
        <v>5</v>
      </c>
      <c r="J17" t="s">
        <v>347</v>
      </c>
      <c r="K17" t="s">
        <v>1408</v>
      </c>
      <c r="L17">
        <v>5</v>
      </c>
      <c r="M17">
        <v>39.518999999999998</v>
      </c>
      <c r="N17">
        <v>38.758400000000002</v>
      </c>
      <c r="O17">
        <v>16.840699999999998</v>
      </c>
      <c r="P17">
        <v>5.5576999999999996</v>
      </c>
      <c r="Q17">
        <v>5.6539999999999999</v>
      </c>
      <c r="R17">
        <v>3.2906</v>
      </c>
      <c r="S17">
        <v>3.3275999999999999</v>
      </c>
      <c r="T17">
        <v>2.4634</v>
      </c>
      <c r="U17">
        <v>1.1144000000000001</v>
      </c>
      <c r="V17">
        <v>1.0078</v>
      </c>
      <c r="W17">
        <v>16.424299999999999</v>
      </c>
      <c r="X17" t="s">
        <v>1458</v>
      </c>
      <c r="Y17">
        <v>0.13339999999999999</v>
      </c>
      <c r="Z17" t="s">
        <v>1459</v>
      </c>
      <c r="AA17">
        <v>1.3317000000000001</v>
      </c>
      <c r="AB17" t="s">
        <v>277</v>
      </c>
      <c r="AC17">
        <v>2.0417999999999998</v>
      </c>
      <c r="AD17">
        <v>12.4747</v>
      </c>
      <c r="AE17">
        <v>149.93950000000001</v>
      </c>
      <c r="AF17">
        <v>20</v>
      </c>
      <c r="AG17">
        <v>57</v>
      </c>
    </row>
    <row r="18" spans="1:33">
      <c r="A18" t="s">
        <v>1460</v>
      </c>
      <c r="B18" s="1">
        <v>0.71180555555555547</v>
      </c>
      <c r="C18" t="s">
        <v>188</v>
      </c>
      <c r="D18" t="s">
        <v>660</v>
      </c>
      <c r="E18" t="s">
        <v>1407</v>
      </c>
      <c r="F18">
        <v>3619</v>
      </c>
      <c r="G18" t="s">
        <v>231</v>
      </c>
      <c r="H18" t="s">
        <v>232</v>
      </c>
      <c r="I18" s="3" t="s">
        <v>5</v>
      </c>
      <c r="J18" t="s">
        <v>347</v>
      </c>
      <c r="K18" t="s">
        <v>1408</v>
      </c>
      <c r="L18">
        <v>8</v>
      </c>
      <c r="M18">
        <v>32.852400000000003</v>
      </c>
      <c r="N18">
        <v>24.603300000000001</v>
      </c>
      <c r="O18">
        <v>13.6873</v>
      </c>
      <c r="P18">
        <v>5.9260999999999999</v>
      </c>
      <c r="Q18">
        <v>2.9529999999999998</v>
      </c>
      <c r="R18">
        <v>2.6322000000000001</v>
      </c>
      <c r="S18">
        <v>2.9695</v>
      </c>
      <c r="T18">
        <v>1.5462</v>
      </c>
      <c r="U18">
        <v>1.1133999999999999</v>
      </c>
      <c r="V18">
        <v>1.3411</v>
      </c>
      <c r="W18">
        <v>10.2257</v>
      </c>
      <c r="X18" t="s">
        <v>1461</v>
      </c>
      <c r="Y18">
        <v>0.59099999999999997</v>
      </c>
      <c r="Z18" t="s">
        <v>1462</v>
      </c>
      <c r="AA18">
        <v>0.26419999999999999</v>
      </c>
      <c r="AB18" t="s">
        <v>942</v>
      </c>
      <c r="AC18">
        <v>0.57679999999999998</v>
      </c>
      <c r="AD18">
        <v>21.564900000000002</v>
      </c>
      <c r="AE18">
        <v>122.8472</v>
      </c>
      <c r="AF18">
        <v>50</v>
      </c>
      <c r="AG18">
        <v>56</v>
      </c>
    </row>
    <row r="51" spans="1:33" hidden="1" outlineLevel="1">
      <c r="A51" t="str">
        <f>C2</f>
        <v>Newbury</v>
      </c>
      <c r="B51">
        <f>B2</f>
        <v>0.71180555555555547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Amitie Waltz (FR)</v>
      </c>
      <c r="L52" t="str">
        <f t="shared" si="0"/>
        <v>Perla Blanca (USA)</v>
      </c>
      <c r="M52" t="str">
        <f t="shared" si="0"/>
        <v>Collodi (GER)</v>
      </c>
      <c r="N52" t="str">
        <f t="shared" ref="N52:N91" si="1">INDEX($A$2:$A$20,(MATCH(LARGE(W$2:W$20,$J52),W$2:W$20,0)))</f>
        <v>Counterfeiter</v>
      </c>
      <c r="O52" t="str">
        <f t="shared" ref="O52:O91" si="2">INDEX($A$2:$A$20,(MATCH(LARGE(AA$2:AA$20,$J52),AA$2:AA$20,0)))</f>
        <v>Furiously Fast (IRE)</v>
      </c>
      <c r="P52" t="str">
        <f t="shared" ref="P52:P91" si="3">INDEX($A$2:$A$20,(MATCH(LARGE(Y$2:Y$20,$J52),Y$2:Y$20,0)))</f>
        <v>Perla Blanca (USA)</v>
      </c>
      <c r="Q52" t="str">
        <f t="shared" ref="Q52:Q91" si="4">INDEX($A$2:$A$20,(MATCH(LARGE(Y$2:Y$20,$J52),Y$2:Y$20,0)))</f>
        <v>Perla Blanca (USA)</v>
      </c>
      <c r="R52" t="str">
        <f t="shared" ref="R52:R91" si="5">INDEX($A$2:$A$20,(MATCH(LARGE(AD$2:AD$20,$J52),AD$2:AD$20,0)))</f>
        <v>Amitie Waltz (FR)</v>
      </c>
      <c r="S52" t="str">
        <f t="shared" ref="S52:S80" si="6">A2</f>
        <v>Collodi (GER)</v>
      </c>
      <c r="V52">
        <f t="shared" ref="V52:V80" si="7">SUM(Y52:AF52)</f>
        <v>76</v>
      </c>
      <c r="W52">
        <f t="shared" ref="W52:W80" si="8">V52-AG2</f>
        <v>4</v>
      </c>
      <c r="X52">
        <f t="shared" ref="X52:X60" si="9">IF(ISNA(W52),"",W52)</f>
        <v>4</v>
      </c>
      <c r="Y52">
        <f t="shared" ref="Y52:AA80" si="10">(($H$63+1)-(RANK(M2,M$2:M$30)))</f>
        <v>16</v>
      </c>
      <c r="Z52">
        <f t="shared" si="10"/>
        <v>10</v>
      </c>
      <c r="AA52">
        <f t="shared" si="10"/>
        <v>17</v>
      </c>
      <c r="AB52">
        <f t="shared" ref="AB52:AB80" si="11">(($H$63+1)-(RANK(W2,W$2:W$30)))</f>
        <v>5</v>
      </c>
      <c r="AC52">
        <f t="shared" ref="AC52:AC80" si="12">(($H$63+1)-(RANK(Y2,Y$2:Y$30)))</f>
        <v>12</v>
      </c>
      <c r="AD52">
        <f t="shared" ref="AD52:AD80" si="13">(($H$63+1)-(RANK(AA2,AA$2:AA$30)))</f>
        <v>1</v>
      </c>
      <c r="AE52">
        <f t="shared" ref="AE52:AF80" si="14">(($H$63+1)-(RANK(AC2,AC$2:AC$30)))</f>
        <v>11</v>
      </c>
      <c r="AF52">
        <f t="shared" si="14"/>
        <v>4</v>
      </c>
      <c r="AG52" t="str">
        <f>INDEX(S52:S92, MATCH(LARGE(X52:X92, 1),X52:X92, 0))</f>
        <v>Affair</v>
      </c>
    </row>
    <row r="53" spans="1:33" hidden="1" outlineLevel="1">
      <c r="A53" t="s">
        <v>43</v>
      </c>
      <c r="B53" t="str">
        <f>A2</f>
        <v>Collodi (GER)</v>
      </c>
      <c r="C53">
        <f>AE2</f>
        <v>250.97810000000001</v>
      </c>
      <c r="D53">
        <f>AG2</f>
        <v>72</v>
      </c>
      <c r="E53">
        <f>C53-D53</f>
        <v>178.97810000000001</v>
      </c>
      <c r="F53">
        <f>SUMIF(B53:B61, B53, G53:G61)</f>
        <v>2.7096786532370777E-2</v>
      </c>
      <c r="G53">
        <f>(1/C53)*(C53-C54)</f>
        <v>2.7096786532370777E-2</v>
      </c>
      <c r="H53">
        <f>AF2</f>
        <v>3.5</v>
      </c>
      <c r="J53">
        <v>2</v>
      </c>
      <c r="K53" t="str">
        <f t="shared" si="0"/>
        <v>Collodi (GER)</v>
      </c>
      <c r="L53" t="str">
        <f t="shared" si="0"/>
        <v>Loving Your Work</v>
      </c>
      <c r="M53" t="str">
        <f t="shared" si="0"/>
        <v>Furiously Fast (IRE)</v>
      </c>
      <c r="N53" t="str">
        <f t="shared" si="1"/>
        <v>Affair</v>
      </c>
      <c r="O53" t="str">
        <f t="shared" si="2"/>
        <v>Lady Makfi (IRE)</v>
      </c>
      <c r="P53" t="str">
        <f t="shared" si="3"/>
        <v>Press Gang</v>
      </c>
      <c r="Q53" t="str">
        <f t="shared" si="4"/>
        <v>Press Gang</v>
      </c>
      <c r="R53" t="str">
        <f t="shared" si="5"/>
        <v>Loving Your Work</v>
      </c>
      <c r="S53" t="str">
        <f t="shared" si="6"/>
        <v>Amitie Waltz (FR)</v>
      </c>
      <c r="V53">
        <f t="shared" si="7"/>
        <v>97</v>
      </c>
      <c r="W53">
        <f t="shared" si="8"/>
        <v>22</v>
      </c>
      <c r="X53">
        <f t="shared" si="9"/>
        <v>22</v>
      </c>
      <c r="Y53">
        <f t="shared" si="10"/>
        <v>17</v>
      </c>
      <c r="Z53">
        <f t="shared" si="10"/>
        <v>7</v>
      </c>
      <c r="AA53">
        <f t="shared" si="10"/>
        <v>11</v>
      </c>
      <c r="AB53">
        <f t="shared" si="11"/>
        <v>14</v>
      </c>
      <c r="AC53">
        <f t="shared" si="12"/>
        <v>9</v>
      </c>
      <c r="AD53">
        <f t="shared" si="13"/>
        <v>12</v>
      </c>
      <c r="AE53">
        <f t="shared" si="14"/>
        <v>10</v>
      </c>
      <c r="AF53">
        <f t="shared" si="14"/>
        <v>17</v>
      </c>
    </row>
    <row r="54" spans="1:33" hidden="1" outlineLevel="1">
      <c r="A54" t="s">
        <v>44</v>
      </c>
      <c r="B54" t="str">
        <f>A3</f>
        <v>Amitie Waltz (FR)</v>
      </c>
      <c r="C54">
        <f>AE3</f>
        <v>244.17740000000001</v>
      </c>
      <c r="D54">
        <f>AG3</f>
        <v>75</v>
      </c>
      <c r="E54">
        <f t="shared" ref="E54:E55" si="15">C54-D54</f>
        <v>169.17740000000001</v>
      </c>
      <c r="F54">
        <f ca="1">SUMIF(B53:B64, B54, G53:G61)</f>
        <v>0.18546780408541805</v>
      </c>
      <c r="H54">
        <f>AF3</f>
        <v>4.5</v>
      </c>
      <c r="J54">
        <v>3</v>
      </c>
      <c r="K54" t="str">
        <f t="shared" si="0"/>
        <v>Affair</v>
      </c>
      <c r="L54" t="str">
        <f t="shared" si="0"/>
        <v>Press Gang</v>
      </c>
      <c r="M54" t="str">
        <f t="shared" si="0"/>
        <v>Boycie</v>
      </c>
      <c r="N54" t="str">
        <f t="shared" si="1"/>
        <v>Lady Makfi (IRE)</v>
      </c>
      <c r="O54" t="str">
        <f t="shared" si="2"/>
        <v>War Brigade (FR)</v>
      </c>
      <c r="P54" t="str">
        <f t="shared" si="3"/>
        <v>Boycie</v>
      </c>
      <c r="Q54" t="str">
        <f t="shared" si="4"/>
        <v>Boycie</v>
      </c>
      <c r="R54" t="str">
        <f t="shared" si="5"/>
        <v>Sword of The Lord</v>
      </c>
      <c r="S54" t="str">
        <f t="shared" si="6"/>
        <v>French Mix (USA)</v>
      </c>
      <c r="V54">
        <f t="shared" si="7"/>
        <v>99</v>
      </c>
      <c r="W54">
        <f t="shared" si="8"/>
        <v>30</v>
      </c>
      <c r="X54">
        <f t="shared" si="9"/>
        <v>30</v>
      </c>
      <c r="Y54">
        <f t="shared" si="10"/>
        <v>14</v>
      </c>
      <c r="Z54">
        <f t="shared" si="10"/>
        <v>14</v>
      </c>
      <c r="AA54">
        <f t="shared" si="10"/>
        <v>14</v>
      </c>
      <c r="AB54">
        <f t="shared" si="11"/>
        <v>9</v>
      </c>
      <c r="AC54">
        <f t="shared" si="12"/>
        <v>14</v>
      </c>
      <c r="AD54">
        <f t="shared" si="13"/>
        <v>10</v>
      </c>
      <c r="AE54">
        <f t="shared" si="14"/>
        <v>13</v>
      </c>
      <c r="AF54">
        <f t="shared" si="14"/>
        <v>11</v>
      </c>
    </row>
    <row r="55" spans="1:33" hidden="1" outlineLevel="1">
      <c r="A55" t="s">
        <v>45</v>
      </c>
      <c r="B55" t="str">
        <f>A4</f>
        <v>French Mix (USA)</v>
      </c>
      <c r="C55">
        <f>AE4</f>
        <v>219.23949999999999</v>
      </c>
      <c r="D55">
        <f>AG4</f>
        <v>69</v>
      </c>
      <c r="E55">
        <f t="shared" si="15"/>
        <v>150.23949999999999</v>
      </c>
      <c r="F55">
        <f ca="1">SUMIF(B53:B64, B55, G53:G61)</f>
        <v>0</v>
      </c>
      <c r="H55">
        <f>AF4</f>
        <v>6</v>
      </c>
      <c r="J55">
        <v>4</v>
      </c>
      <c r="K55" t="str">
        <f t="shared" si="0"/>
        <v>French Mix (USA)</v>
      </c>
      <c r="L55" t="str">
        <f t="shared" si="0"/>
        <v>French Mix (USA)</v>
      </c>
      <c r="M55" t="str">
        <f t="shared" si="0"/>
        <v>French Mix (USA)</v>
      </c>
      <c r="N55" t="str">
        <f t="shared" si="1"/>
        <v>Amitie Waltz (FR)</v>
      </c>
      <c r="O55" t="str">
        <f t="shared" si="2"/>
        <v>Affair</v>
      </c>
      <c r="P55" t="str">
        <f t="shared" si="3"/>
        <v>French Mix (USA)</v>
      </c>
      <c r="Q55" t="str">
        <f t="shared" si="4"/>
        <v>French Mix (USA)</v>
      </c>
      <c r="R55" t="str">
        <f t="shared" si="5"/>
        <v>Perla Blanca (USA)</v>
      </c>
      <c r="S55" t="str">
        <f t="shared" si="6"/>
        <v>Affair</v>
      </c>
      <c r="V55">
        <f t="shared" si="7"/>
        <v>93</v>
      </c>
      <c r="W55">
        <f t="shared" si="8"/>
        <v>37</v>
      </c>
      <c r="X55">
        <f t="shared" si="9"/>
        <v>37</v>
      </c>
      <c r="Y55">
        <f t="shared" si="10"/>
        <v>15</v>
      </c>
      <c r="Z55">
        <f t="shared" si="10"/>
        <v>12</v>
      </c>
      <c r="AA55">
        <f t="shared" si="10"/>
        <v>8</v>
      </c>
      <c r="AB55">
        <f t="shared" si="11"/>
        <v>16</v>
      </c>
      <c r="AC55">
        <f t="shared" si="12"/>
        <v>10</v>
      </c>
      <c r="AD55">
        <f t="shared" si="13"/>
        <v>14</v>
      </c>
      <c r="AE55">
        <f t="shared" si="14"/>
        <v>5</v>
      </c>
      <c r="AF55">
        <f t="shared" si="14"/>
        <v>13</v>
      </c>
    </row>
    <row r="56" spans="1:33" hidden="1" outlineLevel="1">
      <c r="A56" t="s">
        <v>46</v>
      </c>
      <c r="B56" t="str">
        <f>INDEX(A$2:A$20,MATCH(C56,M$2:M$20,0))</f>
        <v>Amitie Waltz (FR)</v>
      </c>
      <c r="C56">
        <f>LARGE(M$2:M$20, D56)</f>
        <v>98.2</v>
      </c>
      <c r="D56">
        <v>1</v>
      </c>
      <c r="E56">
        <f>LARGE(M$2:M$20, F56)</f>
        <v>98.171999999999997</v>
      </c>
      <c r="F56">
        <v>2</v>
      </c>
      <c r="G56">
        <f t="shared" ref="G56:G61" si="16">IF(C56&gt;0, (1/C56)*(C56-E56), 0.1)</f>
        <v>2.8513238289211608E-4</v>
      </c>
      <c r="H56">
        <f t="shared" ref="H56:H61" si="17">INDEX(AF$2:AF$20,MATCH(B56,A$2:A$20,0))</f>
        <v>4.5</v>
      </c>
      <c r="J56">
        <v>5</v>
      </c>
      <c r="K56" t="str">
        <f t="shared" si="0"/>
        <v>War Brigade (FR)</v>
      </c>
      <c r="L56" t="str">
        <f t="shared" si="0"/>
        <v>Counterfeiter</v>
      </c>
      <c r="M56" t="str">
        <f t="shared" si="0"/>
        <v>Cool Macavity (IRE)</v>
      </c>
      <c r="N56" t="str">
        <f t="shared" si="1"/>
        <v>Boycie</v>
      </c>
      <c r="O56" t="str">
        <f t="shared" si="2"/>
        <v>Press Gang</v>
      </c>
      <c r="P56" t="str">
        <f t="shared" si="3"/>
        <v>Sword of The Lord</v>
      </c>
      <c r="Q56" t="str">
        <f t="shared" si="4"/>
        <v>Sword of The Lord</v>
      </c>
      <c r="R56" t="str">
        <f t="shared" si="5"/>
        <v>Affair</v>
      </c>
      <c r="S56" t="str">
        <f t="shared" si="6"/>
        <v>Furiously Fast (IRE)</v>
      </c>
      <c r="V56">
        <f t="shared" si="7"/>
        <v>89</v>
      </c>
      <c r="W56">
        <f t="shared" si="8"/>
        <v>29</v>
      </c>
      <c r="X56">
        <f t="shared" si="9"/>
        <v>29</v>
      </c>
      <c r="Y56">
        <f t="shared" si="10"/>
        <v>12</v>
      </c>
      <c r="Z56">
        <f t="shared" si="10"/>
        <v>11</v>
      </c>
      <c r="AA56">
        <f t="shared" si="10"/>
        <v>16</v>
      </c>
      <c r="AB56">
        <f t="shared" si="11"/>
        <v>10</v>
      </c>
      <c r="AC56">
        <f t="shared" si="12"/>
        <v>6</v>
      </c>
      <c r="AD56">
        <f t="shared" si="13"/>
        <v>17</v>
      </c>
      <c r="AE56">
        <f t="shared" si="14"/>
        <v>8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Counterfeiter</v>
      </c>
      <c r="C57">
        <f>LARGE(W$2:W$20, D57)</f>
        <v>20.82</v>
      </c>
      <c r="D57">
        <v>1</v>
      </c>
      <c r="E57">
        <f>LARGE(W$2:W$20, F57)</f>
        <v>20.7014</v>
      </c>
      <c r="F57">
        <v>2</v>
      </c>
      <c r="G57">
        <f t="shared" si="16"/>
        <v>5.6964457252642034E-3</v>
      </c>
      <c r="H57">
        <f t="shared" si="17"/>
        <v>16</v>
      </c>
      <c r="J57">
        <v>6</v>
      </c>
      <c r="K57" t="str">
        <f t="shared" si="0"/>
        <v>Furiously Fast (IRE)</v>
      </c>
      <c r="L57" t="str">
        <f t="shared" si="0"/>
        <v>Affair</v>
      </c>
      <c r="M57" t="str">
        <f t="shared" si="0"/>
        <v>Lady Makfi (IRE)</v>
      </c>
      <c r="N57" t="str">
        <f t="shared" si="1"/>
        <v>Cool Macavity (IRE)</v>
      </c>
      <c r="O57" t="str">
        <f t="shared" si="2"/>
        <v>Amitie Waltz (FR)</v>
      </c>
      <c r="P57" t="str">
        <f t="shared" si="3"/>
        <v>Collodi (GER)</v>
      </c>
      <c r="Q57" t="str">
        <f t="shared" si="4"/>
        <v>Collodi (GER)</v>
      </c>
      <c r="R57" t="str">
        <f t="shared" si="5"/>
        <v>Glens Wobbly</v>
      </c>
      <c r="S57" t="str">
        <f t="shared" si="6"/>
        <v>Press Gang</v>
      </c>
      <c r="V57">
        <f t="shared" si="7"/>
        <v>90</v>
      </c>
      <c r="W57">
        <f t="shared" si="8"/>
        <v>28</v>
      </c>
      <c r="X57">
        <f t="shared" si="9"/>
        <v>28</v>
      </c>
      <c r="Y57">
        <f t="shared" si="10"/>
        <v>11</v>
      </c>
      <c r="Z57">
        <f t="shared" si="10"/>
        <v>15</v>
      </c>
      <c r="AA57">
        <f t="shared" si="10"/>
        <v>6</v>
      </c>
      <c r="AB57">
        <f t="shared" si="11"/>
        <v>6</v>
      </c>
      <c r="AC57">
        <f t="shared" si="12"/>
        <v>16</v>
      </c>
      <c r="AD57">
        <f t="shared" si="13"/>
        <v>13</v>
      </c>
      <c r="AE57">
        <f t="shared" si="14"/>
        <v>17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Furiously Fast (IRE)</v>
      </c>
      <c r="C58">
        <f>LARGE(AA$2:AA$20, D58)</f>
        <v>2.8487</v>
      </c>
      <c r="D58">
        <v>1</v>
      </c>
      <c r="E58">
        <f>LARGE(AA$2:AA$20, F58)</f>
        <v>2.5567000000000002</v>
      </c>
      <c r="F58">
        <v>2</v>
      </c>
      <c r="G58">
        <f t="shared" si="16"/>
        <v>0.10250289605785089</v>
      </c>
      <c r="H58">
        <f t="shared" si="17"/>
        <v>0</v>
      </c>
      <c r="J58">
        <v>7</v>
      </c>
      <c r="K58" t="str">
        <f t="shared" si="0"/>
        <v>Press Gang</v>
      </c>
      <c r="L58" t="str">
        <f t="shared" si="0"/>
        <v>Furiously Fast (IRE)</v>
      </c>
      <c r="M58" t="str">
        <f t="shared" si="0"/>
        <v>Amitie Waltz (FR)</v>
      </c>
      <c r="N58" t="str">
        <f t="shared" si="1"/>
        <v>Perla Blanca (USA)</v>
      </c>
      <c r="O58" t="str">
        <f t="shared" si="2"/>
        <v>Kerrera</v>
      </c>
      <c r="P58" t="str">
        <f t="shared" si="3"/>
        <v>Cool Macavity (IRE)</v>
      </c>
      <c r="Q58" t="str">
        <f t="shared" si="4"/>
        <v>Cool Macavity (IRE)</v>
      </c>
      <c r="R58" t="str">
        <f t="shared" si="5"/>
        <v>French Mix (USA)</v>
      </c>
      <c r="S58" t="str">
        <f t="shared" si="6"/>
        <v>Perla Blanca (USA)</v>
      </c>
      <c r="V58">
        <f t="shared" si="7"/>
        <v>95</v>
      </c>
      <c r="W58">
        <f t="shared" si="8"/>
        <v>30</v>
      </c>
      <c r="X58">
        <f t="shared" si="9"/>
        <v>30</v>
      </c>
      <c r="Y58">
        <f t="shared" si="10"/>
        <v>8</v>
      </c>
      <c r="Z58">
        <f t="shared" si="10"/>
        <v>17</v>
      </c>
      <c r="AA58">
        <f t="shared" si="10"/>
        <v>7</v>
      </c>
      <c r="AB58">
        <f t="shared" si="11"/>
        <v>11</v>
      </c>
      <c r="AC58">
        <f t="shared" si="12"/>
        <v>17</v>
      </c>
      <c r="AD58">
        <f t="shared" si="13"/>
        <v>8</v>
      </c>
      <c r="AE58">
        <f t="shared" si="14"/>
        <v>13</v>
      </c>
      <c r="AF58">
        <f t="shared" si="14"/>
        <v>14</v>
      </c>
    </row>
    <row r="59" spans="1:33" hidden="1" outlineLevel="1">
      <c r="A59" t="s">
        <v>30</v>
      </c>
      <c r="B59" t="str">
        <f>INDEX(A$2:A$20,MATCH(C59,AC$2:AC$20,0))</f>
        <v>Press Gang</v>
      </c>
      <c r="C59">
        <f>LARGE(AC$2:AC$20, D59)</f>
        <v>2.3060999999999998</v>
      </c>
      <c r="D59">
        <v>1</v>
      </c>
      <c r="E59">
        <f>LARGE(AC$2:AC$20, F59)</f>
        <v>2.0417999999999998</v>
      </c>
      <c r="F59">
        <v>2</v>
      </c>
      <c r="G59">
        <f t="shared" si="16"/>
        <v>0.11460908026538312</v>
      </c>
      <c r="H59">
        <f t="shared" si="17"/>
        <v>6.5</v>
      </c>
      <c r="J59">
        <v>8</v>
      </c>
      <c r="K59" t="str">
        <f t="shared" si="0"/>
        <v>Settle Petal</v>
      </c>
      <c r="L59" t="str">
        <f t="shared" si="0"/>
        <v>Collodi (GER)</v>
      </c>
      <c r="M59" t="str">
        <f t="shared" si="0"/>
        <v>Counterfeiter</v>
      </c>
      <c r="N59" t="str">
        <f t="shared" si="1"/>
        <v>Furiously Fast (IRE)</v>
      </c>
      <c r="O59" t="str">
        <f t="shared" si="2"/>
        <v>French Mix (USA)</v>
      </c>
      <c r="P59" t="str">
        <f t="shared" si="3"/>
        <v>Affair</v>
      </c>
      <c r="Q59" t="str">
        <f t="shared" si="4"/>
        <v>Affair</v>
      </c>
      <c r="R59" t="str">
        <f t="shared" si="5"/>
        <v>Cool Macavity (IRE)</v>
      </c>
      <c r="S59" t="str">
        <f t="shared" si="6"/>
        <v>Loving Your Work</v>
      </c>
      <c r="V59">
        <f t="shared" si="7"/>
        <v>71</v>
      </c>
      <c r="W59">
        <f t="shared" si="8"/>
        <v>15</v>
      </c>
      <c r="X59">
        <f t="shared" si="9"/>
        <v>15</v>
      </c>
      <c r="Y59">
        <f t="shared" si="10"/>
        <v>7</v>
      </c>
      <c r="Z59">
        <f t="shared" si="10"/>
        <v>16</v>
      </c>
      <c r="AA59">
        <f t="shared" si="10"/>
        <v>5</v>
      </c>
      <c r="AB59">
        <f t="shared" si="11"/>
        <v>7</v>
      </c>
      <c r="AC59">
        <f t="shared" si="12"/>
        <v>6</v>
      </c>
      <c r="AD59">
        <f t="shared" si="13"/>
        <v>7</v>
      </c>
      <c r="AE59">
        <f t="shared" si="14"/>
        <v>7</v>
      </c>
      <c r="AF59">
        <f t="shared" si="14"/>
        <v>16</v>
      </c>
    </row>
    <row r="60" spans="1:33" hidden="1" outlineLevel="1">
      <c r="A60" t="s">
        <v>26</v>
      </c>
      <c r="B60" t="str">
        <f>INDEX(A$2:A$20,MATCH(C60,Y$2:Y$20,0))</f>
        <v>Perla Blanca (USA)</v>
      </c>
      <c r="C60">
        <f>LARGE(Y$2:Y$20, D60)</f>
        <v>2.6</v>
      </c>
      <c r="D60">
        <v>1</v>
      </c>
      <c r="E60">
        <f>LARGE(Y$2:Y$20, F60)</f>
        <v>2.2206000000000001</v>
      </c>
      <c r="F60">
        <v>2</v>
      </c>
      <c r="G60">
        <f t="shared" si="16"/>
        <v>0.14592307692307691</v>
      </c>
      <c r="H60">
        <f t="shared" si="17"/>
        <v>16</v>
      </c>
      <c r="J60">
        <v>9</v>
      </c>
      <c r="K60" t="str">
        <f t="shared" si="0"/>
        <v>Boycie</v>
      </c>
      <c r="L60" t="str">
        <f t="shared" si="0"/>
        <v>Glens Wobbly</v>
      </c>
      <c r="M60" t="str">
        <f t="shared" si="0"/>
        <v>Glens Wobbly</v>
      </c>
      <c r="N60" t="str">
        <f t="shared" si="1"/>
        <v>French Mix (USA)</v>
      </c>
      <c r="O60" t="str">
        <f t="shared" si="2"/>
        <v>Counterfeiter</v>
      </c>
      <c r="P60" t="str">
        <f t="shared" si="3"/>
        <v>Amitie Waltz (FR)</v>
      </c>
      <c r="Q60" t="str">
        <f t="shared" si="4"/>
        <v>Amitie Waltz (FR)</v>
      </c>
      <c r="R60" t="str">
        <f t="shared" si="5"/>
        <v>Furiously Fast (IRE)</v>
      </c>
      <c r="S60" t="str">
        <f t="shared" si="6"/>
        <v>Boycie</v>
      </c>
      <c r="V60">
        <f t="shared" si="7"/>
        <v>76</v>
      </c>
      <c r="W60">
        <f t="shared" si="8"/>
        <v>9</v>
      </c>
      <c r="X60">
        <f t="shared" si="9"/>
        <v>9</v>
      </c>
      <c r="Y60">
        <f t="shared" si="10"/>
        <v>9</v>
      </c>
      <c r="Z60">
        <f t="shared" si="10"/>
        <v>8</v>
      </c>
      <c r="AA60">
        <f t="shared" si="10"/>
        <v>15</v>
      </c>
      <c r="AB60">
        <f t="shared" si="11"/>
        <v>13</v>
      </c>
      <c r="AC60">
        <f t="shared" si="12"/>
        <v>15</v>
      </c>
      <c r="AD60">
        <f t="shared" si="13"/>
        <v>2</v>
      </c>
      <c r="AE60">
        <f t="shared" si="14"/>
        <v>9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Amitie Waltz (FR)</v>
      </c>
      <c r="C61">
        <f>LARGE(AD$2:AD$20, D61)</f>
        <v>38.311900000000001</v>
      </c>
      <c r="D61">
        <v>1</v>
      </c>
      <c r="E61">
        <f>LARGE(AD$2:AD$20, F61)</f>
        <v>31.217199999999998</v>
      </c>
      <c r="F61">
        <v>2</v>
      </c>
      <c r="G61">
        <f t="shared" si="16"/>
        <v>0.18518267170252592</v>
      </c>
      <c r="H61">
        <f t="shared" si="17"/>
        <v>4.5</v>
      </c>
      <c r="J61">
        <v>10</v>
      </c>
      <c r="K61" t="str">
        <f t="shared" si="0"/>
        <v>Perla Blanca (USA)</v>
      </c>
      <c r="L61" t="str">
        <f t="shared" si="0"/>
        <v>Boycie</v>
      </c>
      <c r="M61" t="str">
        <f t="shared" si="0"/>
        <v>Affair</v>
      </c>
      <c r="N61" t="str">
        <f t="shared" si="1"/>
        <v>War Brigade (FR)</v>
      </c>
      <c r="O61" t="str">
        <f t="shared" si="2"/>
        <v>Perla Blanca (USA)</v>
      </c>
      <c r="P61" t="str">
        <f t="shared" si="3"/>
        <v>Kerrera</v>
      </c>
      <c r="Q61" t="str">
        <f t="shared" si="4"/>
        <v>Kerrera</v>
      </c>
      <c r="R61" t="str">
        <f t="shared" si="5"/>
        <v>Settle Petal</v>
      </c>
      <c r="S61" t="str">
        <f t="shared" si="6"/>
        <v>Glens Wobbly</v>
      </c>
      <c r="V61">
        <f t="shared" si="7"/>
        <v>50</v>
      </c>
      <c r="W61">
        <f t="shared" si="8"/>
        <v>-10</v>
      </c>
      <c r="X61">
        <f>IF(ISNA(W61),"",W61)</f>
        <v>-10</v>
      </c>
      <c r="Y61">
        <f t="shared" si="10"/>
        <v>5</v>
      </c>
      <c r="Z61">
        <f t="shared" si="10"/>
        <v>9</v>
      </c>
      <c r="AA61">
        <f t="shared" si="10"/>
        <v>9</v>
      </c>
      <c r="AB61">
        <f t="shared" si="11"/>
        <v>2</v>
      </c>
      <c r="AC61">
        <f t="shared" si="12"/>
        <v>6</v>
      </c>
      <c r="AD61">
        <f t="shared" si="13"/>
        <v>5</v>
      </c>
      <c r="AE61">
        <f t="shared" si="14"/>
        <v>2</v>
      </c>
      <c r="AF61">
        <f t="shared" si="14"/>
        <v>12</v>
      </c>
    </row>
    <row r="62" spans="1:33" hidden="1" outlineLevel="1">
      <c r="A62" t="s">
        <v>116</v>
      </c>
      <c r="B62" t="str">
        <f>IF(OR(D2="5f ", D2="6f ", D2="7f ", D2="1m "), B57, IF(J2="2yo", B59, B53))</f>
        <v>Collodi (GER)</v>
      </c>
      <c r="J62">
        <v>11</v>
      </c>
      <c r="K62" t="str">
        <f t="shared" si="0"/>
        <v>Loving Your Work</v>
      </c>
      <c r="L62" t="str">
        <f t="shared" si="0"/>
        <v>Amitie Waltz (FR)</v>
      </c>
      <c r="M62" t="str">
        <f t="shared" si="0"/>
        <v>Perla Blanca (USA)</v>
      </c>
      <c r="N62" t="str">
        <f t="shared" si="1"/>
        <v>Loving Your Work</v>
      </c>
      <c r="O62" t="str">
        <f t="shared" si="2"/>
        <v>Loving Your Work</v>
      </c>
      <c r="P62" t="str">
        <f t="shared" si="3"/>
        <v>War Brigade (FR)</v>
      </c>
      <c r="Q62" t="str">
        <f t="shared" si="4"/>
        <v>War Brigade (FR)</v>
      </c>
      <c r="R62" t="str">
        <f t="shared" si="5"/>
        <v>Lady Makfi (IRE)</v>
      </c>
      <c r="S62" t="str">
        <f t="shared" si="6"/>
        <v>Cool Macavity (IRE)</v>
      </c>
      <c r="V62">
        <f t="shared" si="7"/>
        <v>62</v>
      </c>
      <c r="W62">
        <f t="shared" si="8"/>
        <v>2</v>
      </c>
      <c r="X62">
        <f t="shared" ref="X62:X80" si="18">IF(ISNA(W62),"",W62)</f>
        <v>2</v>
      </c>
      <c r="Y62">
        <f t="shared" si="10"/>
        <v>4</v>
      </c>
      <c r="Z62">
        <f t="shared" si="10"/>
        <v>5</v>
      </c>
      <c r="AA62">
        <f t="shared" si="10"/>
        <v>13</v>
      </c>
      <c r="AB62">
        <f t="shared" si="11"/>
        <v>12</v>
      </c>
      <c r="AC62">
        <f t="shared" si="12"/>
        <v>11</v>
      </c>
      <c r="AD62">
        <f t="shared" si="13"/>
        <v>6</v>
      </c>
      <c r="AE62">
        <f t="shared" si="14"/>
        <v>1</v>
      </c>
      <c r="AF62">
        <f t="shared" si="14"/>
        <v>10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Amitie Waltz (FR)</v>
      </c>
      <c r="C63" t="str">
        <f>IF(G68="Handicap", INDEX(B53:B55,(MATCH(LARGE(D53:D55,3),D53:D55,0))))</f>
        <v>French Mix (USA)</v>
      </c>
      <c r="D63" t="str">
        <f>IF(G68="Handicap", INDEX(B53:B55,(MATCH(LARGE(E53:E55,1),E53:E55,0))))</f>
        <v>Collodi (GER)</v>
      </c>
      <c r="G63" t="s">
        <v>68</v>
      </c>
      <c r="H63">
        <f>COUNTIF(A2:A30, "*")</f>
        <v>17</v>
      </c>
      <c r="J63">
        <v>12</v>
      </c>
      <c r="K63" t="str">
        <f t="shared" si="0"/>
        <v>Counterfeiter</v>
      </c>
      <c r="L63" t="str">
        <f t="shared" si="0"/>
        <v>Kerrera</v>
      </c>
      <c r="M63" t="str">
        <f t="shared" si="0"/>
        <v>Press Gang</v>
      </c>
      <c r="N63" t="str">
        <f t="shared" si="1"/>
        <v>Press Gang</v>
      </c>
      <c r="O63" t="str">
        <f t="shared" si="2"/>
        <v>Cool Macavity (IRE)</v>
      </c>
      <c r="P63" t="str">
        <f t="shared" si="3"/>
        <v>Furiously Fast (IRE)</v>
      </c>
      <c r="Q63" t="str">
        <f t="shared" si="4"/>
        <v>Furiously Fast (IRE)</v>
      </c>
      <c r="R63" t="str">
        <f t="shared" si="5"/>
        <v>Press Gang</v>
      </c>
      <c r="S63" t="str">
        <f t="shared" si="6"/>
        <v>Counterfeiter</v>
      </c>
      <c r="V63">
        <f t="shared" si="7"/>
        <v>66</v>
      </c>
      <c r="W63">
        <f t="shared" si="8"/>
        <v>-2</v>
      </c>
      <c r="X63">
        <f t="shared" si="18"/>
        <v>-2</v>
      </c>
      <c r="Y63">
        <f t="shared" si="10"/>
        <v>6</v>
      </c>
      <c r="Z63">
        <f t="shared" si="10"/>
        <v>13</v>
      </c>
      <c r="AA63">
        <f t="shared" si="10"/>
        <v>10</v>
      </c>
      <c r="AB63">
        <f t="shared" si="11"/>
        <v>17</v>
      </c>
      <c r="AC63">
        <f t="shared" si="12"/>
        <v>6</v>
      </c>
      <c r="AD63">
        <f t="shared" si="13"/>
        <v>9</v>
      </c>
      <c r="AE63">
        <f t="shared" si="14"/>
        <v>3</v>
      </c>
      <c r="AF63">
        <f t="shared" si="14"/>
        <v>2</v>
      </c>
    </row>
    <row r="64" spans="1:33" hidden="1" outlineLevel="1">
      <c r="A64" t="s">
        <v>48</v>
      </c>
      <c r="B64" t="str">
        <f>INDEX(B53:B63,MODE(MATCH(B53:B63,B53:B63,0)))</f>
        <v>Amitie Waltz (FR)</v>
      </c>
      <c r="C64">
        <f>INDEX(AF$2:AF$20,MATCH(B64,A$2:A$20,0))</f>
        <v>4.5</v>
      </c>
      <c r="D64">
        <v>1</v>
      </c>
      <c r="E64">
        <f>SUMIF(B53:B61, B64, G53:G61)</f>
        <v>0.18546780408541805</v>
      </c>
      <c r="F64">
        <v>0</v>
      </c>
      <c r="G64" t="str">
        <f>K2</f>
        <v>Worthingtons Lady Jockeys Handicap (Lady Amateur Riders)</v>
      </c>
      <c r="J64">
        <v>13</v>
      </c>
      <c r="K64" t="str">
        <f t="shared" si="0"/>
        <v>Glens Wobbly</v>
      </c>
      <c r="L64" t="str">
        <f t="shared" si="0"/>
        <v>Cool Macavity (IRE)</v>
      </c>
      <c r="M64" t="str">
        <f t="shared" si="0"/>
        <v>Loving Your Work</v>
      </c>
      <c r="N64" t="str">
        <f t="shared" si="1"/>
        <v>Collodi (GER)</v>
      </c>
      <c r="O64" t="str">
        <f t="shared" si="2"/>
        <v>Glens Wobbly</v>
      </c>
      <c r="P64" t="str">
        <f t="shared" si="3"/>
        <v>Furiously Fast (IRE)</v>
      </c>
      <c r="Q64" t="str">
        <f t="shared" si="4"/>
        <v>Furiously Fast (IRE)</v>
      </c>
      <c r="R64" t="str">
        <f t="shared" si="5"/>
        <v>Boycie</v>
      </c>
      <c r="S64" t="str">
        <f t="shared" si="6"/>
        <v>War Brigade (FR)</v>
      </c>
      <c r="V64">
        <f t="shared" si="7"/>
        <v>64</v>
      </c>
      <c r="W64">
        <f t="shared" si="8"/>
        <v>-2</v>
      </c>
      <c r="X64">
        <f t="shared" si="18"/>
        <v>-2</v>
      </c>
      <c r="Y64">
        <f t="shared" si="10"/>
        <v>13</v>
      </c>
      <c r="Z64">
        <f t="shared" si="10"/>
        <v>3</v>
      </c>
      <c r="AA64">
        <f t="shared" si="10"/>
        <v>3</v>
      </c>
      <c r="AB64">
        <f t="shared" si="11"/>
        <v>8</v>
      </c>
      <c r="AC64">
        <f t="shared" si="12"/>
        <v>7</v>
      </c>
      <c r="AD64">
        <f t="shared" si="13"/>
        <v>15</v>
      </c>
      <c r="AE64">
        <f t="shared" si="14"/>
        <v>14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Perla Blanca (USA)</v>
      </c>
      <c r="C65">
        <f>INDEX(AF$2:AF$20,MATCH(B65,A$2:A$20,0))</f>
        <v>16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0.14592307692307691</v>
      </c>
      <c r="J65">
        <v>14</v>
      </c>
      <c r="K65" t="str">
        <f t="shared" si="0"/>
        <v>Cool Macavity (IRE)</v>
      </c>
      <c r="L65" t="str">
        <f t="shared" si="0"/>
        <v>Settle Petal</v>
      </c>
      <c r="M65" t="str">
        <f t="shared" si="0"/>
        <v>Kerrera</v>
      </c>
      <c r="N65" t="str">
        <f t="shared" si="1"/>
        <v>Kerrera</v>
      </c>
      <c r="O65" t="str">
        <f t="shared" si="2"/>
        <v>Settle Petal</v>
      </c>
      <c r="P65" t="str">
        <f t="shared" si="3"/>
        <v>Furiously Fast (IRE)</v>
      </c>
      <c r="Q65" t="str">
        <f t="shared" si="4"/>
        <v>Furiously Fast (IRE)</v>
      </c>
      <c r="R65" t="str">
        <f t="shared" si="5"/>
        <v>Collodi (GER)</v>
      </c>
      <c r="S65" t="str">
        <f t="shared" si="6"/>
        <v>Settle Petal</v>
      </c>
      <c r="V65">
        <f t="shared" si="7"/>
        <v>41</v>
      </c>
      <c r="W65">
        <f t="shared" si="8"/>
        <v>-23</v>
      </c>
      <c r="X65">
        <f t="shared" si="18"/>
        <v>-23</v>
      </c>
      <c r="Y65">
        <f t="shared" si="10"/>
        <v>10</v>
      </c>
      <c r="Z65">
        <f t="shared" si="10"/>
        <v>4</v>
      </c>
      <c r="AA65">
        <f t="shared" si="10"/>
        <v>2</v>
      </c>
      <c r="AB65">
        <f t="shared" si="11"/>
        <v>3</v>
      </c>
      <c r="AC65">
        <f t="shared" si="12"/>
        <v>6</v>
      </c>
      <c r="AD65">
        <f t="shared" si="13"/>
        <v>4</v>
      </c>
      <c r="AE65">
        <f t="shared" si="14"/>
        <v>4</v>
      </c>
      <c r="AF65">
        <f t="shared" si="14"/>
        <v>8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3619</v>
      </c>
      <c r="H66">
        <f ca="1">LARGE(F53:F55, 1)</f>
        <v>0.18546780408541805</v>
      </c>
      <c r="J66">
        <v>15</v>
      </c>
      <c r="K66" t="str">
        <f t="shared" si="0"/>
        <v>Kerrera</v>
      </c>
      <c r="L66" t="str">
        <f t="shared" si="0"/>
        <v>War Brigade (FR)</v>
      </c>
      <c r="M66" t="str">
        <f t="shared" si="0"/>
        <v>War Brigade (FR)</v>
      </c>
      <c r="N66" t="str">
        <f t="shared" si="1"/>
        <v>Settle Petal</v>
      </c>
      <c r="O66" t="str">
        <f t="shared" si="2"/>
        <v>Sword of The Lord</v>
      </c>
      <c r="P66" t="str">
        <f t="shared" si="3"/>
        <v>Furiously Fast (IRE)</v>
      </c>
      <c r="Q66" t="str">
        <f t="shared" si="4"/>
        <v>Furiously Fast (IRE)</v>
      </c>
      <c r="R66" t="str">
        <f t="shared" si="5"/>
        <v>Kerrera</v>
      </c>
      <c r="S66" t="str">
        <f t="shared" si="6"/>
        <v>Lady Makfi (IRE)</v>
      </c>
      <c r="V66">
        <f t="shared" si="7"/>
        <v>75</v>
      </c>
      <c r="W66">
        <f t="shared" si="8"/>
        <v>13</v>
      </c>
      <c r="X66">
        <f t="shared" si="18"/>
        <v>13</v>
      </c>
      <c r="Y66">
        <f t="shared" si="10"/>
        <v>2</v>
      </c>
      <c r="Z66">
        <f t="shared" si="10"/>
        <v>2</v>
      </c>
      <c r="AA66">
        <f t="shared" si="10"/>
        <v>12</v>
      </c>
      <c r="AB66">
        <f t="shared" si="11"/>
        <v>15</v>
      </c>
      <c r="AC66">
        <f t="shared" si="12"/>
        <v>6</v>
      </c>
      <c r="AD66">
        <f t="shared" si="13"/>
        <v>16</v>
      </c>
      <c r="AE66">
        <f t="shared" si="14"/>
        <v>15</v>
      </c>
      <c r="AF66">
        <f t="shared" si="14"/>
        <v>7</v>
      </c>
    </row>
    <row r="67" spans="1:32" hidden="1" outlineLevel="1">
      <c r="A67" t="s">
        <v>67</v>
      </c>
      <c r="B67" t="str">
        <f ca="1">H67</f>
        <v>Amitie Waltz (FR)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Amitie Waltz (FR)</v>
      </c>
      <c r="J67">
        <v>16</v>
      </c>
      <c r="K67" t="str">
        <f t="shared" si="0"/>
        <v>Lady Makfi (IRE)</v>
      </c>
      <c r="L67" t="str">
        <f t="shared" si="0"/>
        <v>Lady Makfi (IRE)</v>
      </c>
      <c r="M67" t="str">
        <f t="shared" si="0"/>
        <v>Settle Petal</v>
      </c>
      <c r="N67" t="str">
        <f t="shared" si="1"/>
        <v>Glens Wobbly</v>
      </c>
      <c r="O67" t="str">
        <f t="shared" si="2"/>
        <v>Boycie</v>
      </c>
      <c r="P67" t="str">
        <f t="shared" si="3"/>
        <v>Furiously Fast (IRE)</v>
      </c>
      <c r="Q67" t="str">
        <f t="shared" si="4"/>
        <v>Furiously Fast (IRE)</v>
      </c>
      <c r="R67" t="str">
        <f t="shared" si="5"/>
        <v>Counterfeiter</v>
      </c>
      <c r="S67" t="str">
        <f t="shared" si="6"/>
        <v>Kerrera</v>
      </c>
      <c r="V67">
        <f t="shared" si="7"/>
        <v>55</v>
      </c>
      <c r="W67">
        <f t="shared" si="8"/>
        <v>-2</v>
      </c>
      <c r="X67">
        <f t="shared" si="18"/>
        <v>-2</v>
      </c>
      <c r="Y67">
        <f t="shared" si="10"/>
        <v>3</v>
      </c>
      <c r="Z67">
        <f t="shared" si="10"/>
        <v>6</v>
      </c>
      <c r="AA67">
        <f t="shared" si="10"/>
        <v>4</v>
      </c>
      <c r="AB67">
        <f t="shared" si="11"/>
        <v>4</v>
      </c>
      <c r="AC67">
        <f t="shared" si="12"/>
        <v>8</v>
      </c>
      <c r="AD67">
        <f t="shared" si="13"/>
        <v>11</v>
      </c>
      <c r="AE67">
        <f t="shared" si="14"/>
        <v>16</v>
      </c>
      <c r="AF67">
        <f t="shared" si="14"/>
        <v>3</v>
      </c>
    </row>
    <row r="68" spans="1:32" hidden="1" outlineLevel="1">
      <c r="A68" t="str">
        <f ca="1">INDEX(B62:B67,MODE(MATCH(B62:B67,B62:B67,0)))</f>
        <v>Amitie Waltz (FR)</v>
      </c>
      <c r="B68" t="str">
        <f ca="1">IF(ISNA(A68), B56, A68)</f>
        <v>Amitie Waltz (FR)</v>
      </c>
      <c r="C68">
        <f ca="1">INDEX(AF$2:AF$20,MATCH(B68,A$2:A$20,0))</f>
        <v>4.5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-2</v>
      </c>
      <c r="J68">
        <v>17</v>
      </c>
      <c r="K68" t="str">
        <f t="shared" si="0"/>
        <v>Sword of The Lord</v>
      </c>
      <c r="L68" t="str">
        <f t="shared" si="0"/>
        <v>Sword of The Lord</v>
      </c>
      <c r="M68" t="str">
        <f t="shared" si="0"/>
        <v>Sword of The Lord</v>
      </c>
      <c r="N68" t="str">
        <f t="shared" si="1"/>
        <v>Sword of The Lord</v>
      </c>
      <c r="O68" t="str">
        <f t="shared" si="2"/>
        <v>Collodi (GER)</v>
      </c>
      <c r="P68" t="str">
        <f t="shared" si="3"/>
        <v>Furiously Fast (IRE)</v>
      </c>
      <c r="Q68" t="str">
        <f t="shared" si="4"/>
        <v>Furiously Fast (IRE)</v>
      </c>
      <c r="R68" t="str">
        <f t="shared" si="5"/>
        <v>War Brigade (FR)</v>
      </c>
      <c r="S68" t="str">
        <f t="shared" si="6"/>
        <v>Sword of The Lord</v>
      </c>
      <c r="V68">
        <f t="shared" si="7"/>
        <v>41</v>
      </c>
      <c r="W68">
        <f t="shared" si="8"/>
        <v>-15</v>
      </c>
      <c r="X68">
        <f t="shared" si="18"/>
        <v>-15</v>
      </c>
      <c r="Y68">
        <f t="shared" si="10"/>
        <v>1</v>
      </c>
      <c r="Z68">
        <f t="shared" si="10"/>
        <v>1</v>
      </c>
      <c r="AA68">
        <f t="shared" si="10"/>
        <v>1</v>
      </c>
      <c r="AB68">
        <f t="shared" si="11"/>
        <v>1</v>
      </c>
      <c r="AC68">
        <f t="shared" si="12"/>
        <v>13</v>
      </c>
      <c r="AD68">
        <f t="shared" si="13"/>
        <v>3</v>
      </c>
      <c r="AE68">
        <f t="shared" si="14"/>
        <v>6</v>
      </c>
      <c r="AF68">
        <f t="shared" si="14"/>
        <v>15</v>
      </c>
    </row>
    <row r="69" spans="1:32" hidden="1" outlineLevel="1">
      <c r="A69" t="s">
        <v>51</v>
      </c>
      <c r="B69" t="str">
        <f ca="1">IF(OR(ISNA(B68), B68="no selection"), B64, B68)</f>
        <v>Amitie Waltz (FR)</v>
      </c>
      <c r="C69">
        <f ca="1">INDEX(AF$2:AF$20,MATCH(B69,A$2:A$20,0))</f>
        <v>4.5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6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Amitie Waltz (FR)</v>
      </c>
      <c r="C70">
        <f ca="1">INDEX(AF$2:AF$20,MATCH(B70,A$2:A$20,0))</f>
        <v>4.5</v>
      </c>
      <c r="D70">
        <v>1</v>
      </c>
      <c r="E70">
        <f ca="1">SUMIF(B53:B61, B70, G53:G61)</f>
        <v>0.18546780408541805</v>
      </c>
      <c r="F70">
        <f ca="1">IF(E70&gt;1.5, F69+1, F69)</f>
        <v>0</v>
      </c>
      <c r="G70">
        <f ca="1">IF(H63&gt;15, G69-1, G69)</f>
        <v>-2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6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6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Collodi (GER)</v>
      </c>
      <c r="C72">
        <f>C53</f>
        <v>250.97810000000001</v>
      </c>
      <c r="D72">
        <f>(1/C72)*(C72-C73)</f>
        <v>2.7096786532370777E-2</v>
      </c>
      <c r="E72">
        <f>H53</f>
        <v>3.5</v>
      </c>
      <c r="F72">
        <f>(E72*10)-10</f>
        <v>25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6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Amitie Waltz (FR)</v>
      </c>
      <c r="C73">
        <f t="shared" si="19"/>
        <v>244.17740000000001</v>
      </c>
      <c r="D73">
        <f>(1/C73)*(C73-C74)</f>
        <v>0.10213025447891579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6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French Mix (USA)</v>
      </c>
      <c r="C74">
        <f t="shared" si="19"/>
        <v>219.23949999999999</v>
      </c>
      <c r="E74">
        <f t="shared" si="20"/>
        <v>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6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6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6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0</v>
      </c>
      <c r="C77">
        <f>SMALL(AF2:AF50, 1)</f>
        <v>0</v>
      </c>
      <c r="D77" t="str">
        <f>IF(G77&lt;=3, "YES", "NO")</f>
        <v>NO</v>
      </c>
      <c r="E77">
        <f>IF(C77=0,SMALL(AF2:AF49,2), C77)</f>
        <v>3.5</v>
      </c>
      <c r="F77">
        <f>IF(E77=0, SMALL(AF2:AF49, 3), E77)</f>
        <v>3.5</v>
      </c>
      <c r="G77">
        <f>IF(F77=0, SMALL(AF2:AF49, 4), F77)</f>
        <v>3.5</v>
      </c>
      <c r="H77" t="str">
        <f>INDEX(A2:A50, MATCH(G77, AF2:AF50, 0))</f>
        <v>Collodi (GER)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6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250.97810000000001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6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250.97810000000001</v>
      </c>
      <c r="C79">
        <f>C78/B79</f>
        <v>3.9844113888821374E-5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Collodi (GER) is highly rated.</v>
      </c>
      <c r="H79" t="str">
        <f>INDEX(A2:A50, MATCH(B79, AE2:AE50, 0))</f>
        <v>Collodi (GER)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6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16.6129</v>
      </c>
      <c r="C80">
        <f>(B81-B80)+0.01</f>
        <v>4.2171000000000003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6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20.82</v>
      </c>
      <c r="C81">
        <f>C80/B81</f>
        <v>0.20255043227665706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Counterfeiter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Newbury</v>
      </c>
    </row>
    <row r="82" spans="1:19" hidden="1" outlineLevel="1">
      <c r="A82" t="s">
        <v>110</v>
      </c>
      <c r="B82">
        <f>INDEX(M2:M49, MATCH(H77, A2:A49, 0))</f>
        <v>98.171999999999997</v>
      </c>
      <c r="C82">
        <f>(B83-B82)+0.01</f>
        <v>3.80000000000058E-2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98.2</v>
      </c>
      <c r="C83">
        <f>C82/B83</f>
        <v>3.8696537678213643E-4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Collodi (GER)is the form horse.</v>
      </c>
      <c r="H83" t="str">
        <f>INDEX(A2:A50,MATCH(B83,INDEX(M2:M50,0)))</f>
        <v>Sword of The Lord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1.3998999999999999</v>
      </c>
      <c r="C84">
        <f>(B85-B84)+0.01</f>
        <v>0.9161999999999999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2.3060999999999998</v>
      </c>
      <c r="C85">
        <f>C84/B85</f>
        <v>0.39729413295173671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Press Gang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14.110200000000001</v>
      </c>
      <c r="C86">
        <f>(B87-B86)+0.01</f>
        <v>24.211700000000004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38.311900000000001</v>
      </c>
      <c r="C87">
        <f>C86/B87</f>
        <v>0.63196291491677525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Amitie Waltz (FR) is 63.2% ahead of Collodi (GER). </v>
      </c>
      <c r="H87" t="str">
        <f>INDEX(A2:A50, MATCH(B87, AD2:AD50, 0))</f>
        <v>Amitie Waltz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0.3584</v>
      </c>
      <c r="C88">
        <f>B89-B88</f>
        <v>2.2416</v>
      </c>
      <c r="H88" t="str">
        <f>INDEX(X2:X50, MATCH(B88, Y2:Y50, 0))</f>
        <v>Brotherton, Miss S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</v>
      </c>
      <c r="C89">
        <f>C88/B89</f>
        <v>0.86215384615384616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Smith, Sophie is 86.22% ahead of Brotherton, Miss S. </v>
      </c>
      <c r="H89" t="str">
        <f>INDEX(X2:X50, MATCH(B89, Y2:Y50, 0))</f>
        <v>Smith, Sophie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48.261800000000001</v>
      </c>
      <c r="C90">
        <f>(B91-B90)+0.01</f>
        <v>21.287399999999995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69.539199999999994</v>
      </c>
      <c r="C91">
        <f>(C90+0.01)/(B91+0.01)</f>
        <v>0.30622063230058716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Perla Blanca (USA) outperformed Collodi (GER) significantly.</v>
      </c>
      <c r="H91" t="str">
        <f>INDEX(A2:A50, MATCH(B91, N2:N50, 0))</f>
        <v>Perla Blanca (USA)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0.2979</v>
      </c>
    </row>
    <row r="96" spans="1:19" hidden="1" outlineLevel="1">
      <c r="A96" t="s">
        <v>70</v>
      </c>
      <c r="B96">
        <f>INDEX(Sheet1!H:H, MATCH($A$51, Sheet1!$A:$A,0))</f>
        <v>0.21279999999999999</v>
      </c>
      <c r="C96" t="b">
        <f>IF(AND($B$94&gt;15,B96&gt;0.25),B55)</f>
        <v>0</v>
      </c>
      <c r="D96">
        <f t="shared" ref="D96:D101" si="22">RANK(B96, B$96:B$101, 2)</f>
        <v>5</v>
      </c>
      <c r="E96">
        <f t="shared" ref="E96:E101" si="23">7-D96</f>
        <v>2</v>
      </c>
      <c r="F96" t="str">
        <f t="shared" ref="F96:F101" si="24">IF(AND(OR(E96=1, E96=2), C96&lt;&gt;FALSE), C96, "")</f>
        <v/>
      </c>
      <c r="G96" t="str">
        <f>INDEX(F96:F101,MATCH(1,E96:E101,0))</f>
        <v>Perla Blanca (USA)</v>
      </c>
    </row>
    <row r="97" spans="1:6" hidden="1" outlineLevel="1">
      <c r="A97" t="s">
        <v>25</v>
      </c>
      <c r="B97">
        <f>INDEX(Sheet1!J:J, MATCH($A$51, Sheet1!$A:$A,0))</f>
        <v>0.1489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0.1489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0.17019999999999999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0.25530000000000003</v>
      </c>
      <c r="C101" t="str">
        <f>IF(AND($B$94&gt;15,B101&gt;0.25),B60)</f>
        <v>Perla Blanca (USA)</v>
      </c>
      <c r="D101">
        <f t="shared" si="22"/>
        <v>6</v>
      </c>
      <c r="E101">
        <f t="shared" si="23"/>
        <v>1</v>
      </c>
      <c r="F101" t="str">
        <f t="shared" si="24"/>
        <v>Perla Blanca (USA)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85546875" bestFit="1" customWidth="1"/>
    <col min="2" max="3" width="18.28515625" bestFit="1" customWidth="1"/>
    <col min="4" max="4" width="17" bestFit="1" customWidth="1"/>
    <col min="5" max="5" width="12" bestFit="1" customWidth="1"/>
    <col min="6" max="6" width="17.42578125" bestFit="1" customWidth="1"/>
    <col min="7" max="7" width="255.7109375" bestFit="1" customWidth="1"/>
    <col min="8" max="8" width="18.28515625" bestFit="1" customWidth="1"/>
    <col min="9" max="9" width="10.140625" bestFit="1" customWidth="1"/>
    <col min="10" max="10" width="16.28515625" bestFit="1" customWidth="1"/>
    <col min="11" max="11" width="60.42578125" bestFit="1" customWidth="1"/>
    <col min="12" max="19" width="21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8" bestFit="1" customWidth="1"/>
    <col min="25" max="25" width="14.42578125" bestFit="1" customWidth="1"/>
    <col min="26" max="26" width="18.140625" bestFit="1" customWidth="1"/>
    <col min="27" max="27" width="15" bestFit="1" customWidth="1"/>
    <col min="28" max="28" width="19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.42578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1465</v>
      </c>
      <c r="B2" s="1">
        <v>0.71527777777777779</v>
      </c>
      <c r="C2" t="s">
        <v>163</v>
      </c>
      <c r="D2" t="s">
        <v>281</v>
      </c>
      <c r="E2" t="s">
        <v>230</v>
      </c>
      <c r="F2">
        <v>5531</v>
      </c>
      <c r="G2" t="s">
        <v>231</v>
      </c>
      <c r="H2" t="s">
        <v>232</v>
      </c>
      <c r="I2" s="3" t="s">
        <v>5</v>
      </c>
      <c r="J2" t="s">
        <v>1463</v>
      </c>
      <c r="K2" t="s">
        <v>1464</v>
      </c>
      <c r="L2">
        <v>3</v>
      </c>
      <c r="M2">
        <v>93.809600000000003</v>
      </c>
      <c r="N2">
        <v>71.193200000000004</v>
      </c>
      <c r="O2">
        <v>20.879100000000001</v>
      </c>
      <c r="P2">
        <v>15.6828</v>
      </c>
      <c r="Q2">
        <v>7.4497999999999998</v>
      </c>
      <c r="R2">
        <v>5.0747</v>
      </c>
      <c r="S2">
        <v>4.2272999999999996</v>
      </c>
      <c r="T2">
        <v>3.1705000000000001</v>
      </c>
      <c r="U2">
        <v>0.99970000000000003</v>
      </c>
      <c r="V2">
        <v>1.0698000000000001</v>
      </c>
      <c r="W2">
        <v>21.232099999999999</v>
      </c>
      <c r="X2" t="s">
        <v>1466</v>
      </c>
      <c r="Y2">
        <v>1.5513999999999999</v>
      </c>
      <c r="Z2" t="s">
        <v>465</v>
      </c>
      <c r="AA2">
        <v>2.1585000000000001</v>
      </c>
      <c r="AB2" t="s">
        <v>1152</v>
      </c>
      <c r="AC2">
        <v>1.5962000000000001</v>
      </c>
      <c r="AD2">
        <v>13.2766</v>
      </c>
      <c r="AE2" s="23">
        <v>263.37139999999999</v>
      </c>
      <c r="AF2">
        <v>6</v>
      </c>
      <c r="AG2">
        <v>77</v>
      </c>
    </row>
    <row r="3" spans="1:33">
      <c r="A3" t="s">
        <v>1467</v>
      </c>
      <c r="B3" s="1">
        <v>0.71527777777777779</v>
      </c>
      <c r="C3" t="s">
        <v>163</v>
      </c>
      <c r="D3" t="s">
        <v>281</v>
      </c>
      <c r="E3" t="s">
        <v>230</v>
      </c>
      <c r="F3">
        <v>5531</v>
      </c>
      <c r="G3" t="s">
        <v>231</v>
      </c>
      <c r="H3" t="s">
        <v>232</v>
      </c>
      <c r="I3" s="3" t="s">
        <v>5</v>
      </c>
      <c r="J3" t="s">
        <v>1463</v>
      </c>
      <c r="K3" t="s">
        <v>1464</v>
      </c>
      <c r="L3">
        <v>3</v>
      </c>
      <c r="M3">
        <v>61.336599999999997</v>
      </c>
      <c r="N3">
        <v>76.88</v>
      </c>
      <c r="O3">
        <v>17.979299999999999</v>
      </c>
      <c r="P3">
        <v>10.613799999999999</v>
      </c>
      <c r="Q3">
        <v>6.1752000000000002</v>
      </c>
      <c r="R3">
        <v>4.1535000000000002</v>
      </c>
      <c r="S3">
        <v>4.6041999999999996</v>
      </c>
      <c r="T3">
        <v>1.7373000000000001</v>
      </c>
      <c r="U3">
        <v>1.4898</v>
      </c>
      <c r="V3">
        <v>1.1377999999999999</v>
      </c>
      <c r="W3">
        <v>18.331399999999999</v>
      </c>
      <c r="X3" t="s">
        <v>1468</v>
      </c>
      <c r="Y3">
        <v>0.223</v>
      </c>
      <c r="Z3" t="s">
        <v>831</v>
      </c>
      <c r="AA3">
        <v>3.0876000000000001</v>
      </c>
      <c r="AB3" t="s">
        <v>239</v>
      </c>
      <c r="AC3">
        <v>2.5165999999999999</v>
      </c>
      <c r="AD3">
        <v>25.371700000000001</v>
      </c>
      <c r="AE3">
        <v>235.6378</v>
      </c>
      <c r="AF3">
        <v>7</v>
      </c>
      <c r="AG3">
        <v>75</v>
      </c>
    </row>
    <row r="4" spans="1:33">
      <c r="A4" t="s">
        <v>1469</v>
      </c>
      <c r="B4" s="1">
        <v>0.71527777777777779</v>
      </c>
      <c r="C4" t="s">
        <v>163</v>
      </c>
      <c r="D4" t="s">
        <v>281</v>
      </c>
      <c r="E4" t="s">
        <v>230</v>
      </c>
      <c r="F4">
        <v>5531</v>
      </c>
      <c r="G4" t="s">
        <v>231</v>
      </c>
      <c r="H4" t="s">
        <v>232</v>
      </c>
      <c r="I4" s="3" t="s">
        <v>5</v>
      </c>
      <c r="J4" t="s">
        <v>1463</v>
      </c>
      <c r="K4" t="s">
        <v>1464</v>
      </c>
      <c r="L4">
        <v>3</v>
      </c>
      <c r="M4">
        <v>92.844300000000004</v>
      </c>
      <c r="N4">
        <v>37.337000000000003</v>
      </c>
      <c r="O4">
        <v>25.093399999999999</v>
      </c>
      <c r="P4">
        <v>6.4295</v>
      </c>
      <c r="Q4">
        <v>6.4888000000000003</v>
      </c>
      <c r="R4">
        <v>5.5880000000000001</v>
      </c>
      <c r="S4">
        <v>2.8996</v>
      </c>
      <c r="T4">
        <v>2.6732999999999998</v>
      </c>
      <c r="U4">
        <v>0</v>
      </c>
      <c r="V4">
        <v>0</v>
      </c>
      <c r="W4">
        <v>18.4221</v>
      </c>
      <c r="X4" t="s">
        <v>1470</v>
      </c>
      <c r="Y4">
        <v>1.2782</v>
      </c>
      <c r="Z4" t="s">
        <v>818</v>
      </c>
      <c r="AA4">
        <v>1.6141000000000001</v>
      </c>
      <c r="AB4" t="s">
        <v>1471</v>
      </c>
      <c r="AC4">
        <v>1.3878999999999999</v>
      </c>
      <c r="AD4">
        <v>25.024999999999999</v>
      </c>
      <c r="AE4">
        <v>230.42259999999999</v>
      </c>
      <c r="AF4">
        <v>5</v>
      </c>
      <c r="AG4">
        <v>80</v>
      </c>
    </row>
    <row r="5" spans="1:33">
      <c r="A5" t="s">
        <v>1472</v>
      </c>
      <c r="B5" s="1">
        <v>0.71527777777777779</v>
      </c>
      <c r="C5" t="s">
        <v>163</v>
      </c>
      <c r="D5" t="s">
        <v>281</v>
      </c>
      <c r="E5" t="s">
        <v>230</v>
      </c>
      <c r="F5">
        <v>5531</v>
      </c>
      <c r="G5" t="s">
        <v>231</v>
      </c>
      <c r="H5" t="s">
        <v>232</v>
      </c>
      <c r="I5" s="3" t="s">
        <v>5</v>
      </c>
      <c r="J5" t="s">
        <v>1463</v>
      </c>
      <c r="K5" t="s">
        <v>1464</v>
      </c>
      <c r="L5">
        <v>3</v>
      </c>
      <c r="M5">
        <v>70.477000000000004</v>
      </c>
      <c r="N5">
        <v>56.8</v>
      </c>
      <c r="O5">
        <v>32.194899999999997</v>
      </c>
      <c r="P5">
        <v>7.6036000000000001</v>
      </c>
      <c r="Q5">
        <v>5.7290000000000001</v>
      </c>
      <c r="R5">
        <v>6.5975000000000001</v>
      </c>
      <c r="S5">
        <v>3.2898000000000001</v>
      </c>
      <c r="T5">
        <v>2.4418000000000002</v>
      </c>
      <c r="U5">
        <v>1.1739999999999999</v>
      </c>
      <c r="V5">
        <v>1.5066999999999999</v>
      </c>
      <c r="W5">
        <v>12.427099999999999</v>
      </c>
      <c r="X5" t="s">
        <v>1473</v>
      </c>
      <c r="Y5">
        <v>0.11260000000000001</v>
      </c>
      <c r="Z5" t="s">
        <v>804</v>
      </c>
      <c r="AA5">
        <v>0.89270000000000005</v>
      </c>
      <c r="AB5" t="s">
        <v>540</v>
      </c>
      <c r="AC5">
        <v>1.7896000000000001</v>
      </c>
      <c r="AD5">
        <v>17.2179</v>
      </c>
      <c r="AE5">
        <v>220.2544</v>
      </c>
      <c r="AF5">
        <v>10</v>
      </c>
      <c r="AG5">
        <v>72</v>
      </c>
    </row>
    <row r="6" spans="1:33">
      <c r="A6" t="s">
        <v>1474</v>
      </c>
      <c r="B6" s="1">
        <v>0.71527777777777779</v>
      </c>
      <c r="C6" t="s">
        <v>163</v>
      </c>
      <c r="D6" t="s">
        <v>281</v>
      </c>
      <c r="E6" t="s">
        <v>230</v>
      </c>
      <c r="F6">
        <v>5531</v>
      </c>
      <c r="G6" t="s">
        <v>231</v>
      </c>
      <c r="H6" t="s">
        <v>232</v>
      </c>
      <c r="I6" s="3" t="s">
        <v>5</v>
      </c>
      <c r="J6" t="s">
        <v>1463</v>
      </c>
      <c r="K6" t="s">
        <v>1464</v>
      </c>
      <c r="L6">
        <v>3</v>
      </c>
      <c r="M6">
        <v>52.375</v>
      </c>
      <c r="N6">
        <v>46.296799999999998</v>
      </c>
      <c r="O6">
        <v>33.458399999999997</v>
      </c>
      <c r="P6">
        <v>10.8165</v>
      </c>
      <c r="Q6">
        <v>6.4291</v>
      </c>
      <c r="R6">
        <v>4.6669</v>
      </c>
      <c r="S6">
        <v>5.9333</v>
      </c>
      <c r="T6">
        <v>3.4369000000000001</v>
      </c>
      <c r="U6">
        <v>3.1118000000000001</v>
      </c>
      <c r="V6">
        <v>2.3845999999999998</v>
      </c>
      <c r="W6">
        <v>19.523599999999998</v>
      </c>
      <c r="X6" t="s">
        <v>800</v>
      </c>
      <c r="Y6">
        <v>0.1628</v>
      </c>
      <c r="Z6" t="s">
        <v>969</v>
      </c>
      <c r="AA6">
        <v>2.3757000000000001</v>
      </c>
      <c r="AB6" t="s">
        <v>853</v>
      </c>
      <c r="AC6">
        <v>2.0642</v>
      </c>
      <c r="AD6">
        <v>21.2303</v>
      </c>
      <c r="AE6">
        <v>214.26589999999999</v>
      </c>
      <c r="AF6">
        <v>10</v>
      </c>
      <c r="AG6">
        <v>79</v>
      </c>
    </row>
    <row r="7" spans="1:33">
      <c r="A7" t="s">
        <v>1475</v>
      </c>
      <c r="B7" s="1">
        <v>0.71527777777777779</v>
      </c>
      <c r="C7" t="s">
        <v>163</v>
      </c>
      <c r="D7" t="s">
        <v>281</v>
      </c>
      <c r="E7" t="s">
        <v>230</v>
      </c>
      <c r="F7">
        <v>5531</v>
      </c>
      <c r="G7" t="s">
        <v>231</v>
      </c>
      <c r="H7" t="s">
        <v>232</v>
      </c>
      <c r="I7" s="3" t="s">
        <v>5</v>
      </c>
      <c r="J7" t="s">
        <v>1463</v>
      </c>
      <c r="K7" t="s">
        <v>1464</v>
      </c>
      <c r="L7">
        <v>3</v>
      </c>
      <c r="M7">
        <v>79.525000000000006</v>
      </c>
      <c r="N7">
        <v>44.498600000000003</v>
      </c>
      <c r="O7">
        <v>21.8154</v>
      </c>
      <c r="P7">
        <v>7.8301999999999996</v>
      </c>
      <c r="Q7">
        <v>5.3845999999999998</v>
      </c>
      <c r="R7">
        <v>5.4451999999999998</v>
      </c>
      <c r="S7">
        <v>3.1657999999999999</v>
      </c>
      <c r="T7">
        <v>1.7302999999999999</v>
      </c>
      <c r="U7">
        <v>2.4799000000000002</v>
      </c>
      <c r="V7">
        <v>1.7091000000000001</v>
      </c>
      <c r="W7">
        <v>19.425699999999999</v>
      </c>
      <c r="X7" t="s">
        <v>1476</v>
      </c>
      <c r="Y7">
        <v>1.0716000000000001</v>
      </c>
      <c r="Z7" t="s">
        <v>1477</v>
      </c>
      <c r="AA7">
        <v>2.0007999999999999</v>
      </c>
      <c r="AB7" t="s">
        <v>301</v>
      </c>
      <c r="AC7">
        <v>0.97770000000000001</v>
      </c>
      <c r="AD7">
        <v>16.896799999999999</v>
      </c>
      <c r="AE7">
        <v>213.95660000000001</v>
      </c>
      <c r="AF7">
        <v>10</v>
      </c>
      <c r="AG7">
        <v>68</v>
      </c>
    </row>
    <row r="8" spans="1:33">
      <c r="A8" t="s">
        <v>1478</v>
      </c>
      <c r="B8" s="1">
        <v>0.71527777777777779</v>
      </c>
      <c r="C8" t="s">
        <v>163</v>
      </c>
      <c r="D8" t="s">
        <v>281</v>
      </c>
      <c r="E8" t="s">
        <v>230</v>
      </c>
      <c r="F8">
        <v>5531</v>
      </c>
      <c r="G8" t="s">
        <v>231</v>
      </c>
      <c r="H8" t="s">
        <v>232</v>
      </c>
      <c r="I8" s="3" t="s">
        <v>5</v>
      </c>
      <c r="J8" t="s">
        <v>1463</v>
      </c>
      <c r="K8" t="s">
        <v>1464</v>
      </c>
      <c r="L8">
        <v>3</v>
      </c>
      <c r="M8">
        <v>73.495000000000005</v>
      </c>
      <c r="N8">
        <v>56.671999999999997</v>
      </c>
      <c r="O8">
        <v>21.1191</v>
      </c>
      <c r="P8">
        <v>5.9623999999999997</v>
      </c>
      <c r="Q8">
        <v>3.76</v>
      </c>
      <c r="R8">
        <v>3.6739000000000002</v>
      </c>
      <c r="S8">
        <v>0</v>
      </c>
      <c r="T8">
        <v>0</v>
      </c>
      <c r="U8">
        <v>0</v>
      </c>
      <c r="V8">
        <v>0</v>
      </c>
      <c r="W8">
        <v>18.090699999999998</v>
      </c>
      <c r="X8" t="s">
        <v>1479</v>
      </c>
      <c r="Y8">
        <v>0.54090000000000005</v>
      </c>
      <c r="Z8" t="s">
        <v>484</v>
      </c>
      <c r="AA8">
        <v>2.4213</v>
      </c>
      <c r="AB8" t="s">
        <v>1480</v>
      </c>
      <c r="AC8">
        <v>0.73280000000000001</v>
      </c>
      <c r="AD8">
        <v>16.8339</v>
      </c>
      <c r="AE8">
        <v>210.99170000000001</v>
      </c>
      <c r="AF8">
        <v>10</v>
      </c>
      <c r="AG8">
        <v>82</v>
      </c>
    </row>
    <row r="9" spans="1:33">
      <c r="A9" t="s">
        <v>1481</v>
      </c>
      <c r="B9" s="1">
        <v>0.71527777777777779</v>
      </c>
      <c r="C9" t="s">
        <v>163</v>
      </c>
      <c r="D9" t="s">
        <v>281</v>
      </c>
      <c r="E9" t="s">
        <v>230</v>
      </c>
      <c r="F9">
        <v>5531</v>
      </c>
      <c r="G9" t="s">
        <v>231</v>
      </c>
      <c r="H9" t="s">
        <v>232</v>
      </c>
      <c r="I9" s="3" t="s">
        <v>5</v>
      </c>
      <c r="J9" t="s">
        <v>1463</v>
      </c>
      <c r="K9" t="s">
        <v>1464</v>
      </c>
      <c r="L9">
        <v>3</v>
      </c>
      <c r="M9">
        <v>49.325000000000003</v>
      </c>
      <c r="N9">
        <v>62.83</v>
      </c>
      <c r="O9">
        <v>20.981400000000001</v>
      </c>
      <c r="P9">
        <v>13.523999999999999</v>
      </c>
      <c r="Q9">
        <v>5.9229000000000003</v>
      </c>
      <c r="R9">
        <v>5.4485000000000001</v>
      </c>
      <c r="S9">
        <v>4.0286999999999997</v>
      </c>
      <c r="T9">
        <v>1.8162</v>
      </c>
      <c r="U9">
        <v>1.1511</v>
      </c>
      <c r="V9">
        <v>0.86060000000000003</v>
      </c>
      <c r="W9">
        <v>17.6114</v>
      </c>
      <c r="X9" t="s">
        <v>1482</v>
      </c>
      <c r="Y9">
        <v>0.2462</v>
      </c>
      <c r="Z9" t="s">
        <v>975</v>
      </c>
      <c r="AA9">
        <v>1.8432999999999999</v>
      </c>
      <c r="AB9" t="s">
        <v>440</v>
      </c>
      <c r="AC9">
        <v>1.9545999999999999</v>
      </c>
      <c r="AD9">
        <v>14.294600000000001</v>
      </c>
      <c r="AE9">
        <v>201.83850000000001</v>
      </c>
      <c r="AF9">
        <v>14</v>
      </c>
      <c r="AG9">
        <v>76</v>
      </c>
    </row>
    <row r="10" spans="1:33">
      <c r="A10" t="s">
        <v>1483</v>
      </c>
      <c r="B10" s="1">
        <v>0.71527777777777779</v>
      </c>
      <c r="C10" t="s">
        <v>163</v>
      </c>
      <c r="D10" t="s">
        <v>281</v>
      </c>
      <c r="E10" t="s">
        <v>230</v>
      </c>
      <c r="F10">
        <v>5531</v>
      </c>
      <c r="G10" t="s">
        <v>231</v>
      </c>
      <c r="H10" t="s">
        <v>232</v>
      </c>
      <c r="I10" s="3" t="s">
        <v>5</v>
      </c>
      <c r="J10" t="s">
        <v>1463</v>
      </c>
      <c r="K10" t="s">
        <v>1464</v>
      </c>
      <c r="L10">
        <v>3</v>
      </c>
      <c r="M10">
        <v>63.77</v>
      </c>
      <c r="N10">
        <v>62.924799999999998</v>
      </c>
      <c r="O10">
        <v>16.1829</v>
      </c>
      <c r="P10">
        <v>6.1580000000000004</v>
      </c>
      <c r="Q10">
        <v>8.4905000000000008</v>
      </c>
      <c r="R10">
        <v>4.2477999999999998</v>
      </c>
      <c r="S10">
        <v>2.6938</v>
      </c>
      <c r="T10">
        <v>1.8309</v>
      </c>
      <c r="U10">
        <v>1.2976000000000001</v>
      </c>
      <c r="V10">
        <v>0</v>
      </c>
      <c r="W10">
        <v>11.3543</v>
      </c>
      <c r="X10" t="s">
        <v>1484</v>
      </c>
      <c r="Y10">
        <v>0.4667</v>
      </c>
      <c r="Z10" t="s">
        <v>465</v>
      </c>
      <c r="AA10">
        <v>2.0312999999999999</v>
      </c>
      <c r="AB10" t="s">
        <v>418</v>
      </c>
      <c r="AC10">
        <v>1.7927</v>
      </c>
      <c r="AD10">
        <v>16.755099999999999</v>
      </c>
      <c r="AE10">
        <v>201.48390000000001</v>
      </c>
      <c r="AF10">
        <v>10</v>
      </c>
      <c r="AG10">
        <v>70</v>
      </c>
    </row>
    <row r="11" spans="1:33">
      <c r="A11" t="s">
        <v>1485</v>
      </c>
      <c r="B11" s="1">
        <v>0.71527777777777779</v>
      </c>
      <c r="C11" t="s">
        <v>163</v>
      </c>
      <c r="D11" t="s">
        <v>281</v>
      </c>
      <c r="E11" t="s">
        <v>230</v>
      </c>
      <c r="F11">
        <v>5531</v>
      </c>
      <c r="G11" t="s">
        <v>231</v>
      </c>
      <c r="H11" t="s">
        <v>232</v>
      </c>
      <c r="I11" s="3" t="s">
        <v>5</v>
      </c>
      <c r="J11" t="s">
        <v>1463</v>
      </c>
      <c r="K11" t="s">
        <v>1464</v>
      </c>
      <c r="L11">
        <v>3</v>
      </c>
      <c r="M11">
        <v>58.6325</v>
      </c>
      <c r="N11">
        <v>49.823999999999998</v>
      </c>
      <c r="O11">
        <v>19.7484</v>
      </c>
      <c r="P11">
        <v>9.6959999999999997</v>
      </c>
      <c r="Q11">
        <v>8.0686999999999998</v>
      </c>
      <c r="R11">
        <v>4.2205000000000004</v>
      </c>
      <c r="S11">
        <v>3.5243000000000002</v>
      </c>
      <c r="T11">
        <v>1.7991999999999999</v>
      </c>
      <c r="U11">
        <v>0</v>
      </c>
      <c r="V11">
        <v>0</v>
      </c>
      <c r="W11">
        <v>18.446400000000001</v>
      </c>
      <c r="X11" t="s">
        <v>1305</v>
      </c>
      <c r="Y11">
        <v>0</v>
      </c>
      <c r="Z11" t="s">
        <v>465</v>
      </c>
      <c r="AA11">
        <v>2.0869</v>
      </c>
      <c r="AB11" t="s">
        <v>462</v>
      </c>
      <c r="AC11">
        <v>1.7225999999999999</v>
      </c>
      <c r="AD11">
        <v>16.341699999999999</v>
      </c>
      <c r="AE11">
        <v>197.29769999999999</v>
      </c>
      <c r="AF11">
        <v>4.5</v>
      </c>
      <c r="AG11">
        <v>73</v>
      </c>
    </row>
    <row r="12" spans="1:33">
      <c r="A12" t="s">
        <v>1486</v>
      </c>
      <c r="B12" s="1">
        <v>0.71527777777777779</v>
      </c>
      <c r="C12" t="s">
        <v>163</v>
      </c>
      <c r="D12" t="s">
        <v>281</v>
      </c>
      <c r="E12" t="s">
        <v>230</v>
      </c>
      <c r="F12">
        <v>5531</v>
      </c>
      <c r="G12" t="s">
        <v>231</v>
      </c>
      <c r="H12" t="s">
        <v>232</v>
      </c>
      <c r="I12" s="3" t="s">
        <v>5</v>
      </c>
      <c r="J12" t="s">
        <v>1463</v>
      </c>
      <c r="K12" t="s">
        <v>1464</v>
      </c>
      <c r="L12">
        <v>3</v>
      </c>
      <c r="M12">
        <v>51.447800000000001</v>
      </c>
      <c r="N12">
        <v>44.533999999999999</v>
      </c>
      <c r="O12">
        <v>23.258400000000002</v>
      </c>
      <c r="P12">
        <v>6.6172000000000004</v>
      </c>
      <c r="Q12">
        <v>4.7264999999999997</v>
      </c>
      <c r="R12">
        <v>2.5091999999999999</v>
      </c>
      <c r="S12">
        <v>0</v>
      </c>
      <c r="T12">
        <v>0</v>
      </c>
      <c r="U12">
        <v>0</v>
      </c>
      <c r="V12">
        <v>0</v>
      </c>
      <c r="W12">
        <v>18.4757</v>
      </c>
      <c r="X12" t="s">
        <v>803</v>
      </c>
      <c r="Y12">
        <v>0.58040000000000003</v>
      </c>
      <c r="Z12" t="s">
        <v>1487</v>
      </c>
      <c r="AA12">
        <v>0.54590000000000005</v>
      </c>
      <c r="AB12" t="s">
        <v>720</v>
      </c>
      <c r="AC12">
        <v>2.2164000000000001</v>
      </c>
      <c r="AD12">
        <v>2.7</v>
      </c>
      <c r="AE12">
        <v>164.52369999999999</v>
      </c>
      <c r="AF12">
        <v>10</v>
      </c>
      <c r="AG12">
        <v>73</v>
      </c>
    </row>
    <row r="51" spans="1:33" hidden="1" outlineLevel="1">
      <c r="A51" t="str">
        <f>C2</f>
        <v>Doncaster</v>
      </c>
      <c r="B51">
        <f>B2</f>
        <v>0.71527777777777779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International Man</v>
      </c>
      <c r="L52" t="str">
        <f t="shared" si="0"/>
        <v>Miss Mumtaz (IRE)</v>
      </c>
      <c r="M52" t="str">
        <f t="shared" si="0"/>
        <v>Mr Wagyu (IRE)</v>
      </c>
      <c r="N52" t="str">
        <f t="shared" ref="N52:N91" si="1">INDEX($A$2:$A$20,(MATCH(LARGE(W$2:W$20,$J52),W$2:W$20,0)))</f>
        <v>International Man</v>
      </c>
      <c r="O52" t="str">
        <f t="shared" ref="O52:O91" si="2">INDEX($A$2:$A$20,(MATCH(LARGE(AA$2:AA$20,$J52),AA$2:AA$20,0)))</f>
        <v>Miss Mumtaz (IRE)</v>
      </c>
      <c r="P52" t="str">
        <f t="shared" ref="P52:P91" si="3">INDEX($A$2:$A$20,(MATCH(LARGE(Y$2:Y$20,$J52),Y$2:Y$20,0)))</f>
        <v>International Man</v>
      </c>
      <c r="Q52" t="str">
        <f t="shared" ref="Q52:Q91" si="4">INDEX($A$2:$A$20,(MATCH(LARGE(Y$2:Y$20,$J52),Y$2:Y$20,0)))</f>
        <v>International Man</v>
      </c>
      <c r="R52" t="str">
        <f t="shared" ref="R52:R91" si="5">INDEX($A$2:$A$20,(MATCH(LARGE(AD$2:AD$20,$J52),AD$2:AD$20,0)))</f>
        <v>Miss Mumtaz (IRE)</v>
      </c>
      <c r="S52" t="str">
        <f t="shared" ref="S52:S80" si="6">A2</f>
        <v>International Man</v>
      </c>
      <c r="V52">
        <f t="shared" ref="V52:V80" si="7">SUM(Y52:AF52)</f>
        <v>61</v>
      </c>
      <c r="W52">
        <f t="shared" ref="W52:W80" si="8">V52-AG2</f>
        <v>-16</v>
      </c>
      <c r="X52">
        <f t="shared" ref="X52:X60" si="9">IF(ISNA(W52),"",W52)</f>
        <v>-16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4</v>
      </c>
      <c r="AB52">
        <f t="shared" ref="AB52:AB80" si="11">(($H$63+1)-(RANK(W2,W$2:W$30)))</f>
        <v>11</v>
      </c>
      <c r="AC52">
        <f t="shared" ref="AC52:AC80" si="12">(($H$63+1)-(RANK(Y2,Y$2:Y$30)))</f>
        <v>11</v>
      </c>
      <c r="AD52">
        <f t="shared" ref="AD52:AD80" si="13">(($H$63+1)-(RANK(AA2,AA$2:AA$30)))</f>
        <v>8</v>
      </c>
      <c r="AE52">
        <f t="shared" ref="AE52:AF80" si="14">(($H$63+1)-(RANK(AC2,AC$2:AC$30)))</f>
        <v>4</v>
      </c>
      <c r="AF52">
        <f t="shared" si="14"/>
        <v>2</v>
      </c>
      <c r="AG52" t="str">
        <f>INDEX(S52:S92, MATCH(LARGE(X52:X92, 1),X52:X92, 0))</f>
        <v>Miss Mumtaz (IRE)</v>
      </c>
    </row>
    <row r="53" spans="1:33" hidden="1" outlineLevel="1">
      <c r="A53" t="s">
        <v>43</v>
      </c>
      <c r="B53" t="str">
        <f>A2</f>
        <v>International Man</v>
      </c>
      <c r="C53">
        <f>AE2</f>
        <v>263.37139999999999</v>
      </c>
      <c r="D53">
        <f>AG2</f>
        <v>77</v>
      </c>
      <c r="E53">
        <f>C53-D53</f>
        <v>186.37139999999999</v>
      </c>
      <c r="F53">
        <f>SUMIF(B53:B61, B53, G53:G61)</f>
        <v>0.37215902744554352</v>
      </c>
      <c r="G53">
        <f>(1/C53)*(C53-C54)</f>
        <v>0.10530224618162791</v>
      </c>
      <c r="H53">
        <f>AF2</f>
        <v>6</v>
      </c>
      <c r="J53">
        <v>2</v>
      </c>
      <c r="K53" t="str">
        <f t="shared" si="0"/>
        <v>Robsdelight (IRE)</v>
      </c>
      <c r="L53" t="str">
        <f t="shared" si="0"/>
        <v>International Man</v>
      </c>
      <c r="M53" t="str">
        <f t="shared" si="0"/>
        <v>Kyllachy Dragon (IRE)</v>
      </c>
      <c r="N53" t="str">
        <f t="shared" si="1"/>
        <v>Mr Wagyu (IRE)</v>
      </c>
      <c r="O53" t="str">
        <f t="shared" si="2"/>
        <v>Tough Remedy (IRE)</v>
      </c>
      <c r="P53" t="str">
        <f t="shared" si="3"/>
        <v>Robsdelight (IRE)</v>
      </c>
      <c r="Q53" t="str">
        <f t="shared" si="4"/>
        <v>Robsdelight (IRE)</v>
      </c>
      <c r="R53" t="str">
        <f t="shared" si="5"/>
        <v>Robsdelight (IRE)</v>
      </c>
      <c r="S53" t="str">
        <f t="shared" si="6"/>
        <v>Miss Mumtaz (IRE)</v>
      </c>
      <c r="V53">
        <f t="shared" si="7"/>
        <v>60</v>
      </c>
      <c r="W53">
        <f t="shared" si="8"/>
        <v>-15</v>
      </c>
      <c r="X53">
        <f t="shared" si="9"/>
        <v>-15</v>
      </c>
      <c r="Y53">
        <f t="shared" si="10"/>
        <v>5</v>
      </c>
      <c r="Z53">
        <f t="shared" si="10"/>
        <v>11</v>
      </c>
      <c r="AA53">
        <f t="shared" si="10"/>
        <v>2</v>
      </c>
      <c r="AB53">
        <f t="shared" si="11"/>
        <v>5</v>
      </c>
      <c r="AC53">
        <f t="shared" si="12"/>
        <v>4</v>
      </c>
      <c r="AD53">
        <f t="shared" si="13"/>
        <v>11</v>
      </c>
      <c r="AE53">
        <f t="shared" si="14"/>
        <v>11</v>
      </c>
      <c r="AF53">
        <f t="shared" si="14"/>
        <v>11</v>
      </c>
    </row>
    <row r="54" spans="1:33" hidden="1" outlineLevel="1">
      <c r="A54" t="s">
        <v>44</v>
      </c>
      <c r="B54" t="str">
        <f>A3</f>
        <v>Miss Mumtaz (IRE)</v>
      </c>
      <c r="C54">
        <f>AE3</f>
        <v>235.6378</v>
      </c>
      <c r="D54">
        <f>AG3</f>
        <v>75</v>
      </c>
      <c r="E54">
        <f t="shared" ref="E54:E55" si="15">C54-D54</f>
        <v>160.6378</v>
      </c>
      <c r="F54">
        <f ca="1">SUMIF(B53:B64, B54, G53:G61)</f>
        <v>0.34875143803075032</v>
      </c>
      <c r="H54">
        <f>AF3</f>
        <v>7</v>
      </c>
      <c r="J54">
        <v>3</v>
      </c>
      <c r="K54" t="str">
        <f t="shared" si="0"/>
        <v>Roland Rocks (IRE)</v>
      </c>
      <c r="L54" t="str">
        <f t="shared" si="0"/>
        <v>Knowing Glance (IRE)</v>
      </c>
      <c r="M54" t="str">
        <f t="shared" si="0"/>
        <v>Robsdelight (IRE)</v>
      </c>
      <c r="N54" t="str">
        <f t="shared" si="1"/>
        <v>Roland Rocks (IRE)</v>
      </c>
      <c r="O54" t="str">
        <f t="shared" si="2"/>
        <v>Mr Wagyu (IRE)</v>
      </c>
      <c r="P54" t="str">
        <f t="shared" si="3"/>
        <v>Roland Rocks (IRE)</v>
      </c>
      <c r="Q54" t="str">
        <f t="shared" si="4"/>
        <v>Roland Rocks (IRE)</v>
      </c>
      <c r="R54" t="str">
        <f t="shared" si="5"/>
        <v>Mr Wagyu (IRE)</v>
      </c>
      <c r="S54" t="str">
        <f t="shared" si="6"/>
        <v>Robsdelight (IRE)</v>
      </c>
      <c r="V54">
        <f t="shared" si="7"/>
        <v>52</v>
      </c>
      <c r="W54">
        <f t="shared" si="8"/>
        <v>-28</v>
      </c>
      <c r="X54">
        <f t="shared" si="9"/>
        <v>-28</v>
      </c>
      <c r="Y54">
        <f t="shared" si="10"/>
        <v>10</v>
      </c>
      <c r="Z54">
        <f t="shared" si="10"/>
        <v>1</v>
      </c>
      <c r="AA54">
        <f t="shared" si="10"/>
        <v>9</v>
      </c>
      <c r="AB54">
        <f t="shared" si="11"/>
        <v>6</v>
      </c>
      <c r="AC54">
        <f t="shared" si="12"/>
        <v>10</v>
      </c>
      <c r="AD54">
        <f t="shared" si="13"/>
        <v>3</v>
      </c>
      <c r="AE54">
        <f t="shared" si="14"/>
        <v>3</v>
      </c>
      <c r="AF54">
        <f t="shared" si="14"/>
        <v>10</v>
      </c>
    </row>
    <row r="55" spans="1:33" hidden="1" outlineLevel="1">
      <c r="A55" t="s">
        <v>45</v>
      </c>
      <c r="B55" t="str">
        <f>A4</f>
        <v>Robsdelight (IRE)</v>
      </c>
      <c r="C55">
        <f>AE4</f>
        <v>230.42259999999999</v>
      </c>
      <c r="D55">
        <f>AG4</f>
        <v>80</v>
      </c>
      <c r="E55">
        <f t="shared" si="15"/>
        <v>150.42259999999999</v>
      </c>
      <c r="F55">
        <f ca="1">SUMIF(B53:B64, B55, G53:G61)</f>
        <v>0</v>
      </c>
      <c r="H55">
        <f>AF4</f>
        <v>5</v>
      </c>
      <c r="J55">
        <v>4</v>
      </c>
      <c r="K55" t="str">
        <f t="shared" si="0"/>
        <v>Tough Remedy (IRE)</v>
      </c>
      <c r="L55" t="str">
        <f t="shared" si="0"/>
        <v>Glamorous Dream (IRE)</v>
      </c>
      <c r="M55" t="str">
        <f t="shared" si="0"/>
        <v>Sociologist (FR)</v>
      </c>
      <c r="N55" t="str">
        <f t="shared" si="1"/>
        <v>Sociologist (FR)</v>
      </c>
      <c r="O55" t="str">
        <f t="shared" si="2"/>
        <v>International Man</v>
      </c>
      <c r="P55" t="str">
        <f t="shared" si="3"/>
        <v>Sociologist (FR)</v>
      </c>
      <c r="Q55" t="str">
        <f t="shared" si="4"/>
        <v>Sociologist (FR)</v>
      </c>
      <c r="R55" t="str">
        <f t="shared" si="5"/>
        <v>Kyllachy Dragon (IRE)</v>
      </c>
      <c r="S55" t="str">
        <f t="shared" si="6"/>
        <v>Kyllachy Dragon (IRE)</v>
      </c>
      <c r="V55">
        <f t="shared" si="7"/>
        <v>44</v>
      </c>
      <c r="W55">
        <f t="shared" si="8"/>
        <v>-28</v>
      </c>
      <c r="X55">
        <f t="shared" si="9"/>
        <v>-28</v>
      </c>
      <c r="Y55">
        <f t="shared" si="10"/>
        <v>7</v>
      </c>
      <c r="Z55">
        <f t="shared" si="10"/>
        <v>7</v>
      </c>
      <c r="AA55">
        <f t="shared" si="10"/>
        <v>10</v>
      </c>
      <c r="AB55">
        <f t="shared" si="11"/>
        <v>2</v>
      </c>
      <c r="AC55">
        <f t="shared" si="12"/>
        <v>2</v>
      </c>
      <c r="AD55">
        <f t="shared" si="13"/>
        <v>2</v>
      </c>
      <c r="AE55">
        <f t="shared" si="14"/>
        <v>6</v>
      </c>
      <c r="AF55">
        <f t="shared" si="14"/>
        <v>8</v>
      </c>
    </row>
    <row r="56" spans="1:33" hidden="1" outlineLevel="1">
      <c r="A56" t="s">
        <v>46</v>
      </c>
      <c r="B56" t="str">
        <f>INDEX(A$2:A$20,MATCH(C56,M$2:M$20,0))</f>
        <v>International Man</v>
      </c>
      <c r="C56">
        <f>LARGE(M$2:M$20, D56)</f>
        <v>93.809600000000003</v>
      </c>
      <c r="D56">
        <v>1</v>
      </c>
      <c r="E56">
        <f>LARGE(M$2:M$20, F56)</f>
        <v>92.844300000000004</v>
      </c>
      <c r="F56">
        <v>2</v>
      </c>
      <c r="G56">
        <f t="shared" ref="G56:G61" si="16">IF(C56&gt;0, (1/C56)*(C56-E56), 0.1)</f>
        <v>1.0289991642646372E-2</v>
      </c>
      <c r="H56">
        <f t="shared" ref="H56:H61" si="17">INDEX(AF$2:AF$20,MATCH(B56,A$2:A$20,0))</f>
        <v>6</v>
      </c>
      <c r="J56">
        <v>5</v>
      </c>
      <c r="K56" t="str">
        <f t="shared" si="0"/>
        <v>Kyllachy Dragon (IRE)</v>
      </c>
      <c r="L56" t="str">
        <f t="shared" si="0"/>
        <v>Kyllachy Dragon (IRE)</v>
      </c>
      <c r="M56" t="str">
        <f t="shared" si="0"/>
        <v>Roland Rocks (IRE)</v>
      </c>
      <c r="N56" t="str">
        <f t="shared" si="1"/>
        <v>Dubai Acclaim (IRE)</v>
      </c>
      <c r="O56" t="str">
        <f t="shared" si="2"/>
        <v>Dubai Acclaim (IRE)</v>
      </c>
      <c r="P56" t="str">
        <f t="shared" si="3"/>
        <v>Tough Remedy (IRE)</v>
      </c>
      <c r="Q56" t="str">
        <f t="shared" si="4"/>
        <v>Tough Remedy (IRE)</v>
      </c>
      <c r="R56" t="str">
        <f t="shared" si="5"/>
        <v>Roland Rocks (IRE)</v>
      </c>
      <c r="S56" t="str">
        <f t="shared" si="6"/>
        <v>Mr Wagyu (IRE)</v>
      </c>
      <c r="V56">
        <f t="shared" si="7"/>
        <v>58</v>
      </c>
      <c r="W56">
        <f t="shared" si="8"/>
        <v>-21</v>
      </c>
      <c r="X56">
        <f t="shared" si="9"/>
        <v>-21</v>
      </c>
      <c r="Y56">
        <f t="shared" si="10"/>
        <v>3</v>
      </c>
      <c r="Z56">
        <f t="shared" si="10"/>
        <v>4</v>
      </c>
      <c r="AA56">
        <f t="shared" si="10"/>
        <v>11</v>
      </c>
      <c r="AB56">
        <f t="shared" si="11"/>
        <v>10</v>
      </c>
      <c r="AC56">
        <f t="shared" si="12"/>
        <v>3</v>
      </c>
      <c r="AD56">
        <f t="shared" si="13"/>
        <v>9</v>
      </c>
      <c r="AE56">
        <f t="shared" si="14"/>
        <v>9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International Man</v>
      </c>
      <c r="C57">
        <f>LARGE(W$2:W$20, D57)</f>
        <v>21.232099999999999</v>
      </c>
      <c r="D57">
        <v>1</v>
      </c>
      <c r="E57">
        <f>LARGE(W$2:W$20, F57)</f>
        <v>19.523599999999998</v>
      </c>
      <c r="F57">
        <v>2</v>
      </c>
      <c r="G57">
        <f t="shared" si="16"/>
        <v>8.0467782273067709E-2</v>
      </c>
      <c r="H57">
        <f t="shared" si="17"/>
        <v>6</v>
      </c>
      <c r="J57">
        <v>6</v>
      </c>
      <c r="K57" t="str">
        <f t="shared" si="0"/>
        <v>Knowing Glance (IRE)</v>
      </c>
      <c r="L57" t="str">
        <f t="shared" si="0"/>
        <v>Tough Remedy (IRE)</v>
      </c>
      <c r="M57" t="str">
        <f t="shared" si="0"/>
        <v>Tough Remedy (IRE)</v>
      </c>
      <c r="N57" t="str">
        <f t="shared" si="1"/>
        <v>Robsdelight (IRE)</v>
      </c>
      <c r="O57" t="str">
        <f t="shared" si="2"/>
        <v>Knowing Glance (IRE)</v>
      </c>
      <c r="P57" t="str">
        <f t="shared" si="3"/>
        <v>Knowing Glance (IRE)</v>
      </c>
      <c r="Q57" t="str">
        <f t="shared" si="4"/>
        <v>Knowing Glance (IRE)</v>
      </c>
      <c r="R57" t="str">
        <f t="shared" si="5"/>
        <v>Tough Remedy (IRE)</v>
      </c>
      <c r="S57" t="str">
        <f t="shared" si="6"/>
        <v>Roland Rocks (IRE)</v>
      </c>
      <c r="V57">
        <f t="shared" si="7"/>
        <v>50</v>
      </c>
      <c r="W57">
        <f t="shared" si="8"/>
        <v>-18</v>
      </c>
      <c r="X57">
        <f t="shared" si="9"/>
        <v>-18</v>
      </c>
      <c r="Y57">
        <f t="shared" si="10"/>
        <v>9</v>
      </c>
      <c r="Z57">
        <f t="shared" si="10"/>
        <v>2</v>
      </c>
      <c r="AA57">
        <f t="shared" si="10"/>
        <v>7</v>
      </c>
      <c r="AB57">
        <f t="shared" si="11"/>
        <v>9</v>
      </c>
      <c r="AC57">
        <f t="shared" si="12"/>
        <v>9</v>
      </c>
      <c r="AD57">
        <f t="shared" si="13"/>
        <v>5</v>
      </c>
      <c r="AE57">
        <f t="shared" si="14"/>
        <v>2</v>
      </c>
      <c r="AF57">
        <f t="shared" si="14"/>
        <v>7</v>
      </c>
    </row>
    <row r="58" spans="1:33" hidden="1" outlineLevel="1">
      <c r="A58" t="s">
        <v>28</v>
      </c>
      <c r="B58" t="str">
        <f>INDEX(A$2:A$20,MATCH(C58,AA$2:AA$20,0))</f>
        <v>Miss Mumtaz (IRE)</v>
      </c>
      <c r="C58">
        <f>LARGE(AA$2:AA$20, D58)</f>
        <v>3.0876000000000001</v>
      </c>
      <c r="D58">
        <v>1</v>
      </c>
      <c r="E58">
        <f>LARGE(AA$2:AA$20, F58)</f>
        <v>2.4213</v>
      </c>
      <c r="F58">
        <v>2</v>
      </c>
      <c r="G58">
        <f t="shared" si="16"/>
        <v>0.21579867858530902</v>
      </c>
      <c r="H58">
        <f t="shared" si="17"/>
        <v>7</v>
      </c>
      <c r="J58">
        <v>7</v>
      </c>
      <c r="K58" t="str">
        <f t="shared" si="0"/>
        <v>Miss Mumtaz (IRE)</v>
      </c>
      <c r="L58" t="str">
        <f t="shared" si="0"/>
        <v>Dubai Acclaim (IRE)</v>
      </c>
      <c r="M58" t="str">
        <f t="shared" si="0"/>
        <v>Glamorous Dream (IRE)</v>
      </c>
      <c r="N58" t="str">
        <f t="shared" si="1"/>
        <v>Miss Mumtaz (IRE)</v>
      </c>
      <c r="O58" t="str">
        <f t="shared" si="2"/>
        <v>Roland Rocks (IRE)</v>
      </c>
      <c r="P58" t="str">
        <f t="shared" si="3"/>
        <v>Glamorous Dream (IRE)</v>
      </c>
      <c r="Q58" t="str">
        <f t="shared" si="4"/>
        <v>Glamorous Dream (IRE)</v>
      </c>
      <c r="R58" t="str">
        <f t="shared" si="5"/>
        <v>Knowing Glance (IRE)</v>
      </c>
      <c r="S58" t="str">
        <f t="shared" si="6"/>
        <v>Tough Remedy (IRE)</v>
      </c>
      <c r="V58">
        <f t="shared" si="7"/>
        <v>48</v>
      </c>
      <c r="W58">
        <f t="shared" si="8"/>
        <v>-34</v>
      </c>
      <c r="X58">
        <f t="shared" si="9"/>
        <v>-34</v>
      </c>
      <c r="Y58">
        <f t="shared" si="10"/>
        <v>8</v>
      </c>
      <c r="Z58">
        <f t="shared" si="10"/>
        <v>6</v>
      </c>
      <c r="AA58">
        <f t="shared" si="10"/>
        <v>6</v>
      </c>
      <c r="AB58">
        <f t="shared" si="11"/>
        <v>4</v>
      </c>
      <c r="AC58">
        <f t="shared" si="12"/>
        <v>7</v>
      </c>
      <c r="AD58">
        <f t="shared" si="13"/>
        <v>10</v>
      </c>
      <c r="AE58">
        <f t="shared" si="14"/>
        <v>1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Miss Mumtaz (IRE)</v>
      </c>
      <c r="C59">
        <f>LARGE(AC$2:AC$20, D59)</f>
        <v>2.5165999999999999</v>
      </c>
      <c r="D59">
        <v>1</v>
      </c>
      <c r="E59">
        <f>LARGE(AC$2:AC$20, F59)</f>
        <v>2.2164000000000001</v>
      </c>
      <c r="F59">
        <v>2</v>
      </c>
      <c r="G59">
        <f t="shared" si="16"/>
        <v>0.1192879281570372</v>
      </c>
      <c r="H59">
        <f t="shared" si="17"/>
        <v>7</v>
      </c>
      <c r="J59">
        <v>8</v>
      </c>
      <c r="K59" t="str">
        <f t="shared" si="0"/>
        <v>Dubai Acclaim (IRE)</v>
      </c>
      <c r="L59" t="str">
        <f t="shared" si="0"/>
        <v>Mr Wagyu (IRE)</v>
      </c>
      <c r="M59" t="str">
        <f t="shared" si="0"/>
        <v>International Man</v>
      </c>
      <c r="N59" t="str">
        <f t="shared" si="1"/>
        <v>Tough Remedy (IRE)</v>
      </c>
      <c r="O59" t="str">
        <f t="shared" si="2"/>
        <v>Glamorous Dream (IRE)</v>
      </c>
      <c r="P59" t="str">
        <f t="shared" si="3"/>
        <v>Miss Mumtaz (IRE)</v>
      </c>
      <c r="Q59" t="str">
        <f t="shared" si="4"/>
        <v>Miss Mumtaz (IRE)</v>
      </c>
      <c r="R59" t="str">
        <f t="shared" si="5"/>
        <v>Dubai Acclaim (IRE)</v>
      </c>
      <c r="S59" t="str">
        <f t="shared" si="6"/>
        <v>Glamorous Dream (IRE)</v>
      </c>
      <c r="V59">
        <f t="shared" si="7"/>
        <v>37</v>
      </c>
      <c r="W59">
        <f t="shared" si="8"/>
        <v>-39</v>
      </c>
      <c r="X59">
        <f t="shared" si="9"/>
        <v>-39</v>
      </c>
      <c r="Y59">
        <f t="shared" si="10"/>
        <v>1</v>
      </c>
      <c r="Z59">
        <f t="shared" si="10"/>
        <v>8</v>
      </c>
      <c r="AA59">
        <f t="shared" si="10"/>
        <v>5</v>
      </c>
      <c r="AB59">
        <f t="shared" si="11"/>
        <v>3</v>
      </c>
      <c r="AC59">
        <f t="shared" si="12"/>
        <v>5</v>
      </c>
      <c r="AD59">
        <f t="shared" si="13"/>
        <v>4</v>
      </c>
      <c r="AE59">
        <f t="shared" si="14"/>
        <v>8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International Man</v>
      </c>
      <c r="C60">
        <f>LARGE(Y$2:Y$20, D60)</f>
        <v>1.5513999999999999</v>
      </c>
      <c r="D60">
        <v>1</v>
      </c>
      <c r="E60">
        <f>LARGE(Y$2:Y$20, F60)</f>
        <v>1.2782</v>
      </c>
      <c r="F60">
        <v>2</v>
      </c>
      <c r="G60">
        <f t="shared" si="16"/>
        <v>0.17609900734820158</v>
      </c>
      <c r="H60">
        <f t="shared" si="17"/>
        <v>6</v>
      </c>
      <c r="J60">
        <v>9</v>
      </c>
      <c r="K60" t="str">
        <f t="shared" si="0"/>
        <v>Mr Wagyu (IRE)</v>
      </c>
      <c r="L60" t="str">
        <f t="shared" si="0"/>
        <v>Sociologist (FR)</v>
      </c>
      <c r="M60" t="str">
        <f t="shared" si="0"/>
        <v>Dubai Acclaim (IRE)</v>
      </c>
      <c r="N60" t="str">
        <f t="shared" si="1"/>
        <v>Glamorous Dream (IRE)</v>
      </c>
      <c r="O60" t="str">
        <f t="shared" si="2"/>
        <v>Robsdelight (IRE)</v>
      </c>
      <c r="P60" t="str">
        <f t="shared" si="3"/>
        <v>Mr Wagyu (IRE)</v>
      </c>
      <c r="Q60" t="str">
        <f t="shared" si="4"/>
        <v>Mr Wagyu (IRE)</v>
      </c>
      <c r="R60" t="str">
        <f t="shared" si="5"/>
        <v>Glamorous Dream (IRE)</v>
      </c>
      <c r="S60" t="str">
        <f t="shared" si="6"/>
        <v>Knowing Glance (IRE)</v>
      </c>
      <c r="V60">
        <f t="shared" si="7"/>
        <v>41</v>
      </c>
      <c r="W60">
        <f t="shared" si="8"/>
        <v>-29</v>
      </c>
      <c r="X60">
        <f t="shared" si="9"/>
        <v>-29</v>
      </c>
      <c r="Y60">
        <f t="shared" si="10"/>
        <v>6</v>
      </c>
      <c r="Z60">
        <f t="shared" si="10"/>
        <v>9</v>
      </c>
      <c r="AA60">
        <f t="shared" si="10"/>
        <v>1</v>
      </c>
      <c r="AB60">
        <f t="shared" si="11"/>
        <v>1</v>
      </c>
      <c r="AC60">
        <f t="shared" si="12"/>
        <v>6</v>
      </c>
      <c r="AD60">
        <f t="shared" si="13"/>
        <v>6</v>
      </c>
      <c r="AE60">
        <f t="shared" si="14"/>
        <v>7</v>
      </c>
      <c r="AF60">
        <f t="shared" si="14"/>
        <v>5</v>
      </c>
    </row>
    <row r="61" spans="1:33" hidden="1" outlineLevel="1">
      <c r="A61" t="s">
        <v>47</v>
      </c>
      <c r="B61" t="str">
        <f>INDEX(A$2:A$20,MATCH(C61,AD$2:AD$20,0))</f>
        <v>Miss Mumtaz (IRE)</v>
      </c>
      <c r="C61">
        <f>LARGE(AD$2:AD$20, D61)</f>
        <v>25.371700000000001</v>
      </c>
      <c r="D61">
        <v>1</v>
      </c>
      <c r="E61">
        <f>LARGE(AD$2:AD$20, F61)</f>
        <v>25.024999999999999</v>
      </c>
      <c r="F61">
        <v>2</v>
      </c>
      <c r="G61">
        <f t="shared" si="16"/>
        <v>1.3664831288404088E-2</v>
      </c>
      <c r="H61">
        <f t="shared" si="17"/>
        <v>7</v>
      </c>
      <c r="J61">
        <v>10</v>
      </c>
      <c r="K61" t="str">
        <f t="shared" si="0"/>
        <v>Sociologist (FR)</v>
      </c>
      <c r="L61" t="str">
        <f t="shared" si="0"/>
        <v>Roland Rocks (IRE)</v>
      </c>
      <c r="M61" t="str">
        <f t="shared" si="0"/>
        <v>Miss Mumtaz (IRE)</v>
      </c>
      <c r="N61" t="str">
        <f t="shared" si="1"/>
        <v>Kyllachy Dragon (IRE)</v>
      </c>
      <c r="O61" t="str">
        <f t="shared" si="2"/>
        <v>Kyllachy Dragon (IRE)</v>
      </c>
      <c r="P61" t="str">
        <f t="shared" si="3"/>
        <v>Kyllachy Dragon (IRE)</v>
      </c>
      <c r="Q61" t="str">
        <f t="shared" si="4"/>
        <v>Kyllachy Dragon (IRE)</v>
      </c>
      <c r="R61" t="str">
        <f t="shared" si="5"/>
        <v>International Man</v>
      </c>
      <c r="S61" t="str">
        <f t="shared" si="6"/>
        <v>Dubai Acclaim (IRE)</v>
      </c>
      <c r="V61">
        <f t="shared" si="7"/>
        <v>36</v>
      </c>
      <c r="W61">
        <f t="shared" si="8"/>
        <v>-37</v>
      </c>
      <c r="X61">
        <f>IF(ISNA(W61),"",W61)</f>
        <v>-37</v>
      </c>
      <c r="Y61">
        <f t="shared" si="10"/>
        <v>4</v>
      </c>
      <c r="Z61">
        <f t="shared" si="10"/>
        <v>5</v>
      </c>
      <c r="AA61">
        <f t="shared" si="10"/>
        <v>3</v>
      </c>
      <c r="AB61">
        <f t="shared" si="11"/>
        <v>7</v>
      </c>
      <c r="AC61">
        <f t="shared" si="12"/>
        <v>1</v>
      </c>
      <c r="AD61">
        <f t="shared" si="13"/>
        <v>7</v>
      </c>
      <c r="AE61">
        <f t="shared" si="14"/>
        <v>5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International Man</v>
      </c>
      <c r="J62">
        <v>11</v>
      </c>
      <c r="K62" t="str">
        <f t="shared" si="0"/>
        <v>Glamorous Dream (IRE)</v>
      </c>
      <c r="L62" t="str">
        <f t="shared" si="0"/>
        <v>Robsdelight (IRE)</v>
      </c>
      <c r="M62" t="str">
        <f t="shared" si="0"/>
        <v>Knowing Glance (IRE)</v>
      </c>
      <c r="N62" t="str">
        <f t="shared" si="1"/>
        <v>Knowing Glance (IRE)</v>
      </c>
      <c r="O62" t="str">
        <f t="shared" si="2"/>
        <v>Sociologist (FR)</v>
      </c>
      <c r="P62" t="str">
        <f t="shared" si="3"/>
        <v>Dubai Acclaim (IRE)</v>
      </c>
      <c r="Q62" t="str">
        <f t="shared" si="4"/>
        <v>Dubai Acclaim (IRE)</v>
      </c>
      <c r="R62" t="str">
        <f t="shared" si="5"/>
        <v>Sociologist (FR)</v>
      </c>
      <c r="S62" t="str">
        <f t="shared" si="6"/>
        <v>Sociologist (FR)</v>
      </c>
      <c r="V62">
        <f t="shared" si="7"/>
        <v>41</v>
      </c>
      <c r="W62">
        <f t="shared" si="8"/>
        <v>-32</v>
      </c>
      <c r="X62">
        <f t="shared" ref="X62:X80" si="18">IF(ISNA(W62),"",W62)</f>
        <v>-32</v>
      </c>
      <c r="Y62">
        <f t="shared" si="10"/>
        <v>2</v>
      </c>
      <c r="Z62">
        <f t="shared" si="10"/>
        <v>3</v>
      </c>
      <c r="AA62">
        <f t="shared" si="10"/>
        <v>8</v>
      </c>
      <c r="AB62">
        <f t="shared" si="11"/>
        <v>8</v>
      </c>
      <c r="AC62">
        <f t="shared" si="12"/>
        <v>8</v>
      </c>
      <c r="AD62">
        <f t="shared" si="13"/>
        <v>1</v>
      </c>
      <c r="AE62">
        <f t="shared" si="14"/>
        <v>10</v>
      </c>
      <c r="AF62">
        <f t="shared" si="14"/>
        <v>1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Miss Mumtaz (IRE)</v>
      </c>
      <c r="C63" t="str">
        <f>IF(G68="Handicap", INDEX(B53:B55,(MATCH(LARGE(D53:D55,3),D53:D55,0))))</f>
        <v>Miss Mumtaz (IRE)</v>
      </c>
      <c r="D63" t="str">
        <f>IF(G68="Handicap", INDEX(B53:B55,(MATCH(LARGE(E53:E55,1),E53:E55,0))))</f>
        <v>International Man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>
        <f t="shared" si="12"/>
        <v>1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International Man</v>
      </c>
      <c r="C64">
        <f>INDEX(AF$2:AF$20,MATCH(B64,A$2:A$20,0))</f>
        <v>6</v>
      </c>
      <c r="D64">
        <v>1</v>
      </c>
      <c r="E64">
        <f>SUMIF(B53:B61, B64, G53:G61)</f>
        <v>0.37215902744554352</v>
      </c>
      <c r="F64">
        <v>0</v>
      </c>
      <c r="G64" t="str">
        <f>K2</f>
        <v>Lexus Sheffield Apprentice Jockeys Training Series Final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>
        <f t="shared" si="12"/>
        <v>1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Miss Mumtaz (IRE)</v>
      </c>
      <c r="C65">
        <f>INDEX(AF$2:AF$20,MATCH(B65,A$2:A$20,0))</f>
        <v>7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0.21579867858530902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>
        <f t="shared" si="12"/>
        <v>1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5531</v>
      </c>
      <c r="H66">
        <f ca="1">LARGE(F53:F55, 1)</f>
        <v>0.37215902744554352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International Man</v>
      </c>
      <c r="F67">
        <f>IF(H63&lt;11, F66+1, F66)</f>
        <v>0</v>
      </c>
      <c r="G67" t="str">
        <f>G2</f>
        <v>Good To Soft</v>
      </c>
      <c r="H67" t="str">
        <f ca="1">INDEX(B53:B55,MATCH(H66,F53:F55,0))</f>
        <v>International Man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International Man</v>
      </c>
      <c r="B68" t="str">
        <f ca="1">IF(ISNA(A68), B56, A68)</f>
        <v>International Man</v>
      </c>
      <c r="C68">
        <f ca="1">INDEX(AF$2:AF$20,MATCH(B68,A$2:A$20,0))</f>
        <v>6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International Man</v>
      </c>
      <c r="C69">
        <f ca="1">INDEX(AF$2:AF$20,MATCH(B69,A$2:A$20,0))</f>
        <v>6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International Man</v>
      </c>
      <c r="C70">
        <f ca="1">INDEX(AF$2:AF$20,MATCH(B70,A$2:A$20,0))</f>
        <v>6</v>
      </c>
      <c r="D70">
        <v>1</v>
      </c>
      <c r="E70">
        <f ca="1">SUMIF(B53:B61, B70, G53:G61)</f>
        <v>0.37215902744554352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International Man</v>
      </c>
      <c r="C72">
        <f>C53</f>
        <v>263.37139999999999</v>
      </c>
      <c r="D72">
        <f>(1/C72)*(C72-C73)</f>
        <v>0.10530224618162791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Miss Mumtaz (IRE)</v>
      </c>
      <c r="C73">
        <f t="shared" si="19"/>
        <v>235.6378</v>
      </c>
      <c r="D73">
        <f>(1/C73)*(C73-C74)</f>
        <v>2.2132272496178503E-2</v>
      </c>
      <c r="E73">
        <f t="shared" ref="E73:E74" si="20">H54</f>
        <v>7</v>
      </c>
      <c r="F73">
        <f>(E73*10)-10</f>
        <v>60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Robsdelight (IRE)</v>
      </c>
      <c r="C74">
        <f t="shared" si="19"/>
        <v>230.42259999999999</v>
      </c>
      <c r="E74">
        <f t="shared" si="20"/>
        <v>5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Dubai Acclaim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197.29769999999999</v>
      </c>
      <c r="C78">
        <f>(B79-B78)+0.01</f>
        <v>66.083700000000007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263.37139999999999</v>
      </c>
      <c r="C79">
        <f>C78/B79</f>
        <v>0.25091448805754918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Dubai Acclaim (IRE) is 25.09% behind top-rated International Man. </v>
      </c>
      <c r="H79" t="str">
        <f>INDEX(A2:A50, MATCH(B79, AE2:AE50, 0))</f>
        <v>International Man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18.446400000000001</v>
      </c>
      <c r="C80">
        <f>(B81-B80)+0.01</f>
        <v>2.7956999999999983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21.232099999999999</v>
      </c>
      <c r="C81">
        <f>C80/B81</f>
        <v>0.13167326830600828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Sociologist (FR)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Doncaster</v>
      </c>
    </row>
    <row r="82" spans="1:19" hidden="1" outlineLevel="1">
      <c r="A82" t="s">
        <v>110</v>
      </c>
      <c r="B82">
        <f>INDEX(M2:M49, MATCH(H77, A2:A49, 0))</f>
        <v>58.6325</v>
      </c>
      <c r="C82">
        <f>(B83-B82)+0.01</f>
        <v>35.187100000000001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93.809600000000003</v>
      </c>
      <c r="C83">
        <f>C82/B83</f>
        <v>0.3750906090634647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Sociologist (FR) is 37.51% ahead of the lay selection Dubai Acclaim (IRE). </v>
      </c>
      <c r="H83" t="str">
        <f>INDEX(A2:A50,MATCH(B83,INDEX(M2:M50,0)))</f>
        <v>Sociologist (FR)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1.7225999999999999</v>
      </c>
      <c r="C84">
        <f>(B85-B84)+0.01</f>
        <v>0.80400000000000005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2.5165999999999999</v>
      </c>
      <c r="C85">
        <f>C84/B85</f>
        <v>0.31947866168640232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Miss Mumtaz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16.341699999999999</v>
      </c>
      <c r="C86">
        <f>(B87-B86)+0.01</f>
        <v>9.0400000000000009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25.371700000000001</v>
      </c>
      <c r="C87">
        <f>C86/B87</f>
        <v>0.35630249451160156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Miss Mumtaz (IRE) is 35.63% ahead of Dubai Acclaim (IRE). </v>
      </c>
      <c r="H87" t="str">
        <f>INDEX(A2:A50, MATCH(B87, AD2:AD50, 0))</f>
        <v>Miss Mumtaz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</v>
      </c>
      <c r="C88">
        <f>B89-B88</f>
        <v>1.5513999999999999</v>
      </c>
      <c r="H88" t="str">
        <f>INDEX(X2:X50, MATCH(B88, Y2:Y50, 0))</f>
        <v>Fallon, Cieren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1.5513999999999999</v>
      </c>
      <c r="C89">
        <f>C88/B89</f>
        <v>1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Woods, Sebastian is 100% ahead of Fallon, Cieren. </v>
      </c>
      <c r="H89" t="str">
        <f>INDEX(X2:X50, MATCH(B89, Y2:Y50, 0))</f>
        <v>Woods, Sebastian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49.823999999999998</v>
      </c>
      <c r="C90">
        <f>(B91-B90)+0.01</f>
        <v>27.065999999999999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76.88</v>
      </c>
      <c r="C91">
        <f>(C90+0.01)/(B91+0.01)</f>
        <v>0.35213941995057874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Miss Mumtaz (IRE) outperformed Dubai Acclaim (IRE) significantly.</v>
      </c>
      <c r="H91" t="str">
        <f>INDEX(A2:A50, MATCH(B91, N2:N50, 0))</f>
        <v>Miss Mumtaz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Dubai Acclaim (IRE)</v>
      </c>
      <c r="C92" t="str">
        <f>IF(AND(D77="YES",D92&gt;=2,D83="YES",SMALL(M2:M50,1)&gt;0),H77,IF(E92&gt;=5,H77,"No Lay"))</f>
        <v>Dubai Acclaim (IRE)</v>
      </c>
      <c r="D92">
        <f>COUNTIF(D79:D87, "YES")</f>
        <v>3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Dubai Acclaim (IRE) is 25.09% behind top-rated International Man. 
NEUTRAL: Speed is not a factor.
PLUS: Form horse Sociologist (FR) is 37.51% ahead of the lay selection Dubai Acclaim (IRE). 
NEUTRAL: Stallion ratings are not a factor.
PLUS: The most suited horse, Miss Mumtaz (IRE) is 35.63% ahead of Dubai Acclaim (IRE). 
PLUS: The top-rated jockey, Woods, Sebastian is 100% ahead of Fallon, Cieren. 
PLUS: In the second-last race, Miss Mumtaz (IRE) outperformed Dubai Acclaim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41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0.26829999999999998</v>
      </c>
    </row>
    <row r="96" spans="1:19" hidden="1" outlineLevel="1">
      <c r="A96" t="s">
        <v>70</v>
      </c>
      <c r="B96">
        <f>INDEX(Sheet1!H:H, MATCH($A$51, Sheet1!$A:$A,0))</f>
        <v>0.1951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>Miss Mumtaz (IRE)</v>
      </c>
    </row>
    <row r="97" spans="1:6" hidden="1" outlineLevel="1">
      <c r="A97" t="s">
        <v>25</v>
      </c>
      <c r="B97">
        <f>INDEX(Sheet1!J:J, MATCH($A$51, Sheet1!$A:$A,0))</f>
        <v>0.122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0.2195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0.24390000000000001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0.26829999999999998</v>
      </c>
      <c r="C100" t="str">
        <f>IF(AND($B$94&gt;15,B100&gt;0.25),B58)</f>
        <v>Miss Mumtaz (IRE)</v>
      </c>
      <c r="D100">
        <f t="shared" si="22"/>
        <v>6</v>
      </c>
      <c r="E100">
        <f t="shared" si="23"/>
        <v>1</v>
      </c>
      <c r="F100" t="str">
        <f t="shared" si="24"/>
        <v>Miss Mumtaz (IRE)</v>
      </c>
    </row>
    <row r="101" spans="1:6" hidden="1" outlineLevel="1">
      <c r="A101" t="s">
        <v>32</v>
      </c>
      <c r="B101">
        <f>INDEX(Sheet1!R:R, MATCH($A$51, Sheet1!$A:$A,0))</f>
        <v>0.17069999999999999</v>
      </c>
      <c r="C101" t="b">
        <f>IF(AND($B$94&gt;15,B101&gt;0.25),B60)</f>
        <v>0</v>
      </c>
      <c r="D101">
        <f t="shared" si="22"/>
        <v>2</v>
      </c>
      <c r="E101">
        <f t="shared" si="23"/>
        <v>5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4" width="18.140625" bestFit="1" customWidth="1"/>
    <col min="5" max="5" width="12" bestFit="1" customWidth="1"/>
    <col min="6" max="6" width="15.7109375" bestFit="1" customWidth="1"/>
    <col min="7" max="7" width="89" bestFit="1" customWidth="1"/>
    <col min="8" max="8" width="18.140625" bestFit="1" customWidth="1"/>
    <col min="9" max="9" width="10.140625" bestFit="1" customWidth="1"/>
    <col min="10" max="10" width="16.28515625" bestFit="1" customWidth="1"/>
    <col min="11" max="11" width="70" bestFit="1" customWidth="1"/>
    <col min="12" max="19" width="18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7.42578125" bestFit="1" customWidth="1"/>
    <col min="25" max="25" width="14.42578125" bestFit="1" customWidth="1"/>
    <col min="26" max="26" width="21.5703125" bestFit="1" customWidth="1"/>
    <col min="27" max="27" width="15" bestFit="1" customWidth="1"/>
    <col min="28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5.71093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1490</v>
      </c>
      <c r="B2" s="1">
        <v>0.71875</v>
      </c>
      <c r="C2" t="s">
        <v>171</v>
      </c>
      <c r="D2" t="s">
        <v>1488</v>
      </c>
      <c r="E2" t="s">
        <v>230</v>
      </c>
      <c r="F2">
        <v>4289</v>
      </c>
      <c r="G2" t="s">
        <v>282</v>
      </c>
      <c r="H2" t="s">
        <v>346</v>
      </c>
      <c r="I2" s="3" t="s">
        <v>5</v>
      </c>
      <c r="J2" t="s">
        <v>347</v>
      </c>
      <c r="K2" t="s">
        <v>1489</v>
      </c>
      <c r="L2">
        <v>5</v>
      </c>
      <c r="M2">
        <v>60.084000000000003</v>
      </c>
      <c r="N2">
        <v>80.140799999999999</v>
      </c>
      <c r="O2">
        <v>34.633899999999997</v>
      </c>
      <c r="P2">
        <v>14.0716</v>
      </c>
      <c r="Q2">
        <v>6.8560999999999996</v>
      </c>
      <c r="R2">
        <v>5.0456000000000003</v>
      </c>
      <c r="S2">
        <v>4.218</v>
      </c>
      <c r="T2">
        <v>2.4359999999999999</v>
      </c>
      <c r="U2">
        <v>1.3762000000000001</v>
      </c>
      <c r="V2">
        <v>1.5436000000000001</v>
      </c>
      <c r="W2">
        <v>18.9543</v>
      </c>
      <c r="X2" t="s">
        <v>1491</v>
      </c>
      <c r="Y2">
        <v>1.2903</v>
      </c>
      <c r="Z2" t="s">
        <v>836</v>
      </c>
      <c r="AA2">
        <v>2.1463000000000001</v>
      </c>
      <c r="AB2" t="s">
        <v>1403</v>
      </c>
      <c r="AC2">
        <v>1.7524</v>
      </c>
      <c r="AD2">
        <v>16.882200000000001</v>
      </c>
      <c r="AE2" s="23">
        <v>251.4315</v>
      </c>
      <c r="AF2">
        <v>2.25</v>
      </c>
      <c r="AG2">
        <v>107</v>
      </c>
    </row>
    <row r="3" spans="1:33">
      <c r="A3" t="s">
        <v>1492</v>
      </c>
      <c r="B3" s="1">
        <v>0.71875</v>
      </c>
      <c r="C3" t="s">
        <v>171</v>
      </c>
      <c r="D3" t="s">
        <v>1488</v>
      </c>
      <c r="E3" t="s">
        <v>230</v>
      </c>
      <c r="F3">
        <v>4289</v>
      </c>
      <c r="G3" t="s">
        <v>282</v>
      </c>
      <c r="H3" t="s">
        <v>346</v>
      </c>
      <c r="I3" s="3" t="s">
        <v>5</v>
      </c>
      <c r="J3" t="s">
        <v>347</v>
      </c>
      <c r="K3" t="s">
        <v>1489</v>
      </c>
      <c r="L3">
        <v>7</v>
      </c>
      <c r="M3">
        <v>48.667999999999999</v>
      </c>
      <c r="N3">
        <v>71.809200000000004</v>
      </c>
      <c r="O3">
        <v>31.44</v>
      </c>
      <c r="P3">
        <v>15.3569</v>
      </c>
      <c r="Q3">
        <v>8.1289999999999996</v>
      </c>
      <c r="R3">
        <v>3.3820000000000001</v>
      </c>
      <c r="S3">
        <v>3.9133</v>
      </c>
      <c r="T3">
        <v>1.6779999999999999</v>
      </c>
      <c r="U3">
        <v>1.3427</v>
      </c>
      <c r="V3">
        <v>1.4144000000000001</v>
      </c>
      <c r="W3">
        <v>19.448599999999999</v>
      </c>
      <c r="X3" t="s">
        <v>706</v>
      </c>
      <c r="Y3">
        <v>0.12859999999999999</v>
      </c>
      <c r="Z3" t="s">
        <v>1493</v>
      </c>
      <c r="AA3">
        <v>0</v>
      </c>
      <c r="AB3" t="s">
        <v>1005</v>
      </c>
      <c r="AC3">
        <v>1.6977</v>
      </c>
      <c r="AD3">
        <v>18.954799999999999</v>
      </c>
      <c r="AE3">
        <v>227.3631</v>
      </c>
      <c r="AF3">
        <v>5</v>
      </c>
      <c r="AG3">
        <v>110</v>
      </c>
    </row>
    <row r="4" spans="1:33">
      <c r="A4" t="s">
        <v>1494</v>
      </c>
      <c r="B4" s="1">
        <v>0.71875</v>
      </c>
      <c r="C4" t="s">
        <v>171</v>
      </c>
      <c r="D4" t="s">
        <v>1488</v>
      </c>
      <c r="E4" t="s">
        <v>230</v>
      </c>
      <c r="F4">
        <v>4289</v>
      </c>
      <c r="G4" t="s">
        <v>282</v>
      </c>
      <c r="H4" t="s">
        <v>346</v>
      </c>
      <c r="I4" s="3" t="s">
        <v>5</v>
      </c>
      <c r="J4" t="s">
        <v>347</v>
      </c>
      <c r="K4" t="s">
        <v>1489</v>
      </c>
      <c r="L4">
        <v>7</v>
      </c>
      <c r="M4">
        <v>52.8461</v>
      </c>
      <c r="N4">
        <v>74.983999999999995</v>
      </c>
      <c r="O4">
        <v>30.936</v>
      </c>
      <c r="P4">
        <v>11.617599999999999</v>
      </c>
      <c r="Q4">
        <v>5.0003000000000002</v>
      </c>
      <c r="R4">
        <v>3.3264999999999998</v>
      </c>
      <c r="S4">
        <v>3.4752999999999998</v>
      </c>
      <c r="T4">
        <v>2.7879999999999998</v>
      </c>
      <c r="U4">
        <v>2.2490999999999999</v>
      </c>
      <c r="V4">
        <v>1.3694999999999999</v>
      </c>
      <c r="W4">
        <v>16.3157</v>
      </c>
      <c r="X4" t="s">
        <v>1495</v>
      </c>
      <c r="Y4">
        <v>1.7314000000000001</v>
      </c>
      <c r="Z4" t="s">
        <v>1496</v>
      </c>
      <c r="AA4">
        <v>1.177</v>
      </c>
      <c r="AB4" t="s">
        <v>1497</v>
      </c>
      <c r="AC4">
        <v>1.8794999999999999</v>
      </c>
      <c r="AD4">
        <v>13.2247</v>
      </c>
      <c r="AE4">
        <v>222.92089999999999</v>
      </c>
      <c r="AF4">
        <v>6</v>
      </c>
      <c r="AG4">
        <v>110</v>
      </c>
    </row>
    <row r="5" spans="1:33">
      <c r="A5" t="s">
        <v>1498</v>
      </c>
      <c r="B5" s="1">
        <v>0.71875</v>
      </c>
      <c r="C5" t="s">
        <v>171</v>
      </c>
      <c r="D5" t="s">
        <v>1488</v>
      </c>
      <c r="E5" t="s">
        <v>230</v>
      </c>
      <c r="F5">
        <v>4289</v>
      </c>
      <c r="G5" t="s">
        <v>282</v>
      </c>
      <c r="H5" t="s">
        <v>346</v>
      </c>
      <c r="I5" s="3" t="s">
        <v>5</v>
      </c>
      <c r="J5" t="s">
        <v>347</v>
      </c>
      <c r="K5" t="s">
        <v>1489</v>
      </c>
      <c r="L5">
        <v>9</v>
      </c>
      <c r="M5">
        <v>51.5473</v>
      </c>
      <c r="N5">
        <v>76.747799999999998</v>
      </c>
      <c r="O5">
        <v>17.2178</v>
      </c>
      <c r="P5">
        <v>5.2194000000000003</v>
      </c>
      <c r="Q5">
        <v>4.2133000000000003</v>
      </c>
      <c r="R5">
        <v>3.5922000000000001</v>
      </c>
      <c r="S5">
        <v>3.6291000000000002</v>
      </c>
      <c r="T5">
        <v>1.5569999999999999</v>
      </c>
      <c r="U5">
        <v>1.0251999999999999</v>
      </c>
      <c r="V5">
        <v>1.0521</v>
      </c>
      <c r="W5">
        <v>11.9192</v>
      </c>
      <c r="X5" t="s">
        <v>495</v>
      </c>
      <c r="Y5">
        <v>1.3234999999999999</v>
      </c>
      <c r="Z5" t="s">
        <v>982</v>
      </c>
      <c r="AA5">
        <v>2.8088000000000002</v>
      </c>
      <c r="AB5" t="s">
        <v>585</v>
      </c>
      <c r="AC5">
        <v>1.6153</v>
      </c>
      <c r="AD5">
        <v>18.9817</v>
      </c>
      <c r="AE5">
        <v>202.4496</v>
      </c>
      <c r="AF5">
        <v>8</v>
      </c>
      <c r="AG5">
        <v>96</v>
      </c>
    </row>
    <row r="6" spans="1:33">
      <c r="A6" t="s">
        <v>1499</v>
      </c>
      <c r="B6" s="1">
        <v>0.71875</v>
      </c>
      <c r="C6" t="s">
        <v>171</v>
      </c>
      <c r="D6" t="s">
        <v>1488</v>
      </c>
      <c r="E6" t="s">
        <v>230</v>
      </c>
      <c r="F6">
        <v>4289</v>
      </c>
      <c r="G6" t="s">
        <v>282</v>
      </c>
      <c r="H6" t="s">
        <v>346</v>
      </c>
      <c r="I6" s="3" t="s">
        <v>5</v>
      </c>
      <c r="J6" t="s">
        <v>347</v>
      </c>
      <c r="K6" t="s">
        <v>1489</v>
      </c>
      <c r="L6">
        <v>7</v>
      </c>
      <c r="M6">
        <v>68.050399999999996</v>
      </c>
      <c r="N6">
        <v>33.095199999999998</v>
      </c>
      <c r="O6">
        <v>28.767800000000001</v>
      </c>
      <c r="P6">
        <v>8.7369000000000003</v>
      </c>
      <c r="Q6">
        <v>5.4611000000000001</v>
      </c>
      <c r="R6">
        <v>4.9729000000000001</v>
      </c>
      <c r="S6">
        <v>2.2128999999999999</v>
      </c>
      <c r="T6">
        <v>1.4453</v>
      </c>
      <c r="U6">
        <v>0.6361</v>
      </c>
      <c r="V6">
        <v>0.92959999999999998</v>
      </c>
      <c r="W6">
        <v>17.366399999999999</v>
      </c>
      <c r="X6" t="s">
        <v>499</v>
      </c>
      <c r="Y6">
        <v>2.0545</v>
      </c>
      <c r="Z6" t="s">
        <v>695</v>
      </c>
      <c r="AA6">
        <v>1.25</v>
      </c>
      <c r="AB6" t="s">
        <v>643</v>
      </c>
      <c r="AC6">
        <v>2.7938000000000001</v>
      </c>
      <c r="AD6">
        <v>21.286100000000001</v>
      </c>
      <c r="AE6">
        <v>199.059</v>
      </c>
      <c r="AF6">
        <v>4</v>
      </c>
      <c r="AG6">
        <v>91</v>
      </c>
    </row>
    <row r="7" spans="1:33">
      <c r="A7" t="s">
        <v>1500</v>
      </c>
      <c r="B7" s="1">
        <v>0.71875</v>
      </c>
      <c r="C7" t="s">
        <v>171</v>
      </c>
      <c r="D7" t="s">
        <v>1488</v>
      </c>
      <c r="E7" t="s">
        <v>230</v>
      </c>
      <c r="F7">
        <v>4289</v>
      </c>
      <c r="G7" t="s">
        <v>282</v>
      </c>
      <c r="H7" t="s">
        <v>346</v>
      </c>
      <c r="I7" s="3" t="s">
        <v>5</v>
      </c>
      <c r="J7" t="s">
        <v>347</v>
      </c>
      <c r="K7" t="s">
        <v>1489</v>
      </c>
      <c r="L7">
        <v>6</v>
      </c>
      <c r="M7">
        <v>63.768000000000001</v>
      </c>
      <c r="N7">
        <v>44.889600000000002</v>
      </c>
      <c r="O7">
        <v>14.190200000000001</v>
      </c>
      <c r="P7">
        <v>6.1760999999999999</v>
      </c>
      <c r="Q7">
        <v>7.6208999999999998</v>
      </c>
      <c r="R7">
        <v>5.6402999999999999</v>
      </c>
      <c r="S7">
        <v>4.1234999999999999</v>
      </c>
      <c r="T7">
        <v>2.1514000000000002</v>
      </c>
      <c r="U7">
        <v>2.0049999999999999</v>
      </c>
      <c r="V7">
        <v>1.4266000000000001</v>
      </c>
      <c r="W7">
        <v>11.264200000000001</v>
      </c>
      <c r="X7" t="s">
        <v>1501</v>
      </c>
      <c r="Y7">
        <v>0.25419999999999998</v>
      </c>
      <c r="Z7" t="s">
        <v>1502</v>
      </c>
      <c r="AA7">
        <v>2.7814999999999999</v>
      </c>
      <c r="AB7" t="s">
        <v>505</v>
      </c>
      <c r="AC7">
        <v>1.3509</v>
      </c>
      <c r="AD7">
        <v>18.173100000000002</v>
      </c>
      <c r="AE7">
        <v>185.81540000000001</v>
      </c>
      <c r="AF7">
        <v>6</v>
      </c>
      <c r="AG7">
        <v>108</v>
      </c>
    </row>
    <row r="8" spans="1:33">
      <c r="A8" t="s">
        <v>1503</v>
      </c>
      <c r="B8" s="1">
        <v>0.71875</v>
      </c>
      <c r="C8" t="s">
        <v>171</v>
      </c>
      <c r="D8" t="s">
        <v>1488</v>
      </c>
      <c r="E8" t="s">
        <v>230</v>
      </c>
      <c r="F8">
        <v>4289</v>
      </c>
      <c r="G8" t="s">
        <v>282</v>
      </c>
      <c r="H8" t="s">
        <v>346</v>
      </c>
      <c r="I8" s="3" t="s">
        <v>5</v>
      </c>
      <c r="J8" t="s">
        <v>347</v>
      </c>
      <c r="K8" t="s">
        <v>1489</v>
      </c>
      <c r="L8">
        <v>7</v>
      </c>
      <c r="M8">
        <v>52.5092</v>
      </c>
      <c r="N8">
        <v>42.279299999999999</v>
      </c>
      <c r="O8">
        <v>28.0868</v>
      </c>
      <c r="P8">
        <v>6.7610000000000001</v>
      </c>
      <c r="Q8">
        <v>4.0689000000000002</v>
      </c>
      <c r="R8">
        <v>4.6139000000000001</v>
      </c>
      <c r="S8">
        <v>3.7759</v>
      </c>
      <c r="T8">
        <v>1.8504</v>
      </c>
      <c r="U8">
        <v>0.87209999999999999</v>
      </c>
      <c r="V8">
        <v>1.2911999999999999</v>
      </c>
      <c r="W8">
        <v>9.8356999999999992</v>
      </c>
      <c r="X8" t="s">
        <v>1504</v>
      </c>
      <c r="Y8">
        <v>0.85640000000000005</v>
      </c>
      <c r="Z8" t="s">
        <v>1505</v>
      </c>
      <c r="AA8">
        <v>1.0221</v>
      </c>
      <c r="AB8" t="s">
        <v>1506</v>
      </c>
      <c r="AC8">
        <v>2.4327999999999999</v>
      </c>
      <c r="AD8">
        <v>21.322399999999998</v>
      </c>
      <c r="AE8">
        <v>181.57810000000001</v>
      </c>
      <c r="AF8">
        <v>14</v>
      </c>
      <c r="AG8">
        <v>84</v>
      </c>
    </row>
    <row r="9" spans="1:33">
      <c r="A9" t="s">
        <v>1507</v>
      </c>
      <c r="B9" s="1">
        <v>0.71875</v>
      </c>
      <c r="C9" t="s">
        <v>171</v>
      </c>
      <c r="D9" t="s">
        <v>1488</v>
      </c>
      <c r="E9" t="s">
        <v>230</v>
      </c>
      <c r="F9">
        <v>4289</v>
      </c>
      <c r="G9" t="s">
        <v>282</v>
      </c>
      <c r="H9" t="s">
        <v>346</v>
      </c>
      <c r="I9" s="3" t="s">
        <v>5</v>
      </c>
      <c r="J9" t="s">
        <v>347</v>
      </c>
      <c r="K9" t="s">
        <v>1489</v>
      </c>
      <c r="L9">
        <v>7</v>
      </c>
      <c r="M9">
        <v>45.508099999999999</v>
      </c>
      <c r="N9">
        <v>45.413400000000003</v>
      </c>
      <c r="O9">
        <v>21.639700000000001</v>
      </c>
      <c r="P9">
        <v>12.1496</v>
      </c>
      <c r="Q9">
        <v>4.7615999999999996</v>
      </c>
      <c r="R9">
        <v>4.5995999999999997</v>
      </c>
      <c r="S9">
        <v>2.0411999999999999</v>
      </c>
      <c r="T9">
        <v>1.0609</v>
      </c>
      <c r="U9">
        <v>0.58699999999999997</v>
      </c>
      <c r="V9">
        <v>0</v>
      </c>
      <c r="W9">
        <v>18.232099999999999</v>
      </c>
      <c r="X9" t="s">
        <v>1011</v>
      </c>
      <c r="Y9">
        <v>1.9117</v>
      </c>
      <c r="Z9" t="s">
        <v>1316</v>
      </c>
      <c r="AA9">
        <v>0.20369999999999999</v>
      </c>
      <c r="AB9" t="s">
        <v>1508</v>
      </c>
      <c r="AC9">
        <v>0.66139999999999999</v>
      </c>
      <c r="AD9">
        <v>7.6443000000000003</v>
      </c>
      <c r="AE9">
        <v>167.68209999999999</v>
      </c>
      <c r="AF9">
        <v>25</v>
      </c>
      <c r="AG9">
        <v>98</v>
      </c>
    </row>
    <row r="51" spans="1:33" hidden="1" outlineLevel="1">
      <c r="A51" t="str">
        <f>C2</f>
        <v>Kelso</v>
      </c>
      <c r="B51">
        <f>B2</f>
        <v>0.71875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Chanceiton (IRE)</v>
      </c>
      <c r="L52" t="str">
        <f t="shared" si="0"/>
        <v>Handy Hollow (IRE)</v>
      </c>
      <c r="M52" t="str">
        <f t="shared" si="0"/>
        <v>Handy Hollow (IRE)</v>
      </c>
      <c r="N52" t="str">
        <f t="shared" ref="N52:N91" si="1">INDEX($A$2:$A$20,(MATCH(LARGE(W$2:W$20,$J52),W$2:W$20,0)))</f>
        <v>David John</v>
      </c>
      <c r="O52" t="str">
        <f t="shared" ref="O52:O91" si="2">INDEX($A$2:$A$20,(MATCH(LARGE(AA$2:AA$20,$J52),AA$2:AA$20,0)))</f>
        <v>Wyfield Rose</v>
      </c>
      <c r="P52" t="str">
        <f t="shared" ref="P52:P91" si="3">INDEX($A$2:$A$20,(MATCH(LARGE(Y$2:Y$20,$J52),Y$2:Y$20,0)))</f>
        <v>Chanceiton (IRE)</v>
      </c>
      <c r="Q52" t="str">
        <f t="shared" ref="Q52:Q91" si="4">INDEX($A$2:$A$20,(MATCH(LARGE(Y$2:Y$20,$J52),Y$2:Y$20,0)))</f>
        <v>Chanceiton (IRE)</v>
      </c>
      <c r="R52" t="str">
        <f t="shared" ref="R52:R91" si="5">INDEX($A$2:$A$20,(MATCH(LARGE(AD$2:AD$20,$J52),AD$2:AD$20,0)))</f>
        <v>Court Baloo (IRE)</v>
      </c>
      <c r="S52" t="str">
        <f t="shared" ref="S52:S80" si="6">A2</f>
        <v>Handy Hollow (IRE)</v>
      </c>
      <c r="V52">
        <f t="shared" ref="V52:V80" si="7">SUM(Y52:AF52)</f>
        <v>47</v>
      </c>
      <c r="W52">
        <f t="shared" ref="W52:W80" si="8">V52-AG2</f>
        <v>-60</v>
      </c>
      <c r="X52">
        <f t="shared" ref="X52:X60" si="9">IF(ISNA(W52),"",W52)</f>
        <v>-60</v>
      </c>
      <c r="Y52">
        <f t="shared" ref="Y52:AA80" si="10">(($H$63+1)-(RANK(M2,M$2:M$30)))</f>
        <v>6</v>
      </c>
      <c r="Z52">
        <f t="shared" si="10"/>
        <v>8</v>
      </c>
      <c r="AA52">
        <f t="shared" si="10"/>
        <v>8</v>
      </c>
      <c r="AB52">
        <f t="shared" ref="AB52:AB80" si="11">(($H$63+1)-(RANK(W2,W$2:W$30)))</f>
        <v>7</v>
      </c>
      <c r="AC52">
        <f t="shared" ref="AC52:AC80" si="12">(($H$63+1)-(RANK(Y2,Y$2:Y$30)))</f>
        <v>4</v>
      </c>
      <c r="AD52">
        <f t="shared" ref="AD52:AD80" si="13">(($H$63+1)-(RANK(AA2,AA$2:AA$30)))</f>
        <v>6</v>
      </c>
      <c r="AE52">
        <f t="shared" ref="AE52:AF80" si="14">(($H$63+1)-(RANK(AC2,AC$2:AC$30)))</f>
        <v>5</v>
      </c>
      <c r="AF52">
        <f t="shared" si="14"/>
        <v>3</v>
      </c>
      <c r="AG52" t="str">
        <f>INDEX(S52:S92, MATCH(LARGE(X52:X92, 1),X52:X92, 0))</f>
        <v>Chanceiton (IRE)</v>
      </c>
    </row>
    <row r="53" spans="1:33" hidden="1" outlineLevel="1">
      <c r="A53" t="s">
        <v>43</v>
      </c>
      <c r="B53" t="str">
        <f>A2</f>
        <v>Handy Hollow (IRE)</v>
      </c>
      <c r="C53">
        <f>AE2</f>
        <v>251.4315</v>
      </c>
      <c r="D53">
        <f>AG2</f>
        <v>107</v>
      </c>
      <c r="E53">
        <f>C53-D53</f>
        <v>144.4315</v>
      </c>
      <c r="F53">
        <f>SUMIF(B53:B61, B53, G53:G61)</f>
        <v>9.5725475924854267E-2</v>
      </c>
      <c r="G53">
        <f>(1/C53)*(C53-C54)</f>
        <v>9.5725475924854267E-2</v>
      </c>
      <c r="H53">
        <f>AF2</f>
        <v>2.25</v>
      </c>
      <c r="J53">
        <v>2</v>
      </c>
      <c r="K53" t="str">
        <f t="shared" si="0"/>
        <v>Triopas (IRE)</v>
      </c>
      <c r="L53" t="str">
        <f t="shared" si="0"/>
        <v>Wyfield Rose</v>
      </c>
      <c r="M53" t="str">
        <f t="shared" si="0"/>
        <v>David John</v>
      </c>
      <c r="N53" t="str">
        <f t="shared" si="1"/>
        <v>Handy Hollow (IRE)</v>
      </c>
      <c r="O53" t="str">
        <f t="shared" si="2"/>
        <v>Triopas (IRE)</v>
      </c>
      <c r="P53" t="str">
        <f t="shared" si="3"/>
        <v>Solway Lark</v>
      </c>
      <c r="Q53" t="str">
        <f t="shared" si="4"/>
        <v>Solway Lark</v>
      </c>
      <c r="R53" t="str">
        <f t="shared" si="5"/>
        <v>Chanceiton (IRE)</v>
      </c>
      <c r="S53" t="str">
        <f t="shared" si="6"/>
        <v>David John</v>
      </c>
      <c r="V53">
        <f t="shared" si="7"/>
        <v>33</v>
      </c>
      <c r="W53">
        <f t="shared" si="8"/>
        <v>-77</v>
      </c>
      <c r="X53">
        <f t="shared" si="9"/>
        <v>-77</v>
      </c>
      <c r="Y53">
        <f t="shared" si="10"/>
        <v>2</v>
      </c>
      <c r="Z53">
        <f t="shared" si="10"/>
        <v>5</v>
      </c>
      <c r="AA53">
        <f t="shared" si="10"/>
        <v>7</v>
      </c>
      <c r="AB53">
        <f t="shared" si="11"/>
        <v>8</v>
      </c>
      <c r="AC53">
        <f t="shared" si="12"/>
        <v>1</v>
      </c>
      <c r="AD53">
        <f t="shared" si="13"/>
        <v>1</v>
      </c>
      <c r="AE53">
        <f t="shared" si="14"/>
        <v>4</v>
      </c>
      <c r="AF53">
        <f t="shared" si="14"/>
        <v>5</v>
      </c>
    </row>
    <row r="54" spans="1:33" hidden="1" outlineLevel="1">
      <c r="A54" t="s">
        <v>44</v>
      </c>
      <c r="B54" t="str">
        <f>A3</f>
        <v>David John</v>
      </c>
      <c r="C54">
        <f>AE3</f>
        <v>227.3631</v>
      </c>
      <c r="D54">
        <f>AG3</f>
        <v>110</v>
      </c>
      <c r="E54">
        <f t="shared" ref="E54:E55" si="15">C54-D54</f>
        <v>117.3631</v>
      </c>
      <c r="F54">
        <f ca="1">SUMIF(B53:B64, B54, G53:G61)</f>
        <v>2.541571115658706E-2</v>
      </c>
      <c r="H54">
        <f>AF3</f>
        <v>5</v>
      </c>
      <c r="J54">
        <v>3</v>
      </c>
      <c r="K54" t="str">
        <f t="shared" si="0"/>
        <v>Handy Hollow (IRE)</v>
      </c>
      <c r="L54" t="str">
        <f t="shared" si="0"/>
        <v>Captain Mowbray</v>
      </c>
      <c r="M54" t="str">
        <f t="shared" si="0"/>
        <v>Captain Mowbray</v>
      </c>
      <c r="N54" t="str">
        <f t="shared" si="1"/>
        <v>Solway Lark</v>
      </c>
      <c r="O54" t="str">
        <f t="shared" si="2"/>
        <v>Handy Hollow (IRE)</v>
      </c>
      <c r="P54" t="str">
        <f t="shared" si="3"/>
        <v>Captain Mowbray</v>
      </c>
      <c r="Q54" t="str">
        <f t="shared" si="4"/>
        <v>Captain Mowbray</v>
      </c>
      <c r="R54" t="str">
        <f t="shared" si="5"/>
        <v>Wyfield Rose</v>
      </c>
      <c r="S54" t="str">
        <f t="shared" si="6"/>
        <v>Captain Mowbray</v>
      </c>
      <c r="V54">
        <f t="shared" si="7"/>
        <v>39</v>
      </c>
      <c r="W54">
        <f t="shared" si="8"/>
        <v>-71</v>
      </c>
      <c r="X54">
        <f t="shared" si="9"/>
        <v>-71</v>
      </c>
      <c r="Y54">
        <f t="shared" si="10"/>
        <v>5</v>
      </c>
      <c r="Z54">
        <f t="shared" si="10"/>
        <v>6</v>
      </c>
      <c r="AA54">
        <f t="shared" si="10"/>
        <v>6</v>
      </c>
      <c r="AB54">
        <f t="shared" si="11"/>
        <v>4</v>
      </c>
      <c r="AC54">
        <f t="shared" si="12"/>
        <v>6</v>
      </c>
      <c r="AD54">
        <f t="shared" si="13"/>
        <v>4</v>
      </c>
      <c r="AE54">
        <f t="shared" si="14"/>
        <v>6</v>
      </c>
      <c r="AF54">
        <f t="shared" si="14"/>
        <v>2</v>
      </c>
    </row>
    <row r="55" spans="1:33" hidden="1" outlineLevel="1">
      <c r="A55" t="s">
        <v>45</v>
      </c>
      <c r="B55" t="str">
        <f>A4</f>
        <v>Captain Mowbray</v>
      </c>
      <c r="C55">
        <f>AE4</f>
        <v>222.92089999999999</v>
      </c>
      <c r="D55">
        <f>AG4</f>
        <v>110</v>
      </c>
      <c r="E55">
        <f t="shared" si="15"/>
        <v>112.92089999999999</v>
      </c>
      <c r="F55">
        <f ca="1">SUMIF(B53:B64, B55, G53:G61)</f>
        <v>0</v>
      </c>
      <c r="H55">
        <f>AF4</f>
        <v>6</v>
      </c>
      <c r="J55">
        <v>4</v>
      </c>
      <c r="K55" t="str">
        <f t="shared" si="0"/>
        <v>Captain Mowbray</v>
      </c>
      <c r="L55" t="str">
        <f t="shared" si="0"/>
        <v>David John</v>
      </c>
      <c r="M55" t="str">
        <f t="shared" si="0"/>
        <v>Chanceiton (IRE)</v>
      </c>
      <c r="N55" t="str">
        <f t="shared" si="1"/>
        <v>Chanceiton (IRE)</v>
      </c>
      <c r="O55" t="str">
        <f t="shared" si="2"/>
        <v>Chanceiton (IRE)</v>
      </c>
      <c r="P55" t="str">
        <f t="shared" si="3"/>
        <v>Wyfield Rose</v>
      </c>
      <c r="Q55" t="str">
        <f t="shared" si="4"/>
        <v>Wyfield Rose</v>
      </c>
      <c r="R55" t="str">
        <f t="shared" si="5"/>
        <v>David John</v>
      </c>
      <c r="S55" t="str">
        <f t="shared" si="6"/>
        <v>Wyfield Rose</v>
      </c>
      <c r="V55">
        <f t="shared" si="7"/>
        <v>37</v>
      </c>
      <c r="W55">
        <f t="shared" si="8"/>
        <v>-59</v>
      </c>
      <c r="X55">
        <f t="shared" si="9"/>
        <v>-59</v>
      </c>
      <c r="Y55">
        <f t="shared" si="10"/>
        <v>3</v>
      </c>
      <c r="Z55">
        <f t="shared" si="10"/>
        <v>7</v>
      </c>
      <c r="AA55">
        <f t="shared" si="10"/>
        <v>2</v>
      </c>
      <c r="AB55">
        <f t="shared" si="11"/>
        <v>3</v>
      </c>
      <c r="AC55">
        <f t="shared" si="12"/>
        <v>5</v>
      </c>
      <c r="AD55">
        <f t="shared" si="13"/>
        <v>8</v>
      </c>
      <c r="AE55">
        <f t="shared" si="14"/>
        <v>3</v>
      </c>
      <c r="AF55">
        <f t="shared" si="14"/>
        <v>6</v>
      </c>
    </row>
    <row r="56" spans="1:33" hidden="1" outlineLevel="1">
      <c r="A56" t="s">
        <v>46</v>
      </c>
      <c r="B56" t="str">
        <f>INDEX(A$2:A$20,MATCH(C56,M$2:M$20,0))</f>
        <v>Chanceiton (IRE)</v>
      </c>
      <c r="C56">
        <f>LARGE(M$2:M$20, D56)</f>
        <v>68.050399999999996</v>
      </c>
      <c r="D56">
        <v>1</v>
      </c>
      <c r="E56">
        <f>LARGE(M$2:M$20, F56)</f>
        <v>63.768000000000001</v>
      </c>
      <c r="F56">
        <v>2</v>
      </c>
      <c r="G56">
        <f t="shared" ref="G56:G61" si="16">IF(C56&gt;0, (1/C56)*(C56-E56), 0.1)</f>
        <v>6.2929828480067646E-2</v>
      </c>
      <c r="H56">
        <f t="shared" ref="H56:H61" si="17">INDEX(AF$2:AF$20,MATCH(B56,A$2:A$20,0))</f>
        <v>4</v>
      </c>
      <c r="J56">
        <v>5</v>
      </c>
      <c r="K56" t="str">
        <f t="shared" si="0"/>
        <v>Court Baloo (IRE)</v>
      </c>
      <c r="L56" t="str">
        <f t="shared" si="0"/>
        <v>Solway Lark</v>
      </c>
      <c r="M56" t="str">
        <f t="shared" si="0"/>
        <v>Court Baloo (IRE)</v>
      </c>
      <c r="N56" t="str">
        <f t="shared" si="1"/>
        <v>Captain Mowbray</v>
      </c>
      <c r="O56" t="str">
        <f t="shared" si="2"/>
        <v>Captain Mowbray</v>
      </c>
      <c r="P56" t="str">
        <f t="shared" si="3"/>
        <v>Handy Hollow (IRE)</v>
      </c>
      <c r="Q56" t="str">
        <f t="shared" si="4"/>
        <v>Handy Hollow (IRE)</v>
      </c>
      <c r="R56" t="str">
        <f t="shared" si="5"/>
        <v>Triopas (IRE)</v>
      </c>
      <c r="S56" t="str">
        <f t="shared" si="6"/>
        <v>Chanceiton (IRE)</v>
      </c>
      <c r="V56">
        <f t="shared" si="7"/>
        <v>47</v>
      </c>
      <c r="W56">
        <f t="shared" si="8"/>
        <v>-44</v>
      </c>
      <c r="X56">
        <f t="shared" si="9"/>
        <v>-44</v>
      </c>
      <c r="Y56">
        <f t="shared" si="10"/>
        <v>8</v>
      </c>
      <c r="Z56">
        <f t="shared" si="10"/>
        <v>1</v>
      </c>
      <c r="AA56">
        <f t="shared" si="10"/>
        <v>5</v>
      </c>
      <c r="AB56">
        <f t="shared" si="11"/>
        <v>5</v>
      </c>
      <c r="AC56">
        <f t="shared" si="12"/>
        <v>8</v>
      </c>
      <c r="AD56">
        <f t="shared" si="13"/>
        <v>5</v>
      </c>
      <c r="AE56">
        <f t="shared" si="14"/>
        <v>8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David John</v>
      </c>
      <c r="C57">
        <f>LARGE(W$2:W$20, D57)</f>
        <v>19.448599999999999</v>
      </c>
      <c r="D57">
        <v>1</v>
      </c>
      <c r="E57">
        <f>LARGE(W$2:W$20, F57)</f>
        <v>18.9543</v>
      </c>
      <c r="F57">
        <v>2</v>
      </c>
      <c r="G57">
        <f t="shared" si="16"/>
        <v>2.541571115658706E-2</v>
      </c>
      <c r="H57">
        <f t="shared" si="17"/>
        <v>5</v>
      </c>
      <c r="J57">
        <v>6</v>
      </c>
      <c r="K57" t="str">
        <f t="shared" si="0"/>
        <v>Wyfield Rose</v>
      </c>
      <c r="L57" t="str">
        <f t="shared" si="0"/>
        <v>Triopas (IRE)</v>
      </c>
      <c r="M57" t="str">
        <f t="shared" si="0"/>
        <v>Solway Lark</v>
      </c>
      <c r="N57" t="str">
        <f t="shared" si="1"/>
        <v>Wyfield Rose</v>
      </c>
      <c r="O57" t="str">
        <f t="shared" si="2"/>
        <v>Court Baloo (IRE)</v>
      </c>
      <c r="P57" t="str">
        <f t="shared" si="3"/>
        <v>Court Baloo (IRE)</v>
      </c>
      <c r="Q57" t="str">
        <f t="shared" si="4"/>
        <v>Court Baloo (IRE)</v>
      </c>
      <c r="R57" t="str">
        <f t="shared" si="5"/>
        <v>Handy Hollow (IRE)</v>
      </c>
      <c r="S57" t="str">
        <f t="shared" si="6"/>
        <v>Triopas (IRE)</v>
      </c>
      <c r="V57">
        <f t="shared" si="7"/>
        <v>28</v>
      </c>
      <c r="W57">
        <f t="shared" si="8"/>
        <v>-80</v>
      </c>
      <c r="X57">
        <f t="shared" si="9"/>
        <v>-80</v>
      </c>
      <c r="Y57">
        <f t="shared" si="10"/>
        <v>7</v>
      </c>
      <c r="Z57">
        <f t="shared" si="10"/>
        <v>3</v>
      </c>
      <c r="AA57">
        <f t="shared" si="10"/>
        <v>1</v>
      </c>
      <c r="AB57">
        <f t="shared" si="11"/>
        <v>2</v>
      </c>
      <c r="AC57">
        <f t="shared" si="12"/>
        <v>2</v>
      </c>
      <c r="AD57">
        <f t="shared" si="13"/>
        <v>7</v>
      </c>
      <c r="AE57">
        <f t="shared" si="14"/>
        <v>2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Wyfield Rose</v>
      </c>
      <c r="C58">
        <f>LARGE(AA$2:AA$20, D58)</f>
        <v>2.8088000000000002</v>
      </c>
      <c r="D58">
        <v>1</v>
      </c>
      <c r="E58">
        <f>LARGE(AA$2:AA$20, F58)</f>
        <v>2.7814999999999999</v>
      </c>
      <c r="F58">
        <v>2</v>
      </c>
      <c r="G58">
        <f t="shared" si="16"/>
        <v>9.7194531472516114E-3</v>
      </c>
      <c r="H58">
        <f t="shared" si="17"/>
        <v>8</v>
      </c>
      <c r="J58">
        <v>7</v>
      </c>
      <c r="K58" t="str">
        <f t="shared" si="0"/>
        <v>David John</v>
      </c>
      <c r="L58" t="str">
        <f t="shared" si="0"/>
        <v>Court Baloo (IRE)</v>
      </c>
      <c r="M58" t="str">
        <f t="shared" si="0"/>
        <v>Wyfield Rose</v>
      </c>
      <c r="N58" t="str">
        <f t="shared" si="1"/>
        <v>Triopas (IRE)</v>
      </c>
      <c r="O58" t="str">
        <f t="shared" si="2"/>
        <v>Solway Lark</v>
      </c>
      <c r="P58" t="str">
        <f t="shared" si="3"/>
        <v>Triopas (IRE)</v>
      </c>
      <c r="Q58" t="str">
        <f t="shared" si="4"/>
        <v>Triopas (IRE)</v>
      </c>
      <c r="R58" t="str">
        <f t="shared" si="5"/>
        <v>Captain Mowbray</v>
      </c>
      <c r="S58" t="str">
        <f t="shared" si="6"/>
        <v>Court Baloo (IRE)</v>
      </c>
      <c r="V58">
        <f t="shared" si="7"/>
        <v>32</v>
      </c>
      <c r="W58">
        <f t="shared" si="8"/>
        <v>-52</v>
      </c>
      <c r="X58">
        <f t="shared" si="9"/>
        <v>-52</v>
      </c>
      <c r="Y58">
        <f t="shared" si="10"/>
        <v>4</v>
      </c>
      <c r="Z58">
        <f t="shared" si="10"/>
        <v>2</v>
      </c>
      <c r="AA58">
        <f t="shared" si="10"/>
        <v>4</v>
      </c>
      <c r="AB58">
        <f t="shared" si="11"/>
        <v>1</v>
      </c>
      <c r="AC58">
        <f t="shared" si="12"/>
        <v>3</v>
      </c>
      <c r="AD58">
        <f t="shared" si="13"/>
        <v>3</v>
      </c>
      <c r="AE58">
        <f t="shared" si="14"/>
        <v>7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Chanceiton (IRE)</v>
      </c>
      <c r="C59">
        <f>LARGE(AC$2:AC$20, D59)</f>
        <v>2.7938000000000001</v>
      </c>
      <c r="D59">
        <v>1</v>
      </c>
      <c r="E59">
        <f>LARGE(AC$2:AC$20, F59)</f>
        <v>2.4327999999999999</v>
      </c>
      <c r="F59">
        <v>2</v>
      </c>
      <c r="G59">
        <f t="shared" si="16"/>
        <v>0.12921468966998362</v>
      </c>
      <c r="H59">
        <f t="shared" si="17"/>
        <v>4</v>
      </c>
      <c r="J59">
        <v>8</v>
      </c>
      <c r="K59" t="str">
        <f t="shared" si="0"/>
        <v>Solway Lark</v>
      </c>
      <c r="L59" t="str">
        <f t="shared" si="0"/>
        <v>Chanceiton (IRE)</v>
      </c>
      <c r="M59" t="str">
        <f t="shared" si="0"/>
        <v>Triopas (IRE)</v>
      </c>
      <c r="N59" t="str">
        <f t="shared" si="1"/>
        <v>Court Baloo (IRE)</v>
      </c>
      <c r="O59" t="str">
        <f t="shared" si="2"/>
        <v>David John</v>
      </c>
      <c r="P59" t="str">
        <f t="shared" si="3"/>
        <v>David John</v>
      </c>
      <c r="Q59" t="str">
        <f t="shared" si="4"/>
        <v>David John</v>
      </c>
      <c r="R59" t="str">
        <f t="shared" si="5"/>
        <v>Solway Lark</v>
      </c>
      <c r="S59" t="str">
        <f t="shared" si="6"/>
        <v>Solway Lark</v>
      </c>
      <c r="V59">
        <f t="shared" si="7"/>
        <v>25</v>
      </c>
      <c r="W59">
        <f t="shared" si="8"/>
        <v>-73</v>
      </c>
      <c r="X59">
        <f t="shared" si="9"/>
        <v>-73</v>
      </c>
      <c r="Y59">
        <f t="shared" si="10"/>
        <v>1</v>
      </c>
      <c r="Z59">
        <f t="shared" si="10"/>
        <v>4</v>
      </c>
      <c r="AA59">
        <f t="shared" si="10"/>
        <v>3</v>
      </c>
      <c r="AB59">
        <f t="shared" si="11"/>
        <v>6</v>
      </c>
      <c r="AC59">
        <f t="shared" si="12"/>
        <v>7</v>
      </c>
      <c r="AD59">
        <f t="shared" si="13"/>
        <v>2</v>
      </c>
      <c r="AE59">
        <f t="shared" si="14"/>
        <v>1</v>
      </c>
      <c r="AF59">
        <f t="shared" si="14"/>
        <v>1</v>
      </c>
    </row>
    <row r="60" spans="1:33" hidden="1" outlineLevel="1">
      <c r="A60" t="s">
        <v>26</v>
      </c>
      <c r="B60" t="str">
        <f>INDEX(A$2:A$20,MATCH(C60,Y$2:Y$20,0))</f>
        <v>Chanceiton (IRE)</v>
      </c>
      <c r="C60">
        <f>LARGE(Y$2:Y$20, D60)</f>
        <v>2.0545</v>
      </c>
      <c r="D60">
        <v>1</v>
      </c>
      <c r="E60">
        <f>LARGE(Y$2:Y$20, F60)</f>
        <v>1.9117</v>
      </c>
      <c r="F60">
        <v>2</v>
      </c>
      <c r="G60">
        <f t="shared" si="16"/>
        <v>6.9505962521294748E-2</v>
      </c>
      <c r="H60">
        <f t="shared" si="17"/>
        <v>4</v>
      </c>
      <c r="J60">
        <v>9</v>
      </c>
      <c r="K60" t="e">
        <f t="shared" si="0"/>
        <v>#NUM!</v>
      </c>
      <c r="L60" t="e">
        <f t="shared" si="0"/>
        <v>#NUM!</v>
      </c>
      <c r="M60" t="e">
        <f t="shared" si="0"/>
        <v>#NUM!</v>
      </c>
      <c r="N60" t="e">
        <f t="shared" si="1"/>
        <v>#NUM!</v>
      </c>
      <c r="O60" t="e">
        <f t="shared" si="2"/>
        <v>#NUM!</v>
      </c>
      <c r="P60" t="e">
        <f t="shared" si="3"/>
        <v>#NUM!</v>
      </c>
      <c r="Q60" t="e">
        <f t="shared" si="4"/>
        <v>#NUM!</v>
      </c>
      <c r="R60" t="e">
        <f t="shared" si="5"/>
        <v>#NUM!</v>
      </c>
      <c r="S60">
        <f t="shared" si="6"/>
        <v>0</v>
      </c>
      <c r="V60" t="e">
        <f t="shared" si="7"/>
        <v>#N/A</v>
      </c>
      <c r="W60" t="e">
        <f t="shared" si="8"/>
        <v>#N/A</v>
      </c>
      <c r="X60" t="str">
        <f t="shared" si="9"/>
        <v/>
      </c>
      <c r="Y60" t="e">
        <f t="shared" si="10"/>
        <v>#N/A</v>
      </c>
      <c r="Z60" t="e">
        <f t="shared" si="10"/>
        <v>#N/A</v>
      </c>
      <c r="AA60" t="e">
        <f t="shared" si="10"/>
        <v>#N/A</v>
      </c>
      <c r="AB60" t="e">
        <f t="shared" si="11"/>
        <v>#N/A</v>
      </c>
      <c r="AC60" t="e">
        <f t="shared" si="12"/>
        <v>#N/A</v>
      </c>
      <c r="AD60">
        <f t="shared" si="13"/>
        <v>1</v>
      </c>
      <c r="AE60" t="e">
        <f t="shared" si="14"/>
        <v>#N/A</v>
      </c>
      <c r="AF60" t="e">
        <f t="shared" si="14"/>
        <v>#N/A</v>
      </c>
    </row>
    <row r="61" spans="1:33" hidden="1" outlineLevel="1">
      <c r="A61" t="s">
        <v>47</v>
      </c>
      <c r="B61" t="str">
        <f>INDEX(A$2:A$20,MATCH(C61,AD$2:AD$20,0))</f>
        <v>Court Baloo (IRE)</v>
      </c>
      <c r="C61">
        <f>LARGE(AD$2:AD$20, D61)</f>
        <v>21.322399999999998</v>
      </c>
      <c r="D61">
        <v>1</v>
      </c>
      <c r="E61">
        <f>LARGE(AD$2:AD$20, F61)</f>
        <v>21.286100000000001</v>
      </c>
      <c r="F61">
        <v>2</v>
      </c>
      <c r="G61">
        <f t="shared" si="16"/>
        <v>1.7024349979363072E-3</v>
      </c>
      <c r="H61">
        <f t="shared" si="17"/>
        <v>14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 t="e">
        <f t="shared" si="10"/>
        <v>#N/A</v>
      </c>
      <c r="Z61" t="e">
        <f t="shared" si="10"/>
        <v>#N/A</v>
      </c>
      <c r="AA61" t="e">
        <f t="shared" si="10"/>
        <v>#N/A</v>
      </c>
      <c r="AB61" t="e">
        <f t="shared" si="11"/>
        <v>#N/A</v>
      </c>
      <c r="AC61" t="e">
        <f t="shared" si="12"/>
        <v>#N/A</v>
      </c>
      <c r="AD61">
        <f t="shared" si="13"/>
        <v>1</v>
      </c>
      <c r="AE61" t="e">
        <f t="shared" si="14"/>
        <v>#N/A</v>
      </c>
      <c r="AF61" t="e">
        <f t="shared" si="14"/>
        <v>#N/A</v>
      </c>
    </row>
    <row r="62" spans="1:33" hidden="1" outlineLevel="1">
      <c r="A62" t="s">
        <v>116</v>
      </c>
      <c r="B62" t="str">
        <f>IF(OR(D2="5f ", D2="6f ", D2="7f ", D2="1m "), B57, IF(J2="2yo", B59, B53))</f>
        <v>Handy Hollow (IRE)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>
        <f t="shared" si="13"/>
        <v>1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Court Baloo (IRE)</v>
      </c>
      <c r="C63" t="str">
        <f>IF(G68="Handicap", INDEX(B53:B55,(MATCH(LARGE(D53:D55,3),D53:D55,0))))</f>
        <v>Handy Hollow (IRE)</v>
      </c>
      <c r="D63" t="str">
        <f>IF(G68="Handicap", INDEX(B53:B55,(MATCH(LARGE(E53:E55,1),E53:E55,0))))</f>
        <v>Handy Hollow (IRE)</v>
      </c>
      <c r="G63" t="s">
        <v>68</v>
      </c>
      <c r="H63">
        <f>COUNTIF(A2:A30, "*")</f>
        <v>8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>
        <f t="shared" si="13"/>
        <v>1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Chanceiton (IRE)</v>
      </c>
      <c r="C64">
        <f>INDEX(AF$2:AF$20,MATCH(B64,A$2:A$20,0))</f>
        <v>4</v>
      </c>
      <c r="D64">
        <v>1</v>
      </c>
      <c r="E64">
        <f>SUMIF(B53:B61, B64, G53:G61)</f>
        <v>0.261650480671346</v>
      </c>
      <c r="F64">
        <v>0</v>
      </c>
      <c r="G64" t="str">
        <f>K2</f>
        <v>George &amp; Margaret Higgins Retirement Conditional Jockeys Handicap Hurdle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>
        <f t="shared" si="13"/>
        <v>1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>Chanceiton (IRE)</v>
      </c>
      <c r="C65">
        <f>INDEX(AF$2:AF$20,MATCH(B65,A$2:A$20,0))</f>
        <v>4</v>
      </c>
      <c r="D65">
        <v>1</v>
      </c>
      <c r="F65">
        <f>IF(G68="Non Handicap", F64+1, F64)</f>
        <v>0</v>
      </c>
      <c r="G65" t="str">
        <f>D2</f>
        <v xml:space="preserve">3m2f </v>
      </c>
      <c r="H65">
        <f>LARGE(G58:G60, 1)</f>
        <v>0.12921468966998362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>
        <f t="shared" si="13"/>
        <v>1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4289</v>
      </c>
      <c r="H66">
        <f ca="1">LARGE(F53:F55, 1)</f>
        <v>9.5725475924854267E-2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>
        <f t="shared" si="13"/>
        <v>1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Handy Hollow (IRE)</v>
      </c>
      <c r="F67">
        <f>IF(H63&lt;11, F66+1, F66)</f>
        <v>1</v>
      </c>
      <c r="G67" t="str">
        <f>G2</f>
        <v>Good</v>
      </c>
      <c r="H67" t="str">
        <f ca="1">INDEX(B53:B55,MATCH(H66,F53:F55,0))</f>
        <v>Handy Hollow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>
        <f t="shared" si="13"/>
        <v>1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Handy Hollow (IRE)</v>
      </c>
      <c r="B68" t="str">
        <f ca="1">IF(ISNA(A68), B56, A68)</f>
        <v>Handy Hollow (IRE)</v>
      </c>
      <c r="C68">
        <f ca="1">INDEX(AF$2:AF$20,MATCH(B68,A$2:A$20,0))</f>
        <v>2.25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>
        <f t="shared" si="13"/>
        <v>1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Handy Hollow (IRE)</v>
      </c>
      <c r="C69">
        <f ca="1">INDEX(AF$2:AF$20,MATCH(B69,A$2:A$20,0))</f>
        <v>2.25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>
        <f t="shared" si="13"/>
        <v>1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Handy Hollow (IRE)</v>
      </c>
      <c r="C70">
        <f ca="1">INDEX(AF$2:AF$20,MATCH(B70,A$2:A$20,0))</f>
        <v>2.25</v>
      </c>
      <c r="D70">
        <v>1</v>
      </c>
      <c r="E70">
        <f ca="1">SUMIF(B53:B61, B70, G53:G61)</f>
        <v>9.5725475924854267E-2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>
        <f t="shared" si="13"/>
        <v>1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>
        <f t="shared" si="13"/>
        <v>1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Handy Hollow (IRE)</v>
      </c>
      <c r="C72">
        <f>C53</f>
        <v>251.4315</v>
      </c>
      <c r="D72">
        <f>(1/C72)*(C72-C73)</f>
        <v>9.5725475924854267E-2</v>
      </c>
      <c r="E72">
        <f>H53</f>
        <v>2.25</v>
      </c>
      <c r="F72">
        <f>(E72*10)-10</f>
        <v>12.5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>
        <f t="shared" si="13"/>
        <v>1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David John</v>
      </c>
      <c r="C73">
        <f t="shared" si="19"/>
        <v>227.3631</v>
      </c>
      <c r="D73">
        <f>(1/C73)*(C73-C74)</f>
        <v>1.9537910945091858E-2</v>
      </c>
      <c r="E73">
        <f t="shared" ref="E73:E74" si="20">H54</f>
        <v>5</v>
      </c>
      <c r="F73">
        <f>(E73*10)-10</f>
        <v>40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>
        <f t="shared" si="13"/>
        <v>1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Captain Mowbray</v>
      </c>
      <c r="C74">
        <f t="shared" si="19"/>
        <v>222.92089999999999</v>
      </c>
      <c r="E74">
        <f t="shared" si="20"/>
        <v>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>
        <f t="shared" si="13"/>
        <v>1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>
        <f t="shared" si="13"/>
        <v>1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>
        <f t="shared" si="13"/>
        <v>1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2.25</v>
      </c>
      <c r="C77">
        <f>SMALL(AF2:AF50, 1)</f>
        <v>2.25</v>
      </c>
      <c r="D77" t="str">
        <f>IF(G77&lt;=3, "YES", "NO")</f>
        <v>YES</v>
      </c>
      <c r="E77">
        <f>IF(C77=0,SMALL(AF2:AF49,2), C77)</f>
        <v>2.25</v>
      </c>
      <c r="F77">
        <f>IF(E77=0, SMALL(AF2:AF49, 3), E77)</f>
        <v>2.25</v>
      </c>
      <c r="G77">
        <f>IF(F77=0, SMALL(AF2:AF49, 4), F77)</f>
        <v>2.25</v>
      </c>
      <c r="H77" t="str">
        <f>INDEX(A2:A50, MATCH(G77, AF2:AF50, 0))</f>
        <v>Handy Hollow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>
        <f t="shared" si="13"/>
        <v>1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251.4315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>
        <f t="shared" si="13"/>
        <v>1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251.4315</v>
      </c>
      <c r="C79">
        <f>C78/B79</f>
        <v>3.9772264016242995E-5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Handy Hollow (IRE) is highly rated.</v>
      </c>
      <c r="H79" t="str">
        <f>INDEX(A2:A50, MATCH(B79, AE2:AE50, 0))</f>
        <v>Handy Hollow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>
        <f t="shared" si="13"/>
        <v>1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18.9543</v>
      </c>
      <c r="C80">
        <f>(B81-B80)+0.01</f>
        <v>0.50429999999999908</v>
      </c>
      <c r="D80" t="str">
        <f>D2</f>
        <v xml:space="preserve">3m2f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>
        <f t="shared" si="13"/>
        <v>1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19.448599999999999</v>
      </c>
      <c r="C81">
        <f>C80/B81</f>
        <v>2.5929886984153057E-2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Solway Lark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Kelso</v>
      </c>
    </row>
    <row r="82" spans="1:19" hidden="1" outlineLevel="1">
      <c r="A82" t="s">
        <v>110</v>
      </c>
      <c r="B82">
        <f>INDEX(M2:M49, MATCH(H77, A2:A49, 0))</f>
        <v>60.084000000000003</v>
      </c>
      <c r="C82">
        <f>(B83-B82)+0.01</f>
        <v>7.9763999999999928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68.050399999999996</v>
      </c>
      <c r="C83">
        <f>C82/B83</f>
        <v>0.11721312439015778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Handy Hollow (IRE)is the form horse.</v>
      </c>
      <c r="H83" t="str">
        <f>INDEX(A2:A50,MATCH(B83,INDEX(M2:M50,0)))</f>
        <v>Solway Lark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1.7524</v>
      </c>
      <c r="C84">
        <f>(B85-B84)+0.01</f>
        <v>1.0514000000000001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2.7938000000000001</v>
      </c>
      <c r="C85">
        <f>C84/B85</f>
        <v>0.37633330947097149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Chanceiton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16.882200000000001</v>
      </c>
      <c r="C86">
        <f>(B87-B86)+0.01</f>
        <v>4.450199999999997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21.322399999999998</v>
      </c>
      <c r="C87">
        <f>C86/B87</f>
        <v>0.20871008892057166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Court Baloo (IRE) is 20.87% ahead of Handy Hollow (IRE). </v>
      </c>
      <c r="H87" t="str">
        <f>INDEX(A2:A50, MATCH(B87, AD2:AD50, 0))</f>
        <v>Court Baloo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1.2903</v>
      </c>
      <c r="C88">
        <f>B89-B88</f>
        <v>0.76419999999999999</v>
      </c>
      <c r="H88" t="str">
        <f>INDEX(X2:X50, MATCH(B88, Y2:Y50, 0))</f>
        <v>Murtagh, Mr L A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2.0545</v>
      </c>
      <c r="C89">
        <f>C88/B89</f>
        <v>0.37196398150401555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Willmott, Mr T is 37.2% ahead of Murtagh, Mr L A. </v>
      </c>
      <c r="H89" t="str">
        <f>INDEX(X2:X50, MATCH(B89, Y2:Y50, 0))</f>
        <v>Willmott, Mr T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80.140799999999999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80.140799999999999</v>
      </c>
      <c r="C91">
        <f>(C90+0.01)/(B91+0.01)</f>
        <v>2.4952963663494313E-4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Handy Hollow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47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0.1915</v>
      </c>
    </row>
    <row r="96" spans="1:19" hidden="1" outlineLevel="1">
      <c r="A96" t="s">
        <v>70</v>
      </c>
      <c r="B96">
        <f>INDEX(Sheet1!H:H, MATCH($A$51, Sheet1!$A:$A,0))</f>
        <v>0.1489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str">
        <f>INDEX(F96:F101,MATCH(1,E96:E101,0))</f>
        <v>Chanceiton (IRE)</v>
      </c>
    </row>
    <row r="97" spans="1:6" hidden="1" outlineLevel="1">
      <c r="A97" t="s">
        <v>25</v>
      </c>
      <c r="B97">
        <f>INDEX(Sheet1!J:J, MATCH($A$51, Sheet1!$A:$A,0))</f>
        <v>0.17019999999999999</v>
      </c>
      <c r="C97" t="b">
        <f>IF(AND($B$94&gt;15,B97&gt;0.25),B56)</f>
        <v>0</v>
      </c>
      <c r="D97">
        <f t="shared" si="22"/>
        <v>3</v>
      </c>
      <c r="E97">
        <f t="shared" si="23"/>
        <v>4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0.1489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0.21279999999999999</v>
      </c>
      <c r="C99" t="b">
        <f>IF(AND($B$94&gt;15,B99&gt;0.25),B59)</f>
        <v>0</v>
      </c>
      <c r="D99">
        <f t="shared" si="22"/>
        <v>5</v>
      </c>
      <c r="E99">
        <f t="shared" si="23"/>
        <v>2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0.1915</v>
      </c>
      <c r="C100" t="b">
        <f>IF(AND($B$94&gt;15,B100&gt;0.25),B58)</f>
        <v>0</v>
      </c>
      <c r="D100">
        <f t="shared" si="22"/>
        <v>4</v>
      </c>
      <c r="E100">
        <f t="shared" si="23"/>
        <v>3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0.36170000000000002</v>
      </c>
      <c r="C101" t="str">
        <f>IF(AND($B$94&gt;15,B101&gt;0.25),B60)</f>
        <v>Chanceiton (IRE)</v>
      </c>
      <c r="D101">
        <f t="shared" si="22"/>
        <v>6</v>
      </c>
      <c r="E101">
        <f t="shared" si="23"/>
        <v>1</v>
      </c>
      <c r="F101" t="str">
        <f t="shared" si="24"/>
        <v>Chanceiton (IRE)</v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2.42578125" bestFit="1" customWidth="1"/>
    <col min="3" max="5" width="12" bestFit="1" customWidth="1"/>
    <col min="6" max="6" width="13.28515625" bestFit="1" customWidth="1"/>
    <col min="7" max="7" width="89" bestFit="1" customWidth="1"/>
    <col min="8" max="8" width="21.7109375" bestFit="1" customWidth="1"/>
    <col min="9" max="9" width="13.42578125" bestFit="1" customWidth="1"/>
    <col min="10" max="10" width="16.28515625" bestFit="1" customWidth="1"/>
    <col min="11" max="11" width="57" bestFit="1" customWidth="1"/>
    <col min="12" max="12" width="22.42578125" bestFit="1" customWidth="1"/>
    <col min="13" max="13" width="15.85546875" bestFit="1" customWidth="1"/>
    <col min="14" max="19" width="22.42578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9.7109375" bestFit="1" customWidth="1"/>
    <col min="25" max="25" width="14.42578125" bestFit="1" customWidth="1"/>
    <col min="26" max="26" width="22.7109375" bestFit="1" customWidth="1"/>
    <col min="27" max="27" width="15" bestFit="1" customWidth="1"/>
    <col min="28" max="28" width="21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22.425781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1511</v>
      </c>
      <c r="B2" s="1">
        <v>0.72916666666666663</v>
      </c>
      <c r="C2" t="s">
        <v>172</v>
      </c>
      <c r="D2" t="s">
        <v>344</v>
      </c>
      <c r="E2" t="s">
        <v>562</v>
      </c>
      <c r="F2">
        <v>9285</v>
      </c>
      <c r="G2" t="s">
        <v>282</v>
      </c>
      <c r="H2" t="s">
        <v>346</v>
      </c>
      <c r="I2" s="3" t="s">
        <v>233</v>
      </c>
      <c r="J2" t="s">
        <v>1509</v>
      </c>
      <c r="K2" t="s">
        <v>1510</v>
      </c>
      <c r="L2">
        <v>4</v>
      </c>
      <c r="M2">
        <v>71.238500000000002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23.417100000000001</v>
      </c>
      <c r="X2" t="s">
        <v>610</v>
      </c>
      <c r="Y2">
        <v>3.7915000000000001</v>
      </c>
      <c r="Z2" t="s">
        <v>596</v>
      </c>
      <c r="AA2">
        <v>2.4750000000000001</v>
      </c>
      <c r="AB2" t="s">
        <v>376</v>
      </c>
      <c r="AC2">
        <v>1.6456</v>
      </c>
      <c r="AD2">
        <v>56</v>
      </c>
      <c r="AE2" s="23">
        <v>266.92140000000001</v>
      </c>
      <c r="AF2">
        <v>5</v>
      </c>
      <c r="AG2">
        <v>0</v>
      </c>
    </row>
    <row r="3" spans="1:33">
      <c r="A3" t="s">
        <v>1513</v>
      </c>
      <c r="B3" s="1">
        <v>0.72916666666666663</v>
      </c>
      <c r="C3" t="s">
        <v>172</v>
      </c>
      <c r="D3" t="s">
        <v>344</v>
      </c>
      <c r="E3" t="s">
        <v>562</v>
      </c>
      <c r="F3">
        <v>9285</v>
      </c>
      <c r="G3" t="s">
        <v>282</v>
      </c>
      <c r="H3" t="s">
        <v>346</v>
      </c>
      <c r="I3" s="3" t="s">
        <v>233</v>
      </c>
      <c r="J3" t="s">
        <v>1509</v>
      </c>
      <c r="K3" t="s">
        <v>1510</v>
      </c>
      <c r="L3">
        <v>4</v>
      </c>
      <c r="M3">
        <v>87.033199999999994</v>
      </c>
      <c r="N3">
        <v>39.134599999999999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24.0121</v>
      </c>
      <c r="X3" t="s">
        <v>614</v>
      </c>
      <c r="Y3">
        <v>2.9243999999999999</v>
      </c>
      <c r="Z3" t="s">
        <v>574</v>
      </c>
      <c r="AA3">
        <v>3.07</v>
      </c>
      <c r="AB3" t="s">
        <v>575</v>
      </c>
      <c r="AC3">
        <v>5.2271999999999998</v>
      </c>
      <c r="AD3">
        <v>43.5</v>
      </c>
      <c r="AE3">
        <v>259.3501</v>
      </c>
      <c r="AF3">
        <v>8</v>
      </c>
      <c r="AG3">
        <v>0</v>
      </c>
    </row>
    <row r="4" spans="1:33">
      <c r="A4" t="s">
        <v>1514</v>
      </c>
      <c r="B4" s="1">
        <v>0.72916666666666663</v>
      </c>
      <c r="C4" t="s">
        <v>172</v>
      </c>
      <c r="D4" t="s">
        <v>344</v>
      </c>
      <c r="E4" t="s">
        <v>562</v>
      </c>
      <c r="F4">
        <v>9285</v>
      </c>
      <c r="G4" t="s">
        <v>282</v>
      </c>
      <c r="H4" t="s">
        <v>346</v>
      </c>
      <c r="I4" s="3" t="s">
        <v>233</v>
      </c>
      <c r="J4" t="s">
        <v>1509</v>
      </c>
      <c r="K4" t="s">
        <v>1510</v>
      </c>
      <c r="L4">
        <v>4</v>
      </c>
      <c r="M4">
        <v>69.958500000000001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21.7257</v>
      </c>
      <c r="X4" t="s">
        <v>602</v>
      </c>
      <c r="Y4">
        <v>2.6227</v>
      </c>
      <c r="Z4" t="s">
        <v>1515</v>
      </c>
      <c r="AA4">
        <v>0.94620000000000004</v>
      </c>
      <c r="AB4" t="s">
        <v>376</v>
      </c>
      <c r="AC4">
        <v>1.6456</v>
      </c>
      <c r="AD4">
        <v>44</v>
      </c>
      <c r="AE4">
        <v>247.30549999999999</v>
      </c>
      <c r="AF4">
        <v>10</v>
      </c>
      <c r="AG4">
        <v>0</v>
      </c>
    </row>
    <row r="5" spans="1:33">
      <c r="A5" t="s">
        <v>1516</v>
      </c>
      <c r="B5" s="1">
        <v>0.72916666666666663</v>
      </c>
      <c r="C5" t="s">
        <v>172</v>
      </c>
      <c r="D5" t="s">
        <v>344</v>
      </c>
      <c r="E5" t="s">
        <v>562</v>
      </c>
      <c r="F5">
        <v>9285</v>
      </c>
      <c r="G5" t="s">
        <v>282</v>
      </c>
      <c r="H5" t="s">
        <v>346</v>
      </c>
      <c r="I5" s="3" t="s">
        <v>233</v>
      </c>
      <c r="J5" t="s">
        <v>1509</v>
      </c>
      <c r="K5" t="s">
        <v>1510</v>
      </c>
      <c r="L5">
        <v>4</v>
      </c>
      <c r="M5">
        <v>91.561099999999996</v>
      </c>
      <c r="N5">
        <v>45.7883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20.6343</v>
      </c>
      <c r="X5" t="s">
        <v>569</v>
      </c>
      <c r="Y5">
        <v>1.3504</v>
      </c>
      <c r="Z5" t="s">
        <v>596</v>
      </c>
      <c r="AA5">
        <v>2.4750000000000001</v>
      </c>
      <c r="AB5" t="s">
        <v>807</v>
      </c>
      <c r="AC5">
        <v>1.4781</v>
      </c>
      <c r="AD5">
        <v>22.5</v>
      </c>
      <c r="AE5">
        <v>245.3801</v>
      </c>
      <c r="AF5">
        <v>10</v>
      </c>
      <c r="AG5">
        <v>0</v>
      </c>
    </row>
    <row r="6" spans="1:33">
      <c r="A6" t="s">
        <v>1517</v>
      </c>
      <c r="B6" s="1">
        <v>0.72916666666666663</v>
      </c>
      <c r="C6" t="s">
        <v>172</v>
      </c>
      <c r="D6" t="s">
        <v>344</v>
      </c>
      <c r="E6" t="s">
        <v>562</v>
      </c>
      <c r="F6">
        <v>9285</v>
      </c>
      <c r="G6" t="s">
        <v>282</v>
      </c>
      <c r="H6" t="s">
        <v>346</v>
      </c>
      <c r="I6" s="3" t="s">
        <v>233</v>
      </c>
      <c r="J6" t="s">
        <v>1509</v>
      </c>
      <c r="K6" t="s">
        <v>1510</v>
      </c>
      <c r="L6">
        <v>5</v>
      </c>
      <c r="M6">
        <v>72.0715</v>
      </c>
      <c r="N6">
        <v>37.884399999999999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20.21</v>
      </c>
      <c r="X6" t="s">
        <v>1518</v>
      </c>
      <c r="Y6">
        <v>2.2039</v>
      </c>
      <c r="Z6" t="s">
        <v>618</v>
      </c>
      <c r="AA6">
        <v>1.6631</v>
      </c>
      <c r="AB6" t="s">
        <v>1519</v>
      </c>
      <c r="AC6">
        <v>2.6709000000000001</v>
      </c>
      <c r="AD6">
        <v>36.5</v>
      </c>
      <c r="AE6">
        <v>221.03440000000001</v>
      </c>
      <c r="AF6">
        <v>4.5</v>
      </c>
      <c r="AG6">
        <v>0</v>
      </c>
    </row>
    <row r="7" spans="1:33">
      <c r="A7" t="s">
        <v>1520</v>
      </c>
      <c r="B7" s="1">
        <v>0.72916666666666663</v>
      </c>
      <c r="C7" t="s">
        <v>172</v>
      </c>
      <c r="D7" t="s">
        <v>344</v>
      </c>
      <c r="E7" t="s">
        <v>562</v>
      </c>
      <c r="F7">
        <v>9285</v>
      </c>
      <c r="G7" t="s">
        <v>282</v>
      </c>
      <c r="H7" t="s">
        <v>346</v>
      </c>
      <c r="I7" s="3" t="s">
        <v>233</v>
      </c>
      <c r="J7" t="s">
        <v>1509</v>
      </c>
      <c r="K7" t="s">
        <v>1510</v>
      </c>
      <c r="L7">
        <v>4</v>
      </c>
      <c r="M7">
        <v>70.621300000000005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11.428599999999999</v>
      </c>
      <c r="X7" t="s">
        <v>1521</v>
      </c>
      <c r="Y7">
        <v>0.27779999999999999</v>
      </c>
      <c r="Z7" t="s">
        <v>760</v>
      </c>
      <c r="AA7">
        <v>1.4</v>
      </c>
      <c r="AB7" t="s">
        <v>376</v>
      </c>
      <c r="AC7">
        <v>1.6456</v>
      </c>
      <c r="AD7">
        <v>20.2</v>
      </c>
      <c r="AE7">
        <v>212.98830000000001</v>
      </c>
      <c r="AF7">
        <v>7</v>
      </c>
      <c r="AG7">
        <v>0</v>
      </c>
    </row>
    <row r="8" spans="1:33">
      <c r="A8" t="s">
        <v>1522</v>
      </c>
      <c r="B8" s="1">
        <v>0.72916666666666663</v>
      </c>
      <c r="C8" t="s">
        <v>172</v>
      </c>
      <c r="D8" t="s">
        <v>344</v>
      </c>
      <c r="E8" t="s">
        <v>562</v>
      </c>
      <c r="F8">
        <v>9285</v>
      </c>
      <c r="G8" t="s">
        <v>282</v>
      </c>
      <c r="H8" t="s">
        <v>346</v>
      </c>
      <c r="I8" s="3" t="s">
        <v>233</v>
      </c>
      <c r="J8" t="s">
        <v>1509</v>
      </c>
      <c r="K8" t="s">
        <v>1510</v>
      </c>
      <c r="L8">
        <v>4</v>
      </c>
      <c r="M8">
        <v>57.4955</v>
      </c>
      <c r="N8">
        <v>41.835900000000002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19.4771</v>
      </c>
      <c r="X8" t="s">
        <v>595</v>
      </c>
      <c r="Y8">
        <v>2.8071000000000002</v>
      </c>
      <c r="Z8" t="s">
        <v>1523</v>
      </c>
      <c r="AA8">
        <v>0.13039999999999999</v>
      </c>
      <c r="AB8" t="s">
        <v>1524</v>
      </c>
      <c r="AC8">
        <v>0.6714</v>
      </c>
      <c r="AD8">
        <v>16.2</v>
      </c>
      <c r="AE8">
        <v>182.58850000000001</v>
      </c>
      <c r="AF8">
        <v>12</v>
      </c>
      <c r="AG8">
        <v>0</v>
      </c>
    </row>
    <row r="9" spans="1:33">
      <c r="A9" t="s">
        <v>1525</v>
      </c>
      <c r="B9" s="1">
        <v>0.72916666666666663</v>
      </c>
      <c r="C9" t="s">
        <v>172</v>
      </c>
      <c r="D9" t="s">
        <v>344</v>
      </c>
      <c r="E9" t="s">
        <v>562</v>
      </c>
      <c r="F9">
        <v>9285</v>
      </c>
      <c r="G9" t="s">
        <v>282</v>
      </c>
      <c r="H9" t="s">
        <v>346</v>
      </c>
      <c r="I9" s="3" t="s">
        <v>233</v>
      </c>
      <c r="J9" t="s">
        <v>1509</v>
      </c>
      <c r="K9" t="s">
        <v>1510</v>
      </c>
      <c r="L9">
        <v>4</v>
      </c>
      <c r="M9">
        <v>52.965200000000003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24.92</v>
      </c>
      <c r="X9" t="s">
        <v>1526</v>
      </c>
      <c r="Y9">
        <v>0.68179999999999996</v>
      </c>
      <c r="Z9" t="s">
        <v>1496</v>
      </c>
      <c r="AA9">
        <v>0.91020000000000001</v>
      </c>
      <c r="AB9" t="s">
        <v>917</v>
      </c>
      <c r="AC9">
        <v>2.7867000000000002</v>
      </c>
      <c r="AD9">
        <v>1.2</v>
      </c>
      <c r="AE9">
        <v>164.0239</v>
      </c>
      <c r="AF9">
        <v>33</v>
      </c>
      <c r="AG9">
        <v>0</v>
      </c>
    </row>
    <row r="10" spans="1:33">
      <c r="A10" t="s">
        <v>1527</v>
      </c>
      <c r="B10" s="1">
        <v>0.72916666666666663</v>
      </c>
      <c r="C10" t="s">
        <v>172</v>
      </c>
      <c r="D10" t="s">
        <v>344</v>
      </c>
      <c r="E10" t="s">
        <v>562</v>
      </c>
      <c r="F10">
        <v>9285</v>
      </c>
      <c r="G10" t="s">
        <v>282</v>
      </c>
      <c r="H10" t="s">
        <v>346</v>
      </c>
      <c r="I10" s="3" t="s">
        <v>233</v>
      </c>
      <c r="J10" t="s">
        <v>1509</v>
      </c>
      <c r="K10" t="s">
        <v>1510</v>
      </c>
      <c r="L10">
        <v>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606</v>
      </c>
      <c r="Y10">
        <v>3.1478000000000002</v>
      </c>
      <c r="Z10" t="s">
        <v>607</v>
      </c>
      <c r="AA10">
        <v>2.1985000000000001</v>
      </c>
      <c r="AB10" t="s">
        <v>1528</v>
      </c>
      <c r="AC10">
        <v>5.25</v>
      </c>
      <c r="AD10">
        <v>1.2</v>
      </c>
      <c r="AE10">
        <v>11.7963</v>
      </c>
      <c r="AF10">
        <v>16</v>
      </c>
      <c r="AG10">
        <v>0</v>
      </c>
    </row>
    <row r="11" spans="1:33">
      <c r="A11" t="s">
        <v>1529</v>
      </c>
      <c r="B11" s="1">
        <v>0.72916666666666663</v>
      </c>
      <c r="C11" t="s">
        <v>172</v>
      </c>
      <c r="D11" t="s">
        <v>344</v>
      </c>
      <c r="E11" t="s">
        <v>562</v>
      </c>
      <c r="F11">
        <v>9285</v>
      </c>
      <c r="G11" t="s">
        <v>282</v>
      </c>
      <c r="H11" t="s">
        <v>346</v>
      </c>
      <c r="I11" s="3" t="s">
        <v>233</v>
      </c>
      <c r="J11" t="s">
        <v>1509</v>
      </c>
      <c r="K11" t="s">
        <v>1510</v>
      </c>
      <c r="L11">
        <v>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587</v>
      </c>
      <c r="Y11">
        <v>3.0560999999999998</v>
      </c>
      <c r="Z11" t="s">
        <v>1530</v>
      </c>
      <c r="AA11">
        <v>2.3321000000000001</v>
      </c>
      <c r="AB11" t="s">
        <v>513</v>
      </c>
      <c r="AC11">
        <v>1.7210000000000001</v>
      </c>
      <c r="AD11">
        <v>1.2</v>
      </c>
      <c r="AE11">
        <v>8.3092000000000006</v>
      </c>
      <c r="AF11">
        <v>10</v>
      </c>
      <c r="AG11">
        <v>0</v>
      </c>
    </row>
    <row r="12" spans="1:33">
      <c r="A12" t="s">
        <v>1531</v>
      </c>
      <c r="B12" s="1">
        <v>0.72916666666666663</v>
      </c>
      <c r="C12" t="s">
        <v>172</v>
      </c>
      <c r="D12" t="s">
        <v>344</v>
      </c>
      <c r="E12" t="s">
        <v>562</v>
      </c>
      <c r="F12">
        <v>9285</v>
      </c>
      <c r="G12" t="s">
        <v>282</v>
      </c>
      <c r="H12" t="s">
        <v>346</v>
      </c>
      <c r="I12" s="3" t="s">
        <v>233</v>
      </c>
      <c r="J12" t="s">
        <v>1509</v>
      </c>
      <c r="K12" t="s">
        <v>1510</v>
      </c>
      <c r="L12">
        <v>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1067</v>
      </c>
      <c r="Y12">
        <v>1.9732000000000001</v>
      </c>
      <c r="Z12" t="s">
        <v>1532</v>
      </c>
      <c r="AA12">
        <v>2.3136000000000001</v>
      </c>
      <c r="AB12" t="s">
        <v>1506</v>
      </c>
      <c r="AC12">
        <v>2.0106999999999999</v>
      </c>
      <c r="AD12">
        <v>1.2</v>
      </c>
      <c r="AE12">
        <v>7.4974999999999996</v>
      </c>
      <c r="AF12">
        <v>33</v>
      </c>
      <c r="AG12">
        <v>0</v>
      </c>
    </row>
    <row r="13" spans="1:33">
      <c r="A13" t="s">
        <v>1533</v>
      </c>
      <c r="B13" s="1">
        <v>0.72916666666666663</v>
      </c>
      <c r="C13" t="s">
        <v>172</v>
      </c>
      <c r="D13" t="s">
        <v>344</v>
      </c>
      <c r="E13" t="s">
        <v>562</v>
      </c>
      <c r="F13">
        <v>9285</v>
      </c>
      <c r="G13" t="s">
        <v>282</v>
      </c>
      <c r="H13" t="s">
        <v>346</v>
      </c>
      <c r="I13" s="3" t="s">
        <v>233</v>
      </c>
      <c r="J13" t="s">
        <v>1509</v>
      </c>
      <c r="K13" t="s">
        <v>1510</v>
      </c>
      <c r="L13">
        <v>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1534</v>
      </c>
      <c r="Y13">
        <v>0.432</v>
      </c>
      <c r="Z13" t="s">
        <v>618</v>
      </c>
      <c r="AA13">
        <v>1.6631</v>
      </c>
      <c r="AB13" t="s">
        <v>643</v>
      </c>
      <c r="AC13">
        <v>2.9624000000000001</v>
      </c>
      <c r="AD13">
        <v>1.2</v>
      </c>
      <c r="AE13">
        <v>6.2575000000000003</v>
      </c>
      <c r="AF13">
        <v>16</v>
      </c>
      <c r="AG13">
        <v>0</v>
      </c>
    </row>
    <row r="14" spans="1:33">
      <c r="A14" t="s">
        <v>1535</v>
      </c>
      <c r="B14" s="1">
        <v>0.72916666666666663</v>
      </c>
      <c r="C14" t="s">
        <v>172</v>
      </c>
      <c r="D14" t="s">
        <v>344</v>
      </c>
      <c r="E14" t="s">
        <v>562</v>
      </c>
      <c r="F14">
        <v>9285</v>
      </c>
      <c r="G14" t="s">
        <v>282</v>
      </c>
      <c r="H14" t="s">
        <v>346</v>
      </c>
      <c r="I14" s="3" t="s">
        <v>233</v>
      </c>
      <c r="J14" t="s">
        <v>1509</v>
      </c>
      <c r="K14" t="s">
        <v>1510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617</v>
      </c>
      <c r="Y14">
        <v>2.6448</v>
      </c>
      <c r="Z14" t="s">
        <v>618</v>
      </c>
      <c r="AA14">
        <v>1.6631</v>
      </c>
      <c r="AB14" t="s">
        <v>1536</v>
      </c>
      <c r="AC14">
        <v>0</v>
      </c>
      <c r="AD14">
        <v>1.2</v>
      </c>
      <c r="AE14">
        <v>5.5079000000000002</v>
      </c>
      <c r="AF14">
        <v>10</v>
      </c>
      <c r="AG14">
        <v>0</v>
      </c>
    </row>
    <row r="15" spans="1:33">
      <c r="A15" t="s">
        <v>1537</v>
      </c>
      <c r="B15" s="1">
        <v>0.72916666666666663</v>
      </c>
      <c r="C15" t="s">
        <v>172</v>
      </c>
      <c r="D15" t="s">
        <v>344</v>
      </c>
      <c r="E15" t="s">
        <v>562</v>
      </c>
      <c r="F15">
        <v>9285</v>
      </c>
      <c r="G15" t="s">
        <v>282</v>
      </c>
      <c r="H15" t="s">
        <v>346</v>
      </c>
      <c r="I15" s="3" t="s">
        <v>233</v>
      </c>
      <c r="J15" t="s">
        <v>1509</v>
      </c>
      <c r="K15" t="s">
        <v>1510</v>
      </c>
      <c r="L15">
        <v>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1538</v>
      </c>
      <c r="Y15">
        <v>0.63680000000000003</v>
      </c>
      <c r="Z15" t="s">
        <v>1539</v>
      </c>
      <c r="AA15">
        <v>0.23069999999999999</v>
      </c>
      <c r="AB15" t="s">
        <v>1406</v>
      </c>
      <c r="AC15">
        <v>2.6381999999999999</v>
      </c>
      <c r="AD15">
        <v>1.2</v>
      </c>
      <c r="AE15">
        <v>4.7057000000000002</v>
      </c>
      <c r="AF15">
        <v>10</v>
      </c>
      <c r="AG15">
        <v>0</v>
      </c>
    </row>
    <row r="51" spans="1:33" hidden="1" outlineLevel="1">
      <c r="A51" t="str">
        <f>C2</f>
        <v>Cheltenham</v>
      </c>
      <c r="B51">
        <f>B2</f>
        <v>0.72916666666666663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Jaytrack Parkhomes</v>
      </c>
      <c r="L52" t="str">
        <f t="shared" si="0"/>
        <v>Jaytrack Parkhomes</v>
      </c>
      <c r="M52" t="str">
        <f t="shared" si="0"/>
        <v>Master Debonair</v>
      </c>
      <c r="N52" t="str">
        <f t="shared" ref="N52:N91" si="1">INDEX($A$2:$A$20,(MATCH(LARGE(W$2:W$20,$J52),W$2:W$20,0)))</f>
        <v>All Hail Caesar (IRE)</v>
      </c>
      <c r="O52" t="str">
        <f t="shared" ref="O52:O91" si="2">INDEX($A$2:$A$20,(MATCH(LARGE(AA$2:AA$20,$J52),AA$2:AA$20,0)))</f>
        <v>Earlofthecotswolds (FR)</v>
      </c>
      <c r="P52" t="str">
        <f t="shared" ref="P52:P91" si="3">INDEX($A$2:$A$20,(MATCH(LARGE(Y$2:Y$20,$J52),Y$2:Y$20,0)))</f>
        <v>Master Debonair</v>
      </c>
      <c r="Q52" t="str">
        <f t="shared" ref="Q52:Q91" si="4">INDEX($A$2:$A$20,(MATCH(LARGE(Y$2:Y$20,$J52),Y$2:Y$20,0)))</f>
        <v>Master Debonair</v>
      </c>
      <c r="R52" t="str">
        <f t="shared" ref="R52:R91" si="5">INDEX($A$2:$A$20,(MATCH(LARGE(AD$2:AD$20,$J52),AD$2:AD$20,0)))</f>
        <v>Master Debonair</v>
      </c>
      <c r="S52" t="str">
        <f t="shared" ref="S52:S80" si="6">A2</f>
        <v>Master Debonair</v>
      </c>
      <c r="V52">
        <f t="shared" ref="V52:V80" si="7">SUM(Y52:AF52)</f>
        <v>94</v>
      </c>
      <c r="W52">
        <f t="shared" ref="W52:W80" si="8">V52-AG2</f>
        <v>94</v>
      </c>
      <c r="X52">
        <f t="shared" ref="X52:X60" si="9">IF(ISNA(W52),"",W52)</f>
        <v>94</v>
      </c>
      <c r="Y52">
        <f t="shared" ref="Y52:AA80" si="10">(($H$63+1)-(RANK(M2,M$2:M$30)))</f>
        <v>11</v>
      </c>
      <c r="Z52">
        <f t="shared" si="10"/>
        <v>10</v>
      </c>
      <c r="AA52">
        <f t="shared" si="10"/>
        <v>14</v>
      </c>
      <c r="AB52">
        <f t="shared" ref="AB52:AB80" si="11">(($H$63+1)-(RANK(W2,W$2:W$30)))</f>
        <v>12</v>
      </c>
      <c r="AC52">
        <f t="shared" ref="AC52:AC80" si="12">(($H$63+1)-(RANK(Y2,Y$2:Y$30)))</f>
        <v>14</v>
      </c>
      <c r="AD52">
        <f t="shared" ref="AD52:AD80" si="13">(($H$63+1)-(RANK(AA2,AA$2:AA$30)))</f>
        <v>13</v>
      </c>
      <c r="AE52">
        <f t="shared" ref="AE52:AF80" si="14">(($H$63+1)-(RANK(AC2,AC$2:AC$30)))</f>
        <v>6</v>
      </c>
      <c r="AF52">
        <f t="shared" si="14"/>
        <v>14</v>
      </c>
      <c r="AG52" t="str">
        <f>INDEX(S52:S92, MATCH(LARGE(X52:X92, 1),X52:X92, 0))</f>
        <v>Earlofthecotswolds (FR)</v>
      </c>
    </row>
    <row r="53" spans="1:33" hidden="1" outlineLevel="1">
      <c r="A53" t="s">
        <v>43</v>
      </c>
      <c r="B53" t="str">
        <f>A2</f>
        <v>Master Debonair</v>
      </c>
      <c r="C53">
        <f>AE2</f>
        <v>266.92140000000001</v>
      </c>
      <c r="D53">
        <f>AG2</f>
        <v>0</v>
      </c>
      <c r="E53">
        <f>C53-D53</f>
        <v>266.92140000000001</v>
      </c>
      <c r="F53">
        <f>SUMIF(B53:B61, B53, G53:G61)</f>
        <v>0.41242548893510877</v>
      </c>
      <c r="G53">
        <f>(1/C53)*(C53-C54)</f>
        <v>2.8365279067171113E-2</v>
      </c>
      <c r="H53">
        <f>AF2</f>
        <v>5</v>
      </c>
      <c r="J53">
        <v>2</v>
      </c>
      <c r="K53" t="str">
        <f t="shared" si="0"/>
        <v>Earlofthecotswolds (FR)</v>
      </c>
      <c r="L53" t="str">
        <f t="shared" si="0"/>
        <v>Geordiebest</v>
      </c>
      <c r="M53" t="str">
        <f t="shared" si="0"/>
        <v>Master Debonair</v>
      </c>
      <c r="N53" t="str">
        <f t="shared" si="1"/>
        <v>Earlofthecotswolds (FR)</v>
      </c>
      <c r="O53" t="str">
        <f t="shared" si="2"/>
        <v>Master Debonair</v>
      </c>
      <c r="P53" t="str">
        <f t="shared" si="3"/>
        <v>Bbold (IRE)</v>
      </c>
      <c r="Q53" t="str">
        <f t="shared" si="4"/>
        <v>Bbold (IRE)</v>
      </c>
      <c r="R53" t="str">
        <f t="shared" si="5"/>
        <v>Breaking Waves (IRE)</v>
      </c>
      <c r="S53" t="str">
        <f t="shared" si="6"/>
        <v>Earlofthecotswolds (FR)</v>
      </c>
      <c r="V53">
        <f t="shared" si="7"/>
        <v>102</v>
      </c>
      <c r="W53">
        <f t="shared" si="8"/>
        <v>102</v>
      </c>
      <c r="X53">
        <f t="shared" si="9"/>
        <v>102</v>
      </c>
      <c r="Y53">
        <f t="shared" si="10"/>
        <v>13</v>
      </c>
      <c r="Z53">
        <f t="shared" si="10"/>
        <v>12</v>
      </c>
      <c r="AA53">
        <f t="shared" si="10"/>
        <v>14</v>
      </c>
      <c r="AB53">
        <f t="shared" si="11"/>
        <v>13</v>
      </c>
      <c r="AC53">
        <f t="shared" si="12"/>
        <v>11</v>
      </c>
      <c r="AD53">
        <f t="shared" si="13"/>
        <v>14</v>
      </c>
      <c r="AE53">
        <f t="shared" si="14"/>
        <v>13</v>
      </c>
      <c r="AF53">
        <f t="shared" si="14"/>
        <v>12</v>
      </c>
    </row>
    <row r="54" spans="1:33" hidden="1" outlineLevel="1">
      <c r="A54" t="s">
        <v>44</v>
      </c>
      <c r="B54" t="str">
        <f>A3</f>
        <v>Earlofthecotswolds (FR)</v>
      </c>
      <c r="C54">
        <f>AE3</f>
        <v>259.3501</v>
      </c>
      <c r="D54">
        <f>AG3</f>
        <v>0</v>
      </c>
      <c r="E54">
        <f t="shared" ref="E54:E55" si="15">C54-D54</f>
        <v>259.3501</v>
      </c>
      <c r="F54">
        <f ca="1">SUMIF(B53:B64, B54, G53:G61)</f>
        <v>0.19381107491856672</v>
      </c>
      <c r="H54">
        <f>AF3</f>
        <v>8</v>
      </c>
      <c r="J54">
        <v>3</v>
      </c>
      <c r="K54" t="str">
        <f t="shared" si="0"/>
        <v>Strong Glance</v>
      </c>
      <c r="L54" t="str">
        <f t="shared" si="0"/>
        <v>Earlofthecotswolds (FR)</v>
      </c>
      <c r="M54" t="str">
        <f t="shared" si="0"/>
        <v>Master Debonair</v>
      </c>
      <c r="N54" t="str">
        <f t="shared" si="1"/>
        <v>Master Debonair</v>
      </c>
      <c r="O54" t="str">
        <f t="shared" si="2"/>
        <v>Master Debonair</v>
      </c>
      <c r="P54" t="str">
        <f t="shared" si="3"/>
        <v>Northern Bound (IRE)</v>
      </c>
      <c r="Q54" t="str">
        <f t="shared" si="4"/>
        <v>Northern Bound (IRE)</v>
      </c>
      <c r="R54" t="str">
        <f t="shared" si="5"/>
        <v>Earlofthecotswolds (FR)</v>
      </c>
      <c r="S54" t="str">
        <f t="shared" si="6"/>
        <v>Breaking Waves (IRE)</v>
      </c>
      <c r="V54">
        <f t="shared" si="7"/>
        <v>75</v>
      </c>
      <c r="W54">
        <f t="shared" si="8"/>
        <v>75</v>
      </c>
      <c r="X54">
        <f t="shared" si="9"/>
        <v>75</v>
      </c>
      <c r="Y54">
        <f t="shared" si="10"/>
        <v>9</v>
      </c>
      <c r="Z54">
        <f t="shared" si="10"/>
        <v>10</v>
      </c>
      <c r="AA54">
        <f t="shared" si="10"/>
        <v>14</v>
      </c>
      <c r="AB54">
        <f t="shared" si="11"/>
        <v>11</v>
      </c>
      <c r="AC54">
        <f t="shared" si="12"/>
        <v>8</v>
      </c>
      <c r="AD54">
        <f t="shared" si="13"/>
        <v>4</v>
      </c>
      <c r="AE54">
        <f t="shared" si="14"/>
        <v>6</v>
      </c>
      <c r="AF54">
        <f t="shared" si="14"/>
        <v>13</v>
      </c>
    </row>
    <row r="55" spans="1:33" hidden="1" outlineLevel="1">
      <c r="A55" t="s">
        <v>45</v>
      </c>
      <c r="B55" t="str">
        <f>A4</f>
        <v>Breaking Waves (IRE)</v>
      </c>
      <c r="C55">
        <f>AE4</f>
        <v>247.30549999999999</v>
      </c>
      <c r="D55">
        <f>AG4</f>
        <v>0</v>
      </c>
      <c r="E55">
        <f t="shared" si="15"/>
        <v>247.30549999999999</v>
      </c>
      <c r="F55">
        <f ca="1">SUMIF(B53:B64, B55, G53:G61)</f>
        <v>0</v>
      </c>
      <c r="H55">
        <f>AF4</f>
        <v>10</v>
      </c>
      <c r="J55">
        <v>4</v>
      </c>
      <c r="K55" t="str">
        <f t="shared" si="0"/>
        <v>Master Debonair</v>
      </c>
      <c r="L55" t="str">
        <f t="shared" si="0"/>
        <v>Strong Glance</v>
      </c>
      <c r="M55" t="str">
        <f t="shared" si="0"/>
        <v>Master Debonair</v>
      </c>
      <c r="N55" t="str">
        <f t="shared" si="1"/>
        <v>Breaking Waves (IRE)</v>
      </c>
      <c r="O55" t="str">
        <f t="shared" si="2"/>
        <v>Northern Bound (IRE)</v>
      </c>
      <c r="P55" t="str">
        <f t="shared" si="3"/>
        <v>Earlofthecotswolds (FR)</v>
      </c>
      <c r="Q55" t="str">
        <f t="shared" si="4"/>
        <v>Earlofthecotswolds (FR)</v>
      </c>
      <c r="R55" t="str">
        <f t="shared" si="5"/>
        <v>Strong Glance</v>
      </c>
      <c r="S55" t="str">
        <f t="shared" si="6"/>
        <v>Jaytrack Parkhomes</v>
      </c>
      <c r="V55">
        <f t="shared" si="7"/>
        <v>83</v>
      </c>
      <c r="W55">
        <f t="shared" si="8"/>
        <v>83</v>
      </c>
      <c r="X55">
        <f t="shared" si="9"/>
        <v>83</v>
      </c>
      <c r="Y55">
        <f t="shared" si="10"/>
        <v>14</v>
      </c>
      <c r="Z55">
        <f t="shared" si="10"/>
        <v>14</v>
      </c>
      <c r="AA55">
        <f t="shared" si="10"/>
        <v>14</v>
      </c>
      <c r="AB55">
        <f t="shared" si="11"/>
        <v>10</v>
      </c>
      <c r="AC55">
        <f t="shared" si="12"/>
        <v>5</v>
      </c>
      <c r="AD55">
        <f t="shared" si="13"/>
        <v>13</v>
      </c>
      <c r="AE55">
        <f t="shared" si="14"/>
        <v>3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Jaytrack Parkhomes</v>
      </c>
      <c r="C56">
        <f>LARGE(M$2:M$20, D56)</f>
        <v>91.561099999999996</v>
      </c>
      <c r="D56">
        <v>1</v>
      </c>
      <c r="E56">
        <f>LARGE(M$2:M$20, F56)</f>
        <v>87.033199999999994</v>
      </c>
      <c r="F56">
        <v>2</v>
      </c>
      <c r="G56">
        <f t="shared" ref="G56:G61" si="16">IF(C56&gt;0, (1/C56)*(C56-E56), 0.1)</f>
        <v>4.9452223706355672E-2</v>
      </c>
      <c r="H56">
        <f t="shared" ref="H56:H61" si="17">INDEX(AF$2:AF$20,MATCH(B56,A$2:A$20,0))</f>
        <v>10</v>
      </c>
      <c r="J56">
        <v>5</v>
      </c>
      <c r="K56" t="str">
        <f t="shared" si="0"/>
        <v>Romeo Brown</v>
      </c>
      <c r="L56" t="str">
        <f t="shared" si="0"/>
        <v>Master Debonair</v>
      </c>
      <c r="M56" t="str">
        <f t="shared" si="0"/>
        <v>Master Debonair</v>
      </c>
      <c r="N56" t="str">
        <f t="shared" si="1"/>
        <v>Jaytrack Parkhomes</v>
      </c>
      <c r="O56" t="str">
        <f t="shared" si="2"/>
        <v>Champagne Court (IRE)</v>
      </c>
      <c r="P56" t="str">
        <f t="shared" si="3"/>
        <v>Geordiebest</v>
      </c>
      <c r="Q56" t="str">
        <f t="shared" si="4"/>
        <v>Geordiebest</v>
      </c>
      <c r="R56" t="str">
        <f t="shared" si="5"/>
        <v>Jaytrack Parkhomes</v>
      </c>
      <c r="S56" t="str">
        <f t="shared" si="6"/>
        <v>Strong Glance</v>
      </c>
      <c r="V56">
        <f t="shared" si="7"/>
        <v>82</v>
      </c>
      <c r="W56">
        <f t="shared" si="8"/>
        <v>82</v>
      </c>
      <c r="X56">
        <f t="shared" si="9"/>
        <v>82</v>
      </c>
      <c r="Y56">
        <f t="shared" si="10"/>
        <v>12</v>
      </c>
      <c r="Z56">
        <f t="shared" si="10"/>
        <v>11</v>
      </c>
      <c r="AA56">
        <f t="shared" si="10"/>
        <v>14</v>
      </c>
      <c r="AB56">
        <f t="shared" si="11"/>
        <v>9</v>
      </c>
      <c r="AC56">
        <f t="shared" si="12"/>
        <v>7</v>
      </c>
      <c r="AD56">
        <f t="shared" si="13"/>
        <v>8</v>
      </c>
      <c r="AE56">
        <f t="shared" si="14"/>
        <v>10</v>
      </c>
      <c r="AF56">
        <f t="shared" si="14"/>
        <v>11</v>
      </c>
    </row>
    <row r="57" spans="1:33" hidden="1" outlineLevel="1">
      <c r="A57" t="s">
        <v>25</v>
      </c>
      <c r="B57" t="str">
        <f>INDEX(A$2:A$20,MATCH(C57,W$2:W$20,0))</f>
        <v>All Hail Caesar (IRE)</v>
      </c>
      <c r="C57">
        <f>LARGE(W$2:W$20, D57)</f>
        <v>24.92</v>
      </c>
      <c r="D57">
        <v>1</v>
      </c>
      <c r="E57">
        <f>LARGE(W$2:W$20, F57)</f>
        <v>24.0121</v>
      </c>
      <c r="F57">
        <v>2</v>
      </c>
      <c r="G57">
        <f t="shared" si="16"/>
        <v>3.6432584269662983E-2</v>
      </c>
      <c r="H57">
        <f t="shared" si="17"/>
        <v>33</v>
      </c>
      <c r="J57">
        <v>6</v>
      </c>
      <c r="K57" t="str">
        <f t="shared" si="0"/>
        <v>Breaking Waves (IRE)</v>
      </c>
      <c r="L57" t="str">
        <f t="shared" si="0"/>
        <v>Master Debonair</v>
      </c>
      <c r="M57" t="str">
        <f t="shared" si="0"/>
        <v>Master Debonair</v>
      </c>
      <c r="N57" t="str">
        <f t="shared" si="1"/>
        <v>Strong Glance</v>
      </c>
      <c r="O57" t="str">
        <f t="shared" si="2"/>
        <v>Bbold (IRE)</v>
      </c>
      <c r="P57" t="str">
        <f t="shared" si="3"/>
        <v>Robyndzone (IRE)</v>
      </c>
      <c r="Q57" t="str">
        <f t="shared" si="4"/>
        <v>Robyndzone (IRE)</v>
      </c>
      <c r="R57" t="str">
        <f t="shared" si="5"/>
        <v>Romeo Brown</v>
      </c>
      <c r="S57" t="str">
        <f t="shared" si="6"/>
        <v>Romeo Brown</v>
      </c>
      <c r="V57">
        <f t="shared" si="7"/>
        <v>62</v>
      </c>
      <c r="W57">
        <f t="shared" si="8"/>
        <v>62</v>
      </c>
      <c r="X57">
        <f t="shared" si="9"/>
        <v>62</v>
      </c>
      <c r="Y57">
        <f t="shared" si="10"/>
        <v>10</v>
      </c>
      <c r="Z57">
        <f t="shared" si="10"/>
        <v>10</v>
      </c>
      <c r="AA57">
        <f t="shared" si="10"/>
        <v>14</v>
      </c>
      <c r="AB57">
        <f t="shared" si="11"/>
        <v>7</v>
      </c>
      <c r="AC57">
        <f t="shared" si="12"/>
        <v>1</v>
      </c>
      <c r="AD57">
        <f t="shared" si="13"/>
        <v>5</v>
      </c>
      <c r="AE57">
        <f t="shared" si="14"/>
        <v>6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Earlofthecotswolds (FR)</v>
      </c>
      <c r="C58">
        <f>LARGE(AA$2:AA$20, D58)</f>
        <v>3.07</v>
      </c>
      <c r="D58">
        <v>1</v>
      </c>
      <c r="E58">
        <f>LARGE(AA$2:AA$20, F58)</f>
        <v>2.4750000000000001</v>
      </c>
      <c r="F58">
        <v>2</v>
      </c>
      <c r="G58">
        <f t="shared" si="16"/>
        <v>0.19381107491856672</v>
      </c>
      <c r="H58">
        <f t="shared" si="17"/>
        <v>8</v>
      </c>
      <c r="J58">
        <v>7</v>
      </c>
      <c r="K58" t="str">
        <f t="shared" si="0"/>
        <v>Geordiebest</v>
      </c>
      <c r="L58" t="str">
        <f t="shared" si="0"/>
        <v>Master Debonair</v>
      </c>
      <c r="M58" t="str">
        <f t="shared" si="0"/>
        <v>Master Debonair</v>
      </c>
      <c r="N58" t="str">
        <f t="shared" si="1"/>
        <v>Geordiebest</v>
      </c>
      <c r="O58" t="str">
        <f t="shared" si="2"/>
        <v>Strong Glance</v>
      </c>
      <c r="P58" t="str">
        <f t="shared" si="3"/>
        <v>Breaking Waves (IRE)</v>
      </c>
      <c r="Q58" t="str">
        <f t="shared" si="4"/>
        <v>Breaking Waves (IRE)</v>
      </c>
      <c r="R58" t="str">
        <f t="shared" si="5"/>
        <v>Geordiebest</v>
      </c>
      <c r="S58" t="str">
        <f t="shared" si="6"/>
        <v>Geordiebest</v>
      </c>
      <c r="V58">
        <f t="shared" si="7"/>
        <v>64</v>
      </c>
      <c r="W58">
        <f t="shared" si="8"/>
        <v>64</v>
      </c>
      <c r="X58">
        <f t="shared" si="9"/>
        <v>64</v>
      </c>
      <c r="Y58">
        <f t="shared" si="10"/>
        <v>8</v>
      </c>
      <c r="Z58">
        <f t="shared" si="10"/>
        <v>13</v>
      </c>
      <c r="AA58">
        <f t="shared" si="10"/>
        <v>14</v>
      </c>
      <c r="AB58">
        <f t="shared" si="11"/>
        <v>8</v>
      </c>
      <c r="AC58">
        <f t="shared" si="12"/>
        <v>10</v>
      </c>
      <c r="AD58">
        <f t="shared" si="13"/>
        <v>1</v>
      </c>
      <c r="AE58">
        <f t="shared" si="14"/>
        <v>2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Bbold (IRE)</v>
      </c>
      <c r="C59">
        <f>LARGE(AC$2:AC$20, D59)</f>
        <v>5.25</v>
      </c>
      <c r="D59">
        <v>1</v>
      </c>
      <c r="E59">
        <f>LARGE(AC$2:AC$20, F59)</f>
        <v>5.2271999999999998</v>
      </c>
      <c r="F59">
        <v>2</v>
      </c>
      <c r="G59">
        <f t="shared" si="16"/>
        <v>4.3428571428571717E-3</v>
      </c>
      <c r="H59">
        <f t="shared" si="17"/>
        <v>16</v>
      </c>
      <c r="J59">
        <v>8</v>
      </c>
      <c r="K59" t="str">
        <f t="shared" si="0"/>
        <v>All Hail Caesar (IRE)</v>
      </c>
      <c r="L59" t="str">
        <f t="shared" si="0"/>
        <v>Master Debonair</v>
      </c>
      <c r="M59" t="str">
        <f t="shared" si="0"/>
        <v>Master Debonair</v>
      </c>
      <c r="N59" t="str">
        <f t="shared" si="1"/>
        <v>Romeo Brown</v>
      </c>
      <c r="O59" t="str">
        <f t="shared" si="2"/>
        <v>Strong Glance</v>
      </c>
      <c r="P59" t="str">
        <f t="shared" si="3"/>
        <v>Strong Glance</v>
      </c>
      <c r="Q59" t="str">
        <f t="shared" si="4"/>
        <v>Strong Glance</v>
      </c>
      <c r="R59" t="str">
        <f t="shared" si="5"/>
        <v>All Hail Caesar (IRE)</v>
      </c>
      <c r="S59" t="str">
        <f t="shared" si="6"/>
        <v>All Hail Caesar (IRE)</v>
      </c>
      <c r="V59">
        <f t="shared" si="7"/>
        <v>70</v>
      </c>
      <c r="W59">
        <f t="shared" si="8"/>
        <v>70</v>
      </c>
      <c r="X59">
        <f t="shared" si="9"/>
        <v>70</v>
      </c>
      <c r="Y59">
        <f t="shared" si="10"/>
        <v>7</v>
      </c>
      <c r="Z59">
        <f t="shared" si="10"/>
        <v>10</v>
      </c>
      <c r="AA59">
        <f t="shared" si="10"/>
        <v>14</v>
      </c>
      <c r="AB59">
        <f t="shared" si="11"/>
        <v>14</v>
      </c>
      <c r="AC59">
        <f t="shared" si="12"/>
        <v>4</v>
      </c>
      <c r="AD59">
        <f t="shared" si="13"/>
        <v>3</v>
      </c>
      <c r="AE59">
        <f t="shared" si="14"/>
        <v>11</v>
      </c>
      <c r="AF59">
        <f t="shared" si="14"/>
        <v>7</v>
      </c>
    </row>
    <row r="60" spans="1:33" hidden="1" outlineLevel="1">
      <c r="A60" t="s">
        <v>26</v>
      </c>
      <c r="B60" t="str">
        <f>INDEX(A$2:A$20,MATCH(C60,Y$2:Y$20,0))</f>
        <v>Master Debonair</v>
      </c>
      <c r="C60">
        <f>LARGE(Y$2:Y$20, D60)</f>
        <v>3.7915000000000001</v>
      </c>
      <c r="D60">
        <v>1</v>
      </c>
      <c r="E60">
        <f>LARGE(Y$2:Y$20, F60)</f>
        <v>3.1478000000000002</v>
      </c>
      <c r="F60">
        <v>2</v>
      </c>
      <c r="G60">
        <f t="shared" si="16"/>
        <v>0.16977449558222338</v>
      </c>
      <c r="H60">
        <f t="shared" si="17"/>
        <v>5</v>
      </c>
      <c r="J60">
        <v>9</v>
      </c>
      <c r="K60" t="str">
        <f t="shared" si="0"/>
        <v>Bbold (IRE)</v>
      </c>
      <c r="L60" t="str">
        <f t="shared" si="0"/>
        <v>Master Debonair</v>
      </c>
      <c r="M60" t="str">
        <f t="shared" si="0"/>
        <v>Master Debonair</v>
      </c>
      <c r="N60" t="str">
        <f t="shared" si="1"/>
        <v>Bbold (IRE)</v>
      </c>
      <c r="O60" t="str">
        <f t="shared" si="2"/>
        <v>Strong Glance</v>
      </c>
      <c r="P60" t="str">
        <f t="shared" si="3"/>
        <v>Champagne Court (IRE)</v>
      </c>
      <c r="Q60" t="str">
        <f t="shared" si="4"/>
        <v>Champagne Court (IRE)</v>
      </c>
      <c r="R60" t="str">
        <f t="shared" si="5"/>
        <v>All Hail Caesar (IRE)</v>
      </c>
      <c r="S60" t="str">
        <f t="shared" si="6"/>
        <v>Bbold (IRE)</v>
      </c>
      <c r="V60">
        <f t="shared" si="7"/>
        <v>79</v>
      </c>
      <c r="W60">
        <f t="shared" si="8"/>
        <v>79</v>
      </c>
      <c r="X60">
        <f t="shared" si="9"/>
        <v>79</v>
      </c>
      <c r="Y60">
        <f t="shared" si="10"/>
        <v>6</v>
      </c>
      <c r="Z60">
        <f t="shared" si="10"/>
        <v>10</v>
      </c>
      <c r="AA60">
        <f t="shared" si="10"/>
        <v>14</v>
      </c>
      <c r="AB60">
        <f t="shared" si="11"/>
        <v>6</v>
      </c>
      <c r="AC60">
        <f t="shared" si="12"/>
        <v>13</v>
      </c>
      <c r="AD60">
        <f t="shared" si="13"/>
        <v>9</v>
      </c>
      <c r="AE60">
        <f t="shared" si="14"/>
        <v>14</v>
      </c>
      <c r="AF60">
        <f t="shared" si="14"/>
        <v>7</v>
      </c>
    </row>
    <row r="61" spans="1:33" hidden="1" outlineLevel="1">
      <c r="A61" t="s">
        <v>47</v>
      </c>
      <c r="B61" t="str">
        <f>INDEX(A$2:A$20,MATCH(C61,AD$2:AD$20,0))</f>
        <v>Master Debonair</v>
      </c>
      <c r="C61">
        <f>LARGE(AD$2:AD$20, D61)</f>
        <v>56</v>
      </c>
      <c r="D61">
        <v>1</v>
      </c>
      <c r="E61">
        <f>LARGE(AD$2:AD$20, F61)</f>
        <v>44</v>
      </c>
      <c r="F61">
        <v>2</v>
      </c>
      <c r="G61">
        <f t="shared" si="16"/>
        <v>0.21428571428571427</v>
      </c>
      <c r="H61">
        <f t="shared" si="17"/>
        <v>5</v>
      </c>
      <c r="J61">
        <v>10</v>
      </c>
      <c r="K61" t="str">
        <f t="shared" si="0"/>
        <v>Bbold (IRE)</v>
      </c>
      <c r="L61" t="str">
        <f t="shared" si="0"/>
        <v>Master Debonair</v>
      </c>
      <c r="M61" t="str">
        <f t="shared" si="0"/>
        <v>Master Debonair</v>
      </c>
      <c r="N61" t="str">
        <f t="shared" si="1"/>
        <v>Bbold (IRE)</v>
      </c>
      <c r="O61" t="str">
        <f t="shared" si="2"/>
        <v>Romeo Brown</v>
      </c>
      <c r="P61" t="str">
        <f t="shared" si="3"/>
        <v>Jaytrack Parkhomes</v>
      </c>
      <c r="Q61" t="str">
        <f t="shared" si="4"/>
        <v>Jaytrack Parkhomes</v>
      </c>
      <c r="R61" t="str">
        <f t="shared" si="5"/>
        <v>All Hail Caesar (IRE)</v>
      </c>
      <c r="S61" t="str">
        <f t="shared" si="6"/>
        <v>Northern Bound (IRE)</v>
      </c>
      <c r="V61">
        <f t="shared" si="7"/>
        <v>73</v>
      </c>
      <c r="W61">
        <f t="shared" si="8"/>
        <v>73</v>
      </c>
      <c r="X61">
        <f>IF(ISNA(W61),"",W61)</f>
        <v>73</v>
      </c>
      <c r="Y61">
        <f t="shared" si="10"/>
        <v>6</v>
      </c>
      <c r="Z61">
        <f t="shared" si="10"/>
        <v>10</v>
      </c>
      <c r="AA61">
        <f t="shared" si="10"/>
        <v>14</v>
      </c>
      <c r="AB61">
        <f t="shared" si="11"/>
        <v>6</v>
      </c>
      <c r="AC61">
        <f t="shared" si="12"/>
        <v>12</v>
      </c>
      <c r="AD61">
        <f t="shared" si="13"/>
        <v>11</v>
      </c>
      <c r="AE61">
        <f t="shared" si="14"/>
        <v>7</v>
      </c>
      <c r="AF61">
        <f t="shared" si="14"/>
        <v>7</v>
      </c>
    </row>
    <row r="62" spans="1:33" hidden="1" outlineLevel="1">
      <c r="A62" t="s">
        <v>116</v>
      </c>
      <c r="B62" t="str">
        <f>IF(OR(D2="5f ", D2="6f ", D2="7f ", D2="1m "), B57, IF(J2="2yo", B59, B53))</f>
        <v>Master Debonair</v>
      </c>
      <c r="J62">
        <v>11</v>
      </c>
      <c r="K62" t="str">
        <f t="shared" si="0"/>
        <v>Bbold (IRE)</v>
      </c>
      <c r="L62" t="str">
        <f t="shared" si="0"/>
        <v>Master Debonair</v>
      </c>
      <c r="M62" t="str">
        <f t="shared" si="0"/>
        <v>Master Debonair</v>
      </c>
      <c r="N62" t="str">
        <f t="shared" si="1"/>
        <v>Bbold (IRE)</v>
      </c>
      <c r="O62" t="str">
        <f t="shared" si="2"/>
        <v>Breaking Waves (IRE)</v>
      </c>
      <c r="P62" t="str">
        <f t="shared" si="3"/>
        <v>All Hail Caesar (IRE)</v>
      </c>
      <c r="Q62" t="str">
        <f t="shared" si="4"/>
        <v>All Hail Caesar (IRE)</v>
      </c>
      <c r="R62" t="str">
        <f t="shared" si="5"/>
        <v>All Hail Caesar (IRE)</v>
      </c>
      <c r="S62" t="str">
        <f t="shared" si="6"/>
        <v>Champagne Court (IRE)</v>
      </c>
      <c r="V62">
        <f t="shared" si="7"/>
        <v>67</v>
      </c>
      <c r="W62">
        <f t="shared" si="8"/>
        <v>67</v>
      </c>
      <c r="X62">
        <f t="shared" ref="X62:X80" si="18">IF(ISNA(W62),"",W62)</f>
        <v>67</v>
      </c>
      <c r="Y62">
        <f t="shared" si="10"/>
        <v>6</v>
      </c>
      <c r="Z62">
        <f t="shared" si="10"/>
        <v>10</v>
      </c>
      <c r="AA62">
        <f t="shared" si="10"/>
        <v>14</v>
      </c>
      <c r="AB62">
        <f t="shared" si="11"/>
        <v>6</v>
      </c>
      <c r="AC62">
        <f t="shared" si="12"/>
        <v>6</v>
      </c>
      <c r="AD62">
        <f t="shared" si="13"/>
        <v>10</v>
      </c>
      <c r="AE62">
        <f t="shared" si="14"/>
        <v>8</v>
      </c>
      <c r="AF62">
        <f t="shared" si="14"/>
        <v>7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Jaytrack Parkhomes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14</v>
      </c>
      <c r="J63">
        <v>12</v>
      </c>
      <c r="K63" t="str">
        <f t="shared" si="0"/>
        <v>Bbold (IRE)</v>
      </c>
      <c r="L63" t="str">
        <f t="shared" si="0"/>
        <v>Master Debonair</v>
      </c>
      <c r="M63" t="str">
        <f t="shared" si="0"/>
        <v>Master Debonair</v>
      </c>
      <c r="N63" t="str">
        <f t="shared" si="1"/>
        <v>Bbold (IRE)</v>
      </c>
      <c r="O63" t="str">
        <f t="shared" si="2"/>
        <v>All Hail Caesar (IRE)</v>
      </c>
      <c r="P63" t="str">
        <f t="shared" si="3"/>
        <v>Ratfacemcdougall (IRE)</v>
      </c>
      <c r="Q63" t="str">
        <f t="shared" si="4"/>
        <v>Ratfacemcdougall (IRE)</v>
      </c>
      <c r="R63" t="str">
        <f t="shared" si="5"/>
        <v>All Hail Caesar (IRE)</v>
      </c>
      <c r="S63" t="str">
        <f t="shared" si="6"/>
        <v>Imperial Alcazar (IRE)</v>
      </c>
      <c r="V63">
        <f t="shared" si="7"/>
        <v>65</v>
      </c>
      <c r="W63">
        <f t="shared" si="8"/>
        <v>65</v>
      </c>
      <c r="X63">
        <f t="shared" si="18"/>
        <v>65</v>
      </c>
      <c r="Y63">
        <f t="shared" si="10"/>
        <v>6</v>
      </c>
      <c r="Z63">
        <f t="shared" si="10"/>
        <v>10</v>
      </c>
      <c r="AA63">
        <f t="shared" si="10"/>
        <v>14</v>
      </c>
      <c r="AB63">
        <f t="shared" si="11"/>
        <v>6</v>
      </c>
      <c r="AC63">
        <f t="shared" si="12"/>
        <v>2</v>
      </c>
      <c r="AD63">
        <f t="shared" si="13"/>
        <v>8</v>
      </c>
      <c r="AE63">
        <f t="shared" si="14"/>
        <v>12</v>
      </c>
      <c r="AF63">
        <f t="shared" si="14"/>
        <v>7</v>
      </c>
    </row>
    <row r="64" spans="1:33" hidden="1" outlineLevel="1">
      <c r="A64" t="s">
        <v>48</v>
      </c>
      <c r="B64" t="str">
        <f>INDEX(B53:B63,MODE(MATCH(B53:B63,B53:B63,0)))</f>
        <v>Master Debonair</v>
      </c>
      <c r="C64">
        <f>INDEX(AF$2:AF$20,MATCH(B64,A$2:A$20,0))</f>
        <v>5</v>
      </c>
      <c r="D64">
        <v>1</v>
      </c>
      <c r="E64">
        <f>SUMIF(B53:B61, B64, G53:G61)</f>
        <v>0.41242548893510877</v>
      </c>
      <c r="F64">
        <v>0</v>
      </c>
      <c r="G64" t="str">
        <f>K2</f>
        <v>Jockey Club Ownership Syndicate Standard Open NH Flat Race</v>
      </c>
      <c r="J64">
        <v>13</v>
      </c>
      <c r="K64" t="str">
        <f t="shared" si="0"/>
        <v>Bbold (IRE)</v>
      </c>
      <c r="L64" t="str">
        <f t="shared" si="0"/>
        <v>Master Debonair</v>
      </c>
      <c r="M64" t="str">
        <f t="shared" si="0"/>
        <v>Master Debonair</v>
      </c>
      <c r="N64" t="str">
        <f t="shared" si="1"/>
        <v>Bbold (IRE)</v>
      </c>
      <c r="O64" t="str">
        <f t="shared" si="2"/>
        <v>Ratfacemcdougall (IRE)</v>
      </c>
      <c r="P64" t="str">
        <f t="shared" si="3"/>
        <v>Imperial Alcazar (IRE)</v>
      </c>
      <c r="Q64" t="str">
        <f t="shared" si="4"/>
        <v>Imperial Alcazar (IRE)</v>
      </c>
      <c r="R64" t="str">
        <f t="shared" si="5"/>
        <v>All Hail Caesar (IRE)</v>
      </c>
      <c r="S64" t="str">
        <f t="shared" si="6"/>
        <v>Robyndzone (IRE)</v>
      </c>
      <c r="V64">
        <f t="shared" si="7"/>
        <v>61</v>
      </c>
      <c r="W64">
        <f t="shared" si="8"/>
        <v>61</v>
      </c>
      <c r="X64">
        <f t="shared" si="18"/>
        <v>61</v>
      </c>
      <c r="Y64">
        <f t="shared" si="10"/>
        <v>6</v>
      </c>
      <c r="Z64">
        <f t="shared" si="10"/>
        <v>10</v>
      </c>
      <c r="AA64">
        <f t="shared" si="10"/>
        <v>14</v>
      </c>
      <c r="AB64">
        <f t="shared" si="11"/>
        <v>6</v>
      </c>
      <c r="AC64">
        <f t="shared" si="12"/>
        <v>9</v>
      </c>
      <c r="AD64">
        <f t="shared" si="13"/>
        <v>8</v>
      </c>
      <c r="AE64">
        <f t="shared" si="14"/>
        <v>1</v>
      </c>
      <c r="AF64">
        <f t="shared" si="14"/>
        <v>7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0.19381107491856672</v>
      </c>
      <c r="J65">
        <v>14</v>
      </c>
      <c r="K65" t="str">
        <f t="shared" si="0"/>
        <v>Bbold (IRE)</v>
      </c>
      <c r="L65" t="str">
        <f t="shared" si="0"/>
        <v>Master Debonair</v>
      </c>
      <c r="M65" t="str">
        <f t="shared" si="0"/>
        <v>Master Debonair</v>
      </c>
      <c r="N65" t="str">
        <f t="shared" si="1"/>
        <v>Bbold (IRE)</v>
      </c>
      <c r="O65" t="str">
        <f t="shared" si="2"/>
        <v>Geordiebest</v>
      </c>
      <c r="P65" t="str">
        <f t="shared" si="3"/>
        <v>Romeo Brown</v>
      </c>
      <c r="Q65" t="str">
        <f t="shared" si="4"/>
        <v>Romeo Brown</v>
      </c>
      <c r="R65" t="str">
        <f t="shared" si="5"/>
        <v>All Hail Caesar (IRE)</v>
      </c>
      <c r="S65" t="str">
        <f t="shared" si="6"/>
        <v>Ratfacemcdougall (IRE)</v>
      </c>
      <c r="V65">
        <f t="shared" si="7"/>
        <v>57</v>
      </c>
      <c r="W65">
        <f t="shared" si="8"/>
        <v>57</v>
      </c>
      <c r="X65">
        <f t="shared" si="18"/>
        <v>57</v>
      </c>
      <c r="Y65">
        <f t="shared" si="10"/>
        <v>6</v>
      </c>
      <c r="Z65">
        <f t="shared" si="10"/>
        <v>10</v>
      </c>
      <c r="AA65">
        <f t="shared" si="10"/>
        <v>14</v>
      </c>
      <c r="AB65">
        <f t="shared" si="11"/>
        <v>6</v>
      </c>
      <c r="AC65">
        <f t="shared" si="12"/>
        <v>3</v>
      </c>
      <c r="AD65">
        <f t="shared" si="13"/>
        <v>2</v>
      </c>
      <c r="AE65">
        <f t="shared" si="14"/>
        <v>9</v>
      </c>
      <c r="AF65">
        <f t="shared" si="14"/>
        <v>7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9285</v>
      </c>
      <c r="H66">
        <f ca="1">LARGE(F53:F55, 1)</f>
        <v>0.41242548893510877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6</v>
      </c>
      <c r="Z66">
        <f t="shared" si="10"/>
        <v>10</v>
      </c>
      <c r="AA66">
        <f t="shared" si="10"/>
        <v>14</v>
      </c>
      <c r="AB66">
        <f t="shared" si="11"/>
        <v>6</v>
      </c>
      <c r="AC66" t="e">
        <f t="shared" si="12"/>
        <v>#N/A</v>
      </c>
      <c r="AD66" t="e">
        <f t="shared" si="13"/>
        <v>#N/A</v>
      </c>
      <c r="AE66">
        <f t="shared" si="14"/>
        <v>1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Master Debonair</v>
      </c>
      <c r="F67">
        <f>IF(H63&lt;11, F66+1, F66)</f>
        <v>1</v>
      </c>
      <c r="G67" t="str">
        <f>G2</f>
        <v>Good</v>
      </c>
      <c r="H67" t="str">
        <f ca="1">INDEX(B53:B55,MATCH(H66,F53:F55,0))</f>
        <v>Master Debonair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6</v>
      </c>
      <c r="Z67">
        <f t="shared" si="10"/>
        <v>10</v>
      </c>
      <c r="AA67">
        <f t="shared" si="10"/>
        <v>14</v>
      </c>
      <c r="AB67">
        <f t="shared" si="11"/>
        <v>6</v>
      </c>
      <c r="AC67" t="e">
        <f t="shared" si="12"/>
        <v>#N/A</v>
      </c>
      <c r="AD67" t="e">
        <f t="shared" si="13"/>
        <v>#N/A</v>
      </c>
      <c r="AE67">
        <f t="shared" si="14"/>
        <v>1</v>
      </c>
      <c r="AF67" t="e">
        <f t="shared" si="14"/>
        <v>#N/A</v>
      </c>
    </row>
    <row r="68" spans="1:32" hidden="1" outlineLevel="1">
      <c r="A68" t="str">
        <f ca="1">INDEX(B62:B67,MODE(MATCH(B62:B67,B62:B67,0)))</f>
        <v>Master Debonair</v>
      </c>
      <c r="B68" t="str">
        <f ca="1">IF(ISNA(A68), B56, A68)</f>
        <v>Master Debonair</v>
      </c>
      <c r="C68">
        <f ca="1">INDEX(AF$2:AF$20,MATCH(B68,A$2:A$20,0))</f>
        <v>5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6</v>
      </c>
      <c r="Z68">
        <f t="shared" si="10"/>
        <v>10</v>
      </c>
      <c r="AA68">
        <f t="shared" si="10"/>
        <v>14</v>
      </c>
      <c r="AB68">
        <f t="shared" si="11"/>
        <v>6</v>
      </c>
      <c r="AC68" t="e">
        <f t="shared" si="12"/>
        <v>#N/A</v>
      </c>
      <c r="AD68" t="e">
        <f t="shared" si="13"/>
        <v>#N/A</v>
      </c>
      <c r="AE68">
        <f t="shared" si="14"/>
        <v>1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Master Debonair</v>
      </c>
      <c r="C69">
        <f ca="1">INDEX(AF$2:AF$20,MATCH(B69,A$2:A$20,0))</f>
        <v>5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6</v>
      </c>
      <c r="Z69">
        <f t="shared" si="10"/>
        <v>10</v>
      </c>
      <c r="AA69">
        <f t="shared" si="10"/>
        <v>14</v>
      </c>
      <c r="AB69">
        <f t="shared" si="11"/>
        <v>6</v>
      </c>
      <c r="AC69" t="e">
        <f t="shared" si="12"/>
        <v>#N/A</v>
      </c>
      <c r="AD69" t="e">
        <f t="shared" si="13"/>
        <v>#N/A</v>
      </c>
      <c r="AE69">
        <f t="shared" si="14"/>
        <v>1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Master Debonair</v>
      </c>
      <c r="C70">
        <f ca="1">INDEX(AF$2:AF$20,MATCH(B70,A$2:A$20,0))</f>
        <v>5</v>
      </c>
      <c r="D70">
        <v>1</v>
      </c>
      <c r="E70">
        <f ca="1">SUMIF(B53:B61, B70, G53:G61)</f>
        <v>0.41242548893510877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6</v>
      </c>
      <c r="Z70">
        <f t="shared" si="10"/>
        <v>10</v>
      </c>
      <c r="AA70">
        <f t="shared" si="10"/>
        <v>14</v>
      </c>
      <c r="AB70">
        <f t="shared" si="11"/>
        <v>6</v>
      </c>
      <c r="AC70" t="e">
        <f t="shared" si="12"/>
        <v>#N/A</v>
      </c>
      <c r="AD70" t="e">
        <f t="shared" si="13"/>
        <v>#N/A</v>
      </c>
      <c r="AE70">
        <f t="shared" si="14"/>
        <v>1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6</v>
      </c>
      <c r="Z71">
        <f t="shared" si="10"/>
        <v>10</v>
      </c>
      <c r="AA71">
        <f t="shared" si="10"/>
        <v>14</v>
      </c>
      <c r="AB71">
        <f t="shared" si="11"/>
        <v>6</v>
      </c>
      <c r="AC71" t="e">
        <f t="shared" si="12"/>
        <v>#N/A</v>
      </c>
      <c r="AD71" t="e">
        <f t="shared" si="13"/>
        <v>#N/A</v>
      </c>
      <c r="AE71">
        <f t="shared" si="14"/>
        <v>1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Master Debonair</v>
      </c>
      <c r="C72">
        <f>C53</f>
        <v>266.92140000000001</v>
      </c>
      <c r="D72">
        <f>(1/C72)*(C72-C73)</f>
        <v>2.8365279067171113E-2</v>
      </c>
      <c r="E72">
        <f>H53</f>
        <v>5</v>
      </c>
      <c r="F72">
        <f>(E72*10)-10</f>
        <v>40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6</v>
      </c>
      <c r="Z72">
        <f t="shared" si="10"/>
        <v>10</v>
      </c>
      <c r="AA72">
        <f t="shared" si="10"/>
        <v>14</v>
      </c>
      <c r="AB72">
        <f t="shared" si="11"/>
        <v>6</v>
      </c>
      <c r="AC72" t="e">
        <f t="shared" si="12"/>
        <v>#N/A</v>
      </c>
      <c r="AD72" t="e">
        <f t="shared" si="13"/>
        <v>#N/A</v>
      </c>
      <c r="AE72">
        <f t="shared" si="14"/>
        <v>1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Earlofthecotswolds (FR)</v>
      </c>
      <c r="C73">
        <f t="shared" si="19"/>
        <v>259.3501</v>
      </c>
      <c r="D73">
        <f>(1/C73)*(C73-C74)</f>
        <v>4.6441470429354002E-2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6</v>
      </c>
      <c r="Z73">
        <f t="shared" si="10"/>
        <v>10</v>
      </c>
      <c r="AA73">
        <f t="shared" si="10"/>
        <v>14</v>
      </c>
      <c r="AB73">
        <f t="shared" si="11"/>
        <v>6</v>
      </c>
      <c r="AC73" t="e">
        <f t="shared" si="12"/>
        <v>#N/A</v>
      </c>
      <c r="AD73" t="e">
        <f t="shared" si="13"/>
        <v>#N/A</v>
      </c>
      <c r="AE73">
        <f t="shared" si="14"/>
        <v>1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Breaking Waves (IRE)</v>
      </c>
      <c r="C74">
        <f t="shared" si="19"/>
        <v>247.30549999999999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6</v>
      </c>
      <c r="Z74">
        <f t="shared" si="10"/>
        <v>10</v>
      </c>
      <c r="AA74">
        <f t="shared" si="10"/>
        <v>14</v>
      </c>
      <c r="AB74">
        <f t="shared" si="11"/>
        <v>6</v>
      </c>
      <c r="AC74" t="e">
        <f t="shared" si="12"/>
        <v>#N/A</v>
      </c>
      <c r="AD74" t="e">
        <f t="shared" si="13"/>
        <v>#N/A</v>
      </c>
      <c r="AE74">
        <f t="shared" si="14"/>
        <v>1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6</v>
      </c>
      <c r="Z75">
        <f t="shared" si="10"/>
        <v>10</v>
      </c>
      <c r="AA75">
        <f t="shared" si="10"/>
        <v>14</v>
      </c>
      <c r="AB75">
        <f t="shared" si="11"/>
        <v>6</v>
      </c>
      <c r="AC75" t="e">
        <f t="shared" si="12"/>
        <v>#N/A</v>
      </c>
      <c r="AD75" t="e">
        <f t="shared" si="13"/>
        <v>#N/A</v>
      </c>
      <c r="AE75">
        <f t="shared" si="14"/>
        <v>1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6</v>
      </c>
      <c r="Z76">
        <f t="shared" si="10"/>
        <v>10</v>
      </c>
      <c r="AA76">
        <f t="shared" si="10"/>
        <v>14</v>
      </c>
      <c r="AB76">
        <f t="shared" si="11"/>
        <v>6</v>
      </c>
      <c r="AC76" t="e">
        <f t="shared" si="12"/>
        <v>#N/A</v>
      </c>
      <c r="AD76" t="e">
        <f t="shared" si="13"/>
        <v>#N/A</v>
      </c>
      <c r="AE76">
        <f t="shared" si="14"/>
        <v>1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Strong Glance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6</v>
      </c>
      <c r="Z77">
        <f t="shared" si="10"/>
        <v>10</v>
      </c>
      <c r="AA77">
        <f t="shared" si="10"/>
        <v>14</v>
      </c>
      <c r="AB77">
        <f t="shared" si="11"/>
        <v>6</v>
      </c>
      <c r="AC77" t="e">
        <f t="shared" si="12"/>
        <v>#N/A</v>
      </c>
      <c r="AD77" t="e">
        <f t="shared" si="13"/>
        <v>#N/A</v>
      </c>
      <c r="AE77">
        <f t="shared" si="14"/>
        <v>1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221.03440000000001</v>
      </c>
      <c r="C78">
        <f>(B79-B78)+0.01</f>
        <v>45.896999999999998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6</v>
      </c>
      <c r="Z78">
        <f t="shared" si="10"/>
        <v>10</v>
      </c>
      <c r="AA78">
        <f t="shared" si="10"/>
        <v>14</v>
      </c>
      <c r="AB78">
        <f t="shared" si="11"/>
        <v>6</v>
      </c>
      <c r="AC78" t="e">
        <f t="shared" si="12"/>
        <v>#N/A</v>
      </c>
      <c r="AD78" t="e">
        <f t="shared" si="13"/>
        <v>#N/A</v>
      </c>
      <c r="AE78">
        <f t="shared" si="14"/>
        <v>1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266.92140000000001</v>
      </c>
      <c r="C79">
        <f>C78/B79</f>
        <v>0.17194949524466752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Strong Glance is 17.19% behind top-rated Master Debonair. </v>
      </c>
      <c r="H79" t="str">
        <f>INDEX(A2:A50, MATCH(B79, AE2:AE50, 0))</f>
        <v>Master Debonair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6</v>
      </c>
      <c r="Z79">
        <f t="shared" si="10"/>
        <v>10</v>
      </c>
      <c r="AA79">
        <f t="shared" si="10"/>
        <v>14</v>
      </c>
      <c r="AB79">
        <f t="shared" si="11"/>
        <v>6</v>
      </c>
      <c r="AC79" t="e">
        <f t="shared" si="12"/>
        <v>#N/A</v>
      </c>
      <c r="AD79" t="e">
        <f t="shared" si="13"/>
        <v>#N/A</v>
      </c>
      <c r="AE79">
        <f t="shared" si="14"/>
        <v>1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20.21</v>
      </c>
      <c r="C80">
        <f>(B81-B80)+0.01</f>
        <v>4.7200000000000006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6</v>
      </c>
      <c r="Z80">
        <f t="shared" si="10"/>
        <v>10</v>
      </c>
      <c r="AA80">
        <f t="shared" si="10"/>
        <v>14</v>
      </c>
      <c r="AB80">
        <f t="shared" si="11"/>
        <v>6</v>
      </c>
      <c r="AC80" t="e">
        <f t="shared" si="12"/>
        <v>#N/A</v>
      </c>
      <c r="AD80" t="e">
        <f t="shared" si="13"/>
        <v>#N/A</v>
      </c>
      <c r="AE80">
        <f t="shared" si="14"/>
        <v>1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24.92</v>
      </c>
      <c r="C81">
        <f>C80/B81</f>
        <v>0.18940609951845908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Ratfacemcdougall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Cheltenham</v>
      </c>
    </row>
    <row r="82" spans="1:19" hidden="1" outlineLevel="1">
      <c r="A82" t="s">
        <v>110</v>
      </c>
      <c r="B82">
        <f>INDEX(M2:M49, MATCH(H77, A2:A49, 0))</f>
        <v>72.0715</v>
      </c>
      <c r="C82">
        <f>(B83-B82)+0.01</f>
        <v>19.499599999999997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91.561099999999996</v>
      </c>
      <c r="C83">
        <f>C82/B83</f>
        <v>0.21296817098090781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Ratfacemcdougall (IRE) is 21.3% ahead of the lay selection Strong Glance. </v>
      </c>
      <c r="H83" t="str">
        <f>INDEX(A2:A50,MATCH(B83,INDEX(M2:M50,0)))</f>
        <v>Ratfacemcdougall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2.6709000000000001</v>
      </c>
      <c r="C84">
        <f>(B85-B84)+0.01</f>
        <v>2.5890999999999997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5.25</v>
      </c>
      <c r="C85">
        <f>C84/B85</f>
        <v>0.49316190476190469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Bbold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36.5</v>
      </c>
      <c r="C86">
        <f>(B87-B86)+0.01</f>
        <v>19.510000000000002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56</v>
      </c>
      <c r="C87">
        <f>C86/B87</f>
        <v>0.34839285714285717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Master Debonair is 34.84% ahead of Strong Glance. </v>
      </c>
      <c r="H87" t="str">
        <f>INDEX(A2:A50, MATCH(B87, AD2:AD50, 0))</f>
        <v>Master Debonair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2.2039</v>
      </c>
      <c r="C88">
        <f>B89-B88</f>
        <v>1.5876000000000001</v>
      </c>
      <c r="H88" t="str">
        <f>INDEX(X2:X50, MATCH(B88, Y2:Y50, 0))</f>
        <v>Cawley, A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3.7915000000000001</v>
      </c>
      <c r="C89">
        <f>C88/B89</f>
        <v>0.418726097850455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Cobden, Mr H is 41.87% ahead of Cawley, A P. </v>
      </c>
      <c r="H89" t="str">
        <f>INDEX(X2:X50, MATCH(B89, Y2:Y50, 0))</f>
        <v>Cobden, Mr H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37.884399999999999</v>
      </c>
      <c r="C90">
        <f>(B91-B90)+0.01</f>
        <v>7.9138999999999999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45.7883</v>
      </c>
      <c r="C91">
        <f>(C90+0.01)/(B91+0.01)</f>
        <v>0.1730173390715376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Jaytrack Parkhomes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3</v>
      </c>
      <c r="E92">
        <f>COUNTIF(D79:D91, "YES")</f>
        <v>4</v>
      </c>
      <c r="F92" t="str">
        <f>IF(E92=0, "", IF(E92=1, "*", IF(E92=2, "**", IF(E92=3, "***", IF(E92=4, "****", IF(E92&gt;4, "*****", ""))))))</f>
        <v>****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35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8.5699999999999998E-2</v>
      </c>
    </row>
    <row r="96" spans="1:19" hidden="1" outlineLevel="1">
      <c r="A96" t="s">
        <v>70</v>
      </c>
      <c r="B96">
        <f>INDEX(Sheet1!H:H, MATCH($A$51, Sheet1!$A:$A,0))</f>
        <v>2.86E-2</v>
      </c>
      <c r="C96" t="b">
        <f>IF(AND($B$94&gt;15,B96&gt;0.25),B55)</f>
        <v>0</v>
      </c>
      <c r="D96">
        <f t="shared" ref="D96:D101" si="22">RANK(B96, B$96:B$101, 2)</f>
        <v>2</v>
      </c>
      <c r="E96">
        <f t="shared" ref="E96:E101" si="23">7-D96</f>
        <v>5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0.2</v>
      </c>
      <c r="C97" t="b">
        <f>IF(AND($B$94&gt;15,B97&gt;0.25),B56)</f>
        <v>0</v>
      </c>
      <c r="D97">
        <f t="shared" si="22"/>
        <v>6</v>
      </c>
      <c r="E97">
        <f t="shared" si="23"/>
        <v>1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8.5699999999999998E-2</v>
      </c>
      <c r="C98" t="b">
        <f>IF(AND($B$94&gt;15,B98&gt;0.25),B57)</f>
        <v>0</v>
      </c>
      <c r="D98">
        <f t="shared" si="22"/>
        <v>4</v>
      </c>
      <c r="E98">
        <f t="shared" si="23"/>
        <v>3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2.86E-2</v>
      </c>
      <c r="C99" t="b">
        <f>IF(AND($B$94&gt;15,B99&gt;0.25),B59)</f>
        <v>0</v>
      </c>
      <c r="D99">
        <f t="shared" si="22"/>
        <v>2</v>
      </c>
      <c r="E99">
        <f t="shared" si="23"/>
        <v>5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0.1143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140625" bestFit="1" customWidth="1"/>
    <col min="2" max="2" width="20.85546875" bestFit="1" customWidth="1"/>
    <col min="3" max="5" width="12" bestFit="1" customWidth="1"/>
    <col min="6" max="6" width="13.28515625" bestFit="1" customWidth="1"/>
    <col min="7" max="7" width="97" bestFit="1" customWidth="1"/>
    <col min="8" max="8" width="20.85546875" bestFit="1" customWidth="1"/>
    <col min="9" max="9" width="13.42578125" bestFit="1" customWidth="1"/>
    <col min="10" max="10" width="16.28515625" bestFit="1" customWidth="1"/>
    <col min="11" max="11" width="41.140625" bestFit="1" customWidth="1"/>
    <col min="12" max="12" width="22.140625" bestFit="1" customWidth="1"/>
    <col min="13" max="13" width="18.28515625" bestFit="1" customWidth="1"/>
    <col min="14" max="19" width="22.140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42578125" bestFit="1" customWidth="1"/>
    <col min="25" max="25" width="14.42578125" bestFit="1" customWidth="1"/>
    <col min="26" max="26" width="25.5703125" bestFit="1" customWidth="1"/>
    <col min="27" max="27" width="15" bestFit="1" customWidth="1"/>
    <col min="28" max="28" width="19.42578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7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1541</v>
      </c>
      <c r="B2" s="1">
        <v>0.73263888888888884</v>
      </c>
      <c r="C2" t="s">
        <v>224</v>
      </c>
      <c r="D2" t="s">
        <v>344</v>
      </c>
      <c r="F2">
        <v>5451</v>
      </c>
      <c r="G2" t="s">
        <v>345</v>
      </c>
      <c r="H2" t="s">
        <v>346</v>
      </c>
      <c r="I2" s="3" t="s">
        <v>233</v>
      </c>
      <c r="J2" t="s">
        <v>743</v>
      </c>
      <c r="K2" t="s">
        <v>1540</v>
      </c>
      <c r="L2">
        <v>4</v>
      </c>
      <c r="M2">
        <v>74.498400000000004</v>
      </c>
      <c r="N2">
        <v>58.4664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11.176399999999999</v>
      </c>
      <c r="X2" t="s">
        <v>1542</v>
      </c>
      <c r="Y2">
        <v>5.7514000000000003</v>
      </c>
      <c r="Z2" t="s">
        <v>1101</v>
      </c>
      <c r="AA2">
        <v>3.2930999999999999</v>
      </c>
      <c r="AB2" t="s">
        <v>746</v>
      </c>
      <c r="AC2">
        <v>0.50629999999999997</v>
      </c>
      <c r="AD2">
        <v>31</v>
      </c>
      <c r="AE2" s="23">
        <v>243.79849999999999</v>
      </c>
      <c r="AF2">
        <v>1.88</v>
      </c>
      <c r="AG2">
        <v>0</v>
      </c>
    </row>
    <row r="3" spans="1:33">
      <c r="A3" t="s">
        <v>1543</v>
      </c>
      <c r="B3" s="1">
        <v>0.73263888888888884</v>
      </c>
      <c r="C3" t="s">
        <v>224</v>
      </c>
      <c r="D3" t="s">
        <v>344</v>
      </c>
      <c r="F3">
        <v>5451</v>
      </c>
      <c r="G3" t="s">
        <v>345</v>
      </c>
      <c r="H3" t="s">
        <v>346</v>
      </c>
      <c r="I3" s="3" t="s">
        <v>233</v>
      </c>
      <c r="J3" t="s">
        <v>743</v>
      </c>
      <c r="K3" t="s">
        <v>1540</v>
      </c>
      <c r="L3">
        <v>4</v>
      </c>
      <c r="M3">
        <v>74.330600000000004</v>
      </c>
      <c r="N3">
        <v>47.4602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20.131399999999999</v>
      </c>
      <c r="X3" t="s">
        <v>1544</v>
      </c>
      <c r="Y3">
        <v>8.3400000000000002E-2</v>
      </c>
      <c r="Z3" t="s">
        <v>393</v>
      </c>
      <c r="AA3">
        <v>0.5282</v>
      </c>
      <c r="AB3" t="s">
        <v>1545</v>
      </c>
      <c r="AC3">
        <v>0</v>
      </c>
      <c r="AD3">
        <v>13.5</v>
      </c>
      <c r="AE3">
        <v>209.56309999999999</v>
      </c>
      <c r="AF3">
        <v>4.5</v>
      </c>
      <c r="AG3">
        <v>0</v>
      </c>
    </row>
    <row r="4" spans="1:33">
      <c r="A4" t="s">
        <v>1546</v>
      </c>
      <c r="B4" s="1">
        <v>0.73263888888888884</v>
      </c>
      <c r="C4" t="s">
        <v>224</v>
      </c>
      <c r="D4" t="s">
        <v>344</v>
      </c>
      <c r="F4">
        <v>5451</v>
      </c>
      <c r="G4" t="s">
        <v>345</v>
      </c>
      <c r="H4" t="s">
        <v>346</v>
      </c>
      <c r="I4" s="3" t="s">
        <v>233</v>
      </c>
      <c r="J4" t="s">
        <v>743</v>
      </c>
      <c r="K4" t="s">
        <v>1540</v>
      </c>
      <c r="L4">
        <v>4</v>
      </c>
      <c r="M4">
        <v>64.018500000000003</v>
      </c>
      <c r="N4">
        <v>41.605800000000002</v>
      </c>
      <c r="O4">
        <v>23.367699999999999</v>
      </c>
      <c r="P4">
        <v>8.7432999999999996</v>
      </c>
      <c r="Q4">
        <v>3.7852000000000001</v>
      </c>
      <c r="R4">
        <v>3.3698000000000001</v>
      </c>
      <c r="S4">
        <v>0</v>
      </c>
      <c r="T4">
        <v>0</v>
      </c>
      <c r="U4">
        <v>0</v>
      </c>
      <c r="V4">
        <v>0</v>
      </c>
      <c r="W4">
        <v>17.1557</v>
      </c>
      <c r="X4" t="s">
        <v>1237</v>
      </c>
      <c r="Y4">
        <v>1.2271000000000001</v>
      </c>
      <c r="Z4" t="s">
        <v>1547</v>
      </c>
      <c r="AA4">
        <v>0.10340000000000001</v>
      </c>
      <c r="AB4" t="s">
        <v>1324</v>
      </c>
      <c r="AC4">
        <v>1.2148000000000001</v>
      </c>
      <c r="AD4">
        <v>13.5</v>
      </c>
      <c r="AE4">
        <v>185.59630000000001</v>
      </c>
      <c r="AF4">
        <v>12</v>
      </c>
      <c r="AG4">
        <v>0</v>
      </c>
    </row>
    <row r="5" spans="1:33">
      <c r="A5" t="s">
        <v>1548</v>
      </c>
      <c r="B5" s="1">
        <v>0.73263888888888884</v>
      </c>
      <c r="C5" t="s">
        <v>224</v>
      </c>
      <c r="D5" t="s">
        <v>344</v>
      </c>
      <c r="F5">
        <v>5451</v>
      </c>
      <c r="G5" t="s">
        <v>345</v>
      </c>
      <c r="H5" t="s">
        <v>346</v>
      </c>
      <c r="I5" s="3" t="s">
        <v>233</v>
      </c>
      <c r="J5" t="s">
        <v>743</v>
      </c>
      <c r="K5" t="s">
        <v>1540</v>
      </c>
      <c r="L5">
        <v>4</v>
      </c>
      <c r="M5">
        <v>60.098599999999998</v>
      </c>
      <c r="N5">
        <v>47.513399999999997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5.7142999999999997</v>
      </c>
      <c r="X5" t="s">
        <v>1549</v>
      </c>
      <c r="Y5">
        <v>2.4866000000000001</v>
      </c>
      <c r="Z5" t="s">
        <v>1019</v>
      </c>
      <c r="AA5">
        <v>0.33129999999999998</v>
      </c>
      <c r="AB5" t="s">
        <v>1550</v>
      </c>
      <c r="AC5">
        <v>0</v>
      </c>
      <c r="AD5">
        <v>13</v>
      </c>
      <c r="AE5">
        <v>177</v>
      </c>
      <c r="AF5">
        <v>12</v>
      </c>
      <c r="AG5">
        <v>0</v>
      </c>
    </row>
    <row r="6" spans="1:33">
      <c r="A6" t="s">
        <v>1551</v>
      </c>
      <c r="B6" s="1">
        <v>0.73263888888888884</v>
      </c>
      <c r="C6" t="s">
        <v>224</v>
      </c>
      <c r="D6" t="s">
        <v>344</v>
      </c>
      <c r="F6">
        <v>5451</v>
      </c>
      <c r="G6" t="s">
        <v>345</v>
      </c>
      <c r="H6" t="s">
        <v>346</v>
      </c>
      <c r="I6" s="3" t="s">
        <v>233</v>
      </c>
      <c r="J6" t="s">
        <v>743</v>
      </c>
      <c r="K6" t="s">
        <v>1540</v>
      </c>
      <c r="L6">
        <v>4</v>
      </c>
      <c r="M6">
        <v>49.312100000000001</v>
      </c>
      <c r="N6">
        <v>45.533200000000001</v>
      </c>
      <c r="O6">
        <v>25.063800000000001</v>
      </c>
      <c r="P6">
        <v>7.9020999999999999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10.3971</v>
      </c>
      <c r="X6" t="s">
        <v>899</v>
      </c>
      <c r="Y6">
        <v>8.8800000000000004E-2</v>
      </c>
      <c r="Z6" t="s">
        <v>400</v>
      </c>
      <c r="AA6">
        <v>0.5655</v>
      </c>
      <c r="AB6" t="s">
        <v>1552</v>
      </c>
      <c r="AC6">
        <v>0.77569999999999995</v>
      </c>
      <c r="AD6">
        <v>18.5</v>
      </c>
      <c r="AE6">
        <v>175.08840000000001</v>
      </c>
      <c r="AF6">
        <v>5</v>
      </c>
      <c r="AG6">
        <v>0</v>
      </c>
    </row>
    <row r="7" spans="1:33">
      <c r="A7" t="s">
        <v>1553</v>
      </c>
      <c r="B7" s="1">
        <v>0.73263888888888884</v>
      </c>
      <c r="C7" t="s">
        <v>224</v>
      </c>
      <c r="D7" t="s">
        <v>344</v>
      </c>
      <c r="F7">
        <v>5451</v>
      </c>
      <c r="G7" t="s">
        <v>345</v>
      </c>
      <c r="H7" t="s">
        <v>346</v>
      </c>
      <c r="I7" s="3" t="s">
        <v>233</v>
      </c>
      <c r="J7" t="s">
        <v>743</v>
      </c>
      <c r="K7" t="s">
        <v>1540</v>
      </c>
      <c r="L7">
        <v>4</v>
      </c>
      <c r="M7">
        <v>50.578800000000001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18.417100000000001</v>
      </c>
      <c r="X7" t="s">
        <v>1554</v>
      </c>
      <c r="Y7">
        <v>0</v>
      </c>
      <c r="Z7" t="s">
        <v>1137</v>
      </c>
      <c r="AA7">
        <v>6.25E-2</v>
      </c>
      <c r="AB7" t="s">
        <v>746</v>
      </c>
      <c r="AC7">
        <v>0.50629999999999997</v>
      </c>
      <c r="AD7">
        <v>3.5</v>
      </c>
      <c r="AE7">
        <v>149.99520000000001</v>
      </c>
      <c r="AF7">
        <v>16</v>
      </c>
      <c r="AG7">
        <v>0</v>
      </c>
    </row>
    <row r="8" spans="1:33">
      <c r="A8" t="s">
        <v>1555</v>
      </c>
      <c r="B8" s="1">
        <v>0.73263888888888884</v>
      </c>
      <c r="C8" t="s">
        <v>224</v>
      </c>
      <c r="D8" t="s">
        <v>344</v>
      </c>
      <c r="F8">
        <v>5451</v>
      </c>
      <c r="G8" t="s">
        <v>345</v>
      </c>
      <c r="H8" t="s">
        <v>346</v>
      </c>
      <c r="I8" s="3" t="s">
        <v>233</v>
      </c>
      <c r="J8" t="s">
        <v>743</v>
      </c>
      <c r="K8" t="s">
        <v>1540</v>
      </c>
      <c r="L8">
        <v>4</v>
      </c>
      <c r="M8">
        <v>52.123899999999999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5.7142999999999997</v>
      </c>
      <c r="X8" t="s">
        <v>1556</v>
      </c>
      <c r="Y8">
        <v>0</v>
      </c>
      <c r="Z8" t="s">
        <v>1019</v>
      </c>
      <c r="AA8">
        <v>0.33129999999999998</v>
      </c>
      <c r="AB8" t="s">
        <v>401</v>
      </c>
      <c r="AC8">
        <v>1.4018999999999999</v>
      </c>
      <c r="AD8">
        <v>3.5</v>
      </c>
      <c r="AE8">
        <v>142.3518</v>
      </c>
      <c r="AF8">
        <v>20</v>
      </c>
      <c r="AG8">
        <v>0</v>
      </c>
    </row>
    <row r="9" spans="1:33">
      <c r="A9" t="s">
        <v>1557</v>
      </c>
      <c r="B9" s="1">
        <v>0.73263888888888884</v>
      </c>
      <c r="C9" t="s">
        <v>224</v>
      </c>
      <c r="D9" t="s">
        <v>344</v>
      </c>
      <c r="F9">
        <v>5451</v>
      </c>
      <c r="G9" t="s">
        <v>345</v>
      </c>
      <c r="H9" t="s">
        <v>346</v>
      </c>
      <c r="I9" s="3" t="s">
        <v>233</v>
      </c>
      <c r="J9" t="s">
        <v>743</v>
      </c>
      <c r="K9" t="s">
        <v>1540</v>
      </c>
      <c r="L9">
        <v>4</v>
      </c>
      <c r="M9">
        <v>36.748100000000001</v>
      </c>
      <c r="N9">
        <v>25.207999999999998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11.6243</v>
      </c>
      <c r="X9" t="s">
        <v>1558</v>
      </c>
      <c r="Y9">
        <v>8.6999999999999994E-2</v>
      </c>
      <c r="Z9" t="s">
        <v>1019</v>
      </c>
      <c r="AA9">
        <v>0.33129999999999998</v>
      </c>
      <c r="AB9" t="s">
        <v>1559</v>
      </c>
      <c r="AC9">
        <v>1.8415999999999999</v>
      </c>
      <c r="AD9">
        <v>3.5</v>
      </c>
      <c r="AE9">
        <v>106.6777</v>
      </c>
      <c r="AF9">
        <v>33</v>
      </c>
      <c r="AG9">
        <v>0</v>
      </c>
    </row>
    <row r="10" spans="1:33">
      <c r="A10" t="s">
        <v>1560</v>
      </c>
      <c r="B10" s="1">
        <v>0.73263888888888884</v>
      </c>
      <c r="C10" t="s">
        <v>224</v>
      </c>
      <c r="D10" t="s">
        <v>344</v>
      </c>
      <c r="F10">
        <v>5451</v>
      </c>
      <c r="G10" t="s">
        <v>345</v>
      </c>
      <c r="H10" t="s">
        <v>346</v>
      </c>
      <c r="I10" s="3" t="s">
        <v>233</v>
      </c>
      <c r="J10" t="s">
        <v>743</v>
      </c>
      <c r="K10" t="s">
        <v>1540</v>
      </c>
      <c r="L10">
        <v>4</v>
      </c>
      <c r="M10">
        <v>37.496200000000002</v>
      </c>
      <c r="N10">
        <v>24.207000000000001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9.6113999999999997</v>
      </c>
      <c r="X10" t="s">
        <v>1561</v>
      </c>
      <c r="Y10">
        <v>0.1</v>
      </c>
      <c r="Z10" t="s">
        <v>1109</v>
      </c>
      <c r="AA10">
        <v>1.0564</v>
      </c>
      <c r="AB10" t="s">
        <v>1562</v>
      </c>
      <c r="AC10">
        <v>1.8686</v>
      </c>
      <c r="AD10">
        <v>1.5</v>
      </c>
      <c r="AE10">
        <v>102.9755</v>
      </c>
      <c r="AF10">
        <v>33</v>
      </c>
      <c r="AG10">
        <v>0</v>
      </c>
    </row>
    <row r="11" spans="1:33">
      <c r="A11" t="s">
        <v>1563</v>
      </c>
      <c r="B11" s="1">
        <v>0.73263888888888884</v>
      </c>
      <c r="C11" t="s">
        <v>224</v>
      </c>
      <c r="D11" t="s">
        <v>344</v>
      </c>
      <c r="F11">
        <v>5451</v>
      </c>
      <c r="G11" t="s">
        <v>345</v>
      </c>
      <c r="H11" t="s">
        <v>346</v>
      </c>
      <c r="I11" s="3" t="s">
        <v>233</v>
      </c>
      <c r="J11" t="s">
        <v>743</v>
      </c>
      <c r="K11" t="s">
        <v>1540</v>
      </c>
      <c r="L11">
        <v>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1564</v>
      </c>
      <c r="Y11">
        <v>2.0276000000000001</v>
      </c>
      <c r="Z11" t="s">
        <v>739</v>
      </c>
      <c r="AA11">
        <v>2.4405999999999999</v>
      </c>
      <c r="AB11" t="s">
        <v>579</v>
      </c>
      <c r="AC11">
        <v>0.88959999999999995</v>
      </c>
      <c r="AD11">
        <v>1.5</v>
      </c>
      <c r="AE11">
        <v>6.8578000000000001</v>
      </c>
      <c r="AF11">
        <v>25</v>
      </c>
      <c r="AG11">
        <v>0</v>
      </c>
    </row>
    <row r="12" spans="1:33">
      <c r="A12" t="s">
        <v>1565</v>
      </c>
      <c r="B12" s="1">
        <v>0.73263888888888884</v>
      </c>
      <c r="C12" t="s">
        <v>224</v>
      </c>
      <c r="D12" t="s">
        <v>344</v>
      </c>
      <c r="F12">
        <v>5451</v>
      </c>
      <c r="G12" t="s">
        <v>345</v>
      </c>
      <c r="H12" t="s">
        <v>346</v>
      </c>
      <c r="I12" s="3" t="s">
        <v>233</v>
      </c>
      <c r="J12" t="s">
        <v>743</v>
      </c>
      <c r="K12" t="s">
        <v>1540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771</v>
      </c>
      <c r="Y12">
        <v>1.5416000000000001</v>
      </c>
      <c r="Z12" t="s">
        <v>1233</v>
      </c>
      <c r="AA12">
        <v>0.2142</v>
      </c>
      <c r="AB12" t="s">
        <v>1380</v>
      </c>
      <c r="AC12">
        <v>0.20519999999999999</v>
      </c>
      <c r="AD12">
        <v>3.5</v>
      </c>
      <c r="AE12">
        <v>5.4610000000000003</v>
      </c>
      <c r="AF12">
        <v>33</v>
      </c>
      <c r="AG12">
        <v>0</v>
      </c>
    </row>
    <row r="13" spans="1:33">
      <c r="A13" t="s">
        <v>1566</v>
      </c>
      <c r="B13" s="1">
        <v>0.73263888888888884</v>
      </c>
      <c r="C13" t="s">
        <v>224</v>
      </c>
      <c r="D13" t="s">
        <v>344</v>
      </c>
      <c r="F13">
        <v>5451</v>
      </c>
      <c r="G13" t="s">
        <v>345</v>
      </c>
      <c r="H13" t="s">
        <v>346</v>
      </c>
      <c r="I13" s="3" t="s">
        <v>233</v>
      </c>
      <c r="J13" t="s">
        <v>743</v>
      </c>
      <c r="K13" t="s">
        <v>1540</v>
      </c>
      <c r="L13">
        <v>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1567</v>
      </c>
      <c r="Y13">
        <v>0.76449999999999996</v>
      </c>
      <c r="Z13" t="s">
        <v>1568</v>
      </c>
      <c r="AA13">
        <v>0.18629999999999999</v>
      </c>
      <c r="AB13" t="s">
        <v>1569</v>
      </c>
      <c r="AC13">
        <v>0.08</v>
      </c>
      <c r="AD13">
        <v>3.5</v>
      </c>
      <c r="AE13">
        <v>4.5308000000000002</v>
      </c>
      <c r="AF13">
        <v>33</v>
      </c>
      <c r="AG13">
        <v>0</v>
      </c>
    </row>
    <row r="14" spans="1:33">
      <c r="A14" t="s">
        <v>1570</v>
      </c>
      <c r="B14" s="1">
        <v>0.73263888888888884</v>
      </c>
      <c r="C14" t="s">
        <v>224</v>
      </c>
      <c r="D14" t="s">
        <v>344</v>
      </c>
      <c r="F14">
        <v>5451</v>
      </c>
      <c r="G14" t="s">
        <v>345</v>
      </c>
      <c r="H14" t="s">
        <v>346</v>
      </c>
      <c r="I14" s="3" t="s">
        <v>233</v>
      </c>
      <c r="J14" t="s">
        <v>743</v>
      </c>
      <c r="K14" t="s">
        <v>1540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1571</v>
      </c>
      <c r="Y14">
        <v>1.1612</v>
      </c>
      <c r="Z14" t="s">
        <v>351</v>
      </c>
      <c r="AA14">
        <v>2.6246</v>
      </c>
      <c r="AB14" t="s">
        <v>1572</v>
      </c>
      <c r="AC14">
        <v>0.375</v>
      </c>
      <c r="AD14">
        <v>0</v>
      </c>
      <c r="AE14">
        <v>4.1608000000000001</v>
      </c>
      <c r="AF14">
        <v>6</v>
      </c>
      <c r="AG14">
        <v>0</v>
      </c>
    </row>
    <row r="15" spans="1:33">
      <c r="A15" t="s">
        <v>1573</v>
      </c>
      <c r="B15" s="1">
        <v>0.73263888888888884</v>
      </c>
      <c r="C15" t="s">
        <v>224</v>
      </c>
      <c r="D15" t="s">
        <v>344</v>
      </c>
      <c r="F15">
        <v>5451</v>
      </c>
      <c r="G15" t="s">
        <v>345</v>
      </c>
      <c r="H15" t="s">
        <v>346</v>
      </c>
      <c r="I15" s="3" t="s">
        <v>233</v>
      </c>
      <c r="J15" t="s">
        <v>743</v>
      </c>
      <c r="K15" t="s">
        <v>1540</v>
      </c>
      <c r="L15">
        <v>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1574</v>
      </c>
      <c r="Y15">
        <v>0.49330000000000002</v>
      </c>
      <c r="Z15" t="s">
        <v>291</v>
      </c>
      <c r="AA15">
        <v>1.0621</v>
      </c>
      <c r="AB15" t="s">
        <v>1575</v>
      </c>
      <c r="AC15">
        <v>0.3649</v>
      </c>
      <c r="AD15">
        <v>1.5</v>
      </c>
      <c r="AE15">
        <v>3.4203000000000001</v>
      </c>
      <c r="AF15">
        <v>6.5</v>
      </c>
      <c r="AG15">
        <v>0</v>
      </c>
    </row>
    <row r="51" spans="1:33" hidden="1" outlineLevel="1">
      <c r="A51" t="str">
        <f>C2</f>
        <v>Galway</v>
      </c>
      <c r="B51">
        <f>B2</f>
        <v>0.73263888888888884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Poker DAinay (FR)</v>
      </c>
      <c r="L52" t="str">
        <f t="shared" si="0"/>
        <v>Poker DAinay (FR)</v>
      </c>
      <c r="M52" t="str">
        <f t="shared" si="0"/>
        <v>Eagle Roque (FR)</v>
      </c>
      <c r="N52" t="str">
        <f t="shared" ref="N52:N91" si="1">INDEX($A$2:$A$20,(MATCH(LARGE(W$2:W$20,$J52),W$2:W$20,0)))</f>
        <v>Kerrkenny Gold (IRE)</v>
      </c>
      <c r="O52" t="str">
        <f t="shared" ref="O52:O91" si="2">INDEX($A$2:$A$20,(MATCH(LARGE(AA$2:AA$20,$J52),AA$2:AA$20,0)))</f>
        <v>Poker DAinay (FR)</v>
      </c>
      <c r="P52" t="str">
        <f t="shared" ref="P52:P91" si="3">INDEX($A$2:$A$20,(MATCH(LARGE(Y$2:Y$20,$J52),Y$2:Y$20,0)))</f>
        <v>Poker DAinay (FR)</v>
      </c>
      <c r="Q52" t="str">
        <f t="shared" ref="Q52:Q91" si="4">INDEX($A$2:$A$20,(MATCH(LARGE(Y$2:Y$20,$J52),Y$2:Y$20,0)))</f>
        <v>Poker DAinay (FR)</v>
      </c>
      <c r="R52" t="str">
        <f t="shared" ref="R52:R91" si="5">INDEX($A$2:$A$20,(MATCH(LARGE(AD$2:AD$20,$J52),AD$2:AD$20,0)))</f>
        <v>Poker DAinay (FR)</v>
      </c>
      <c r="S52" t="str">
        <f t="shared" ref="S52:S80" si="6">A2</f>
        <v>Poker DAinay (FR)</v>
      </c>
      <c r="V52">
        <f t="shared" ref="V52:V80" si="7">SUM(Y52:AF52)</f>
        <v>100</v>
      </c>
      <c r="W52">
        <f t="shared" ref="W52:W80" si="8">V52-AG2</f>
        <v>100</v>
      </c>
      <c r="X52">
        <f t="shared" ref="X52:X60" si="9">IF(ISNA(W52),"",W52)</f>
        <v>100</v>
      </c>
      <c r="Y52">
        <f t="shared" ref="Y52:AA80" si="10">(($H$63+1)-(RANK(M2,M$2:M$30)))</f>
        <v>14</v>
      </c>
      <c r="Z52">
        <f t="shared" si="10"/>
        <v>14</v>
      </c>
      <c r="AA52">
        <f t="shared" si="10"/>
        <v>12</v>
      </c>
      <c r="AB52">
        <f t="shared" ref="AB52:AB80" si="11">(($H$63+1)-(RANK(W2,W$2:W$30)))</f>
        <v>10</v>
      </c>
      <c r="AC52">
        <f t="shared" ref="AC52:AC80" si="12">(($H$63+1)-(RANK(Y2,Y$2:Y$30)))</f>
        <v>14</v>
      </c>
      <c r="AD52">
        <f t="shared" ref="AD52:AD80" si="13">(($H$63+1)-(RANK(AA2,AA$2:AA$30)))</f>
        <v>14</v>
      </c>
      <c r="AE52">
        <f t="shared" ref="AE52:AF80" si="14">(($H$63+1)-(RANK(AC2,AC$2:AC$30)))</f>
        <v>8</v>
      </c>
      <c r="AF52">
        <f t="shared" si="14"/>
        <v>14</v>
      </c>
      <c r="AG52" t="str">
        <f>INDEX(S52:S92, MATCH(LARGE(X52:X92, 1),X52:X92, 0))</f>
        <v>Poker DAinay (FR)</v>
      </c>
    </row>
    <row r="53" spans="1:33" hidden="1" outlineLevel="1">
      <c r="A53" t="s">
        <v>43</v>
      </c>
      <c r="B53" t="str">
        <f>A2</f>
        <v>Poker DAinay (FR)</v>
      </c>
      <c r="C53">
        <f>AE2</f>
        <v>243.79849999999999</v>
      </c>
      <c r="D53">
        <f>AG2</f>
        <v>0</v>
      </c>
      <c r="E53">
        <f>C53-D53</f>
        <v>243.79849999999999</v>
      </c>
      <c r="F53">
        <f>SUMIF(B53:B61, B53, G53:G61)</f>
        <v>1.3165564916502546</v>
      </c>
      <c r="G53">
        <f>(1/C53)*(C53-C54)</f>
        <v>0.14042498210612453</v>
      </c>
      <c r="H53">
        <f>AF2</f>
        <v>1.88</v>
      </c>
      <c r="J53">
        <v>2</v>
      </c>
      <c r="K53" t="str">
        <f t="shared" si="0"/>
        <v>Kerrkenny Gold (IRE)</v>
      </c>
      <c r="L53" t="str">
        <f t="shared" si="0"/>
        <v>Mister Fogpatches (IRE)</v>
      </c>
      <c r="M53" t="str">
        <f t="shared" si="0"/>
        <v>Gateway To Europe</v>
      </c>
      <c r="N53" t="str">
        <f t="shared" si="1"/>
        <v>Mason Jar (FR)</v>
      </c>
      <c r="O53" t="str">
        <f t="shared" si="2"/>
        <v>Abacadabras (FR)</v>
      </c>
      <c r="P53" t="str">
        <f t="shared" si="3"/>
        <v>Mister Fogpatches (IRE)</v>
      </c>
      <c r="Q53" t="str">
        <f t="shared" si="4"/>
        <v>Mister Fogpatches (IRE)</v>
      </c>
      <c r="R53" t="str">
        <f t="shared" si="5"/>
        <v>Eagle Roque (FR)</v>
      </c>
      <c r="S53" t="str">
        <f t="shared" si="6"/>
        <v>Kerrkenny Gold (IRE)</v>
      </c>
      <c r="V53">
        <f t="shared" si="7"/>
        <v>76</v>
      </c>
      <c r="W53">
        <f t="shared" si="8"/>
        <v>76</v>
      </c>
      <c r="X53">
        <f t="shared" si="9"/>
        <v>76</v>
      </c>
      <c r="Y53">
        <f t="shared" si="10"/>
        <v>13</v>
      </c>
      <c r="Z53">
        <f t="shared" si="10"/>
        <v>12</v>
      </c>
      <c r="AA53">
        <f t="shared" si="10"/>
        <v>12</v>
      </c>
      <c r="AB53">
        <f t="shared" si="11"/>
        <v>14</v>
      </c>
      <c r="AC53">
        <f t="shared" si="12"/>
        <v>3</v>
      </c>
      <c r="AD53">
        <f t="shared" si="13"/>
        <v>8</v>
      </c>
      <c r="AE53">
        <f t="shared" si="14"/>
        <v>2</v>
      </c>
      <c r="AF53">
        <f t="shared" si="14"/>
        <v>12</v>
      </c>
    </row>
    <row r="54" spans="1:33" hidden="1" outlineLevel="1">
      <c r="A54" t="s">
        <v>44</v>
      </c>
      <c r="B54" t="str">
        <f>A3</f>
        <v>Kerrkenny Gold (IRE)</v>
      </c>
      <c r="C54">
        <f>AE3</f>
        <v>209.56309999999999</v>
      </c>
      <c r="D54">
        <f>AG3</f>
        <v>0</v>
      </c>
      <c r="E54">
        <f t="shared" ref="E54:E55" si="15">C54-D54</f>
        <v>209.56309999999999</v>
      </c>
      <c r="F54">
        <f ca="1">SUMIF(B53:B64, B54, G53:G61)</f>
        <v>8.5155528179858234E-2</v>
      </c>
      <c r="H54">
        <f>AF3</f>
        <v>4.5</v>
      </c>
      <c r="J54">
        <v>3</v>
      </c>
      <c r="K54" t="str">
        <f t="shared" si="0"/>
        <v>Gateway To Europe</v>
      </c>
      <c r="L54" t="str">
        <f t="shared" si="0"/>
        <v>Kerrkenny Gold (IRE)</v>
      </c>
      <c r="M54" t="str">
        <f t="shared" si="0"/>
        <v>Poker DAinay (FR)</v>
      </c>
      <c r="N54" t="str">
        <f t="shared" si="1"/>
        <v>Gateway To Europe</v>
      </c>
      <c r="O54" t="str">
        <f t="shared" si="2"/>
        <v>Deployed (IRE)</v>
      </c>
      <c r="P54" t="str">
        <f t="shared" si="3"/>
        <v>Deployed (IRE)</v>
      </c>
      <c r="Q54" t="str">
        <f t="shared" si="4"/>
        <v>Deployed (IRE)</v>
      </c>
      <c r="R54" t="str">
        <f t="shared" si="5"/>
        <v>Kerrkenny Gold (IRE)</v>
      </c>
      <c r="S54" t="str">
        <f t="shared" si="6"/>
        <v>Gateway To Europe</v>
      </c>
      <c r="V54">
        <f t="shared" si="7"/>
        <v>82</v>
      </c>
      <c r="W54">
        <f t="shared" si="8"/>
        <v>82</v>
      </c>
      <c r="X54">
        <f t="shared" si="9"/>
        <v>82</v>
      </c>
      <c r="Y54">
        <f t="shared" si="10"/>
        <v>12</v>
      </c>
      <c r="Z54">
        <f t="shared" si="10"/>
        <v>10</v>
      </c>
      <c r="AA54">
        <f t="shared" si="10"/>
        <v>13</v>
      </c>
      <c r="AB54">
        <f t="shared" si="11"/>
        <v>12</v>
      </c>
      <c r="AC54">
        <f t="shared" si="12"/>
        <v>10</v>
      </c>
      <c r="AD54">
        <f t="shared" si="13"/>
        <v>2</v>
      </c>
      <c r="AE54">
        <f t="shared" si="14"/>
        <v>11</v>
      </c>
      <c r="AF54">
        <f t="shared" si="14"/>
        <v>12</v>
      </c>
    </row>
    <row r="55" spans="1:33" hidden="1" outlineLevel="1">
      <c r="A55" t="s">
        <v>45</v>
      </c>
      <c r="B55" t="str">
        <f>A4</f>
        <v>Gateway To Europe</v>
      </c>
      <c r="C55">
        <f>AE4</f>
        <v>185.59630000000001</v>
      </c>
      <c r="D55">
        <f>AG4</f>
        <v>0</v>
      </c>
      <c r="E55">
        <f t="shared" si="15"/>
        <v>185.59630000000001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Mister Fogpatches (IRE)</v>
      </c>
      <c r="L55" t="str">
        <f t="shared" si="0"/>
        <v>Eagle Roque (FR)</v>
      </c>
      <c r="M55" t="str">
        <f t="shared" si="0"/>
        <v>Poker DAinay (FR)</v>
      </c>
      <c r="N55" t="str">
        <f t="shared" si="1"/>
        <v>Edelweis De Laube (FR)</v>
      </c>
      <c r="O55" t="str">
        <f t="shared" si="2"/>
        <v>Port Stanley (IRE)</v>
      </c>
      <c r="P55" t="str">
        <f t="shared" si="3"/>
        <v>Buckbasil (IRE)</v>
      </c>
      <c r="Q55" t="str">
        <f t="shared" si="4"/>
        <v>Buckbasil (IRE)</v>
      </c>
      <c r="R55" t="str">
        <f t="shared" si="5"/>
        <v>Kerrkenny Gold (IRE)</v>
      </c>
      <c r="S55" t="str">
        <f t="shared" si="6"/>
        <v>Mister Fogpatches (IRE)</v>
      </c>
      <c r="V55">
        <f t="shared" si="7"/>
        <v>75</v>
      </c>
      <c r="W55">
        <f t="shared" si="8"/>
        <v>75</v>
      </c>
      <c r="X55">
        <f t="shared" si="9"/>
        <v>75</v>
      </c>
      <c r="Y55">
        <f t="shared" si="10"/>
        <v>11</v>
      </c>
      <c r="Z55">
        <f t="shared" si="10"/>
        <v>13</v>
      </c>
      <c r="AA55">
        <f t="shared" si="10"/>
        <v>12</v>
      </c>
      <c r="AB55">
        <f t="shared" si="11"/>
        <v>7</v>
      </c>
      <c r="AC55">
        <f t="shared" si="12"/>
        <v>13</v>
      </c>
      <c r="AD55">
        <f t="shared" si="13"/>
        <v>7</v>
      </c>
      <c r="AE55">
        <f t="shared" si="14"/>
        <v>2</v>
      </c>
      <c r="AF55">
        <f t="shared" si="14"/>
        <v>10</v>
      </c>
    </row>
    <row r="56" spans="1:33" hidden="1" outlineLevel="1">
      <c r="A56" t="s">
        <v>46</v>
      </c>
      <c r="B56" t="str">
        <f>INDEX(A$2:A$20,MATCH(C56,M$2:M$20,0))</f>
        <v>Poker DAinay (FR)</v>
      </c>
      <c r="C56">
        <f>LARGE(M$2:M$20, D56)</f>
        <v>74.498400000000004</v>
      </c>
      <c r="D56">
        <v>1</v>
      </c>
      <c r="E56">
        <f>LARGE(M$2:M$20, F56)</f>
        <v>74.330600000000004</v>
      </c>
      <c r="F56">
        <v>2</v>
      </c>
      <c r="G56">
        <f t="shared" ref="G56:G61" si="16">IF(C56&gt;0, (1/C56)*(C56-E56), 0.1)</f>
        <v>2.2523973669233126E-3</v>
      </c>
      <c r="H56">
        <f t="shared" ref="H56:H61" si="17">INDEX(AF$2:AF$20,MATCH(B56,A$2:A$20,0))</f>
        <v>1.88</v>
      </c>
      <c r="J56">
        <v>5</v>
      </c>
      <c r="K56" t="str">
        <f t="shared" si="0"/>
        <v>Duca Di Milano (IRE)</v>
      </c>
      <c r="L56" t="str">
        <f t="shared" si="0"/>
        <v>Gateway To Europe</v>
      </c>
      <c r="M56" t="str">
        <f t="shared" si="0"/>
        <v>Poker DAinay (FR)</v>
      </c>
      <c r="N56" t="str">
        <f t="shared" si="1"/>
        <v>Poker DAinay (FR)</v>
      </c>
      <c r="O56" t="str">
        <f t="shared" si="2"/>
        <v>Bythesametoken (IRE)</v>
      </c>
      <c r="P56" t="str">
        <f t="shared" si="3"/>
        <v>Gateway To Europe</v>
      </c>
      <c r="Q56" t="str">
        <f t="shared" si="4"/>
        <v>Gateway To Europe</v>
      </c>
      <c r="R56" t="str">
        <f t="shared" si="5"/>
        <v>Mister Fogpatches (IRE)</v>
      </c>
      <c r="S56" t="str">
        <f t="shared" si="6"/>
        <v>Eagle Roque (FR)</v>
      </c>
      <c r="V56">
        <f t="shared" si="7"/>
        <v>78</v>
      </c>
      <c r="W56">
        <f t="shared" si="8"/>
        <v>78</v>
      </c>
      <c r="X56">
        <f t="shared" si="9"/>
        <v>78</v>
      </c>
      <c r="Y56">
        <f t="shared" si="10"/>
        <v>8</v>
      </c>
      <c r="Z56">
        <f t="shared" si="10"/>
        <v>11</v>
      </c>
      <c r="AA56">
        <f t="shared" si="10"/>
        <v>14</v>
      </c>
      <c r="AB56">
        <f t="shared" si="11"/>
        <v>9</v>
      </c>
      <c r="AC56">
        <f t="shared" si="12"/>
        <v>5</v>
      </c>
      <c r="AD56">
        <f t="shared" si="13"/>
        <v>9</v>
      </c>
      <c r="AE56">
        <f t="shared" si="14"/>
        <v>9</v>
      </c>
      <c r="AF56">
        <f t="shared" si="14"/>
        <v>13</v>
      </c>
    </row>
    <row r="57" spans="1:33" hidden="1" outlineLevel="1">
      <c r="A57" t="s">
        <v>25</v>
      </c>
      <c r="B57" t="str">
        <f>INDEX(A$2:A$20,MATCH(C57,W$2:W$20,0))</f>
        <v>Kerrkenny Gold (IRE)</v>
      </c>
      <c r="C57">
        <f>LARGE(W$2:W$20, D57)</f>
        <v>20.131399999999999</v>
      </c>
      <c r="D57">
        <v>1</v>
      </c>
      <c r="E57">
        <f>LARGE(W$2:W$20, F57)</f>
        <v>18.417100000000001</v>
      </c>
      <c r="F57">
        <v>2</v>
      </c>
      <c r="G57">
        <f t="shared" si="16"/>
        <v>8.5155528179858234E-2</v>
      </c>
      <c r="H57">
        <f t="shared" si="17"/>
        <v>4.5</v>
      </c>
      <c r="J57">
        <v>6</v>
      </c>
      <c r="K57" t="str">
        <f t="shared" si="0"/>
        <v>Mason Jar (FR)</v>
      </c>
      <c r="L57" t="str">
        <f t="shared" si="0"/>
        <v>Edelweis De Laube (FR)</v>
      </c>
      <c r="M57" t="str">
        <f t="shared" si="0"/>
        <v>Poker DAinay (FR)</v>
      </c>
      <c r="N57" t="str">
        <f t="shared" si="1"/>
        <v>Eagle Roque (FR)</v>
      </c>
      <c r="O57" t="str">
        <f t="shared" si="2"/>
        <v>Eagle Roque (FR)</v>
      </c>
      <c r="P57" t="str">
        <f t="shared" si="3"/>
        <v>Abacadabras (FR)</v>
      </c>
      <c r="Q57" t="str">
        <f t="shared" si="4"/>
        <v>Abacadabras (FR)</v>
      </c>
      <c r="R57" t="str">
        <f t="shared" si="5"/>
        <v>Mason Jar (FR)</v>
      </c>
      <c r="S57" t="str">
        <f t="shared" si="6"/>
        <v>Mason Jar (FR)</v>
      </c>
      <c r="V57">
        <f t="shared" si="7"/>
        <v>61</v>
      </c>
      <c r="W57">
        <f t="shared" si="8"/>
        <v>61</v>
      </c>
      <c r="X57">
        <f t="shared" si="9"/>
        <v>61</v>
      </c>
      <c r="Y57">
        <f t="shared" si="10"/>
        <v>9</v>
      </c>
      <c r="Z57">
        <f t="shared" si="10"/>
        <v>7</v>
      </c>
      <c r="AA57">
        <f t="shared" si="10"/>
        <v>12</v>
      </c>
      <c r="AB57">
        <f t="shared" si="11"/>
        <v>13</v>
      </c>
      <c r="AC57">
        <f t="shared" si="12"/>
        <v>2</v>
      </c>
      <c r="AD57">
        <f t="shared" si="13"/>
        <v>1</v>
      </c>
      <c r="AE57">
        <f t="shared" si="14"/>
        <v>8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Poker DAinay (FR)</v>
      </c>
      <c r="C58">
        <f>LARGE(AA$2:AA$20, D58)</f>
        <v>3.2930999999999999</v>
      </c>
      <c r="D58">
        <v>1</v>
      </c>
      <c r="E58">
        <f>LARGE(AA$2:AA$20, F58)</f>
        <v>2.6246</v>
      </c>
      <c r="F58">
        <v>2</v>
      </c>
      <c r="G58">
        <f t="shared" si="16"/>
        <v>0.20300021256566758</v>
      </c>
      <c r="H58">
        <f t="shared" si="17"/>
        <v>1.88</v>
      </c>
      <c r="J58">
        <v>7</v>
      </c>
      <c r="K58" t="str">
        <f t="shared" si="0"/>
        <v>Eagle Roque (FR)</v>
      </c>
      <c r="L58" t="str">
        <f t="shared" si="0"/>
        <v>Bythesametoken (IRE)</v>
      </c>
      <c r="M58" t="str">
        <f t="shared" si="0"/>
        <v>Poker DAinay (FR)</v>
      </c>
      <c r="N58" t="str">
        <f t="shared" si="1"/>
        <v>Bythesametoken (IRE)</v>
      </c>
      <c r="O58" t="str">
        <f t="shared" si="2"/>
        <v>Kerrkenny Gold (IRE)</v>
      </c>
      <c r="P58" t="str">
        <f t="shared" si="3"/>
        <v>Beginagain (IRE)</v>
      </c>
      <c r="Q58" t="str">
        <f t="shared" si="4"/>
        <v>Beginagain (IRE)</v>
      </c>
      <c r="R58" t="str">
        <f t="shared" si="5"/>
        <v>Mason Jar (FR)</v>
      </c>
      <c r="S58" t="str">
        <f t="shared" si="6"/>
        <v>Duca Di Milano (IRE)</v>
      </c>
      <c r="V58">
        <f t="shared" si="7"/>
        <v>66</v>
      </c>
      <c r="W58">
        <f t="shared" si="8"/>
        <v>66</v>
      </c>
      <c r="X58">
        <f t="shared" si="9"/>
        <v>66</v>
      </c>
      <c r="Y58">
        <f t="shared" si="10"/>
        <v>10</v>
      </c>
      <c r="Z58">
        <f t="shared" si="10"/>
        <v>7</v>
      </c>
      <c r="AA58">
        <f t="shared" si="10"/>
        <v>12</v>
      </c>
      <c r="AB58">
        <f t="shared" si="11"/>
        <v>7</v>
      </c>
      <c r="AC58">
        <f t="shared" si="12"/>
        <v>2</v>
      </c>
      <c r="AD58">
        <f t="shared" si="13"/>
        <v>7</v>
      </c>
      <c r="AE58">
        <f t="shared" si="14"/>
        <v>12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Bythesametoken (IRE)</v>
      </c>
      <c r="C59">
        <f>LARGE(AC$2:AC$20, D59)</f>
        <v>1.8686</v>
      </c>
      <c r="D59">
        <v>1</v>
      </c>
      <c r="E59">
        <f>LARGE(AC$2:AC$20, F59)</f>
        <v>1.8415999999999999</v>
      </c>
      <c r="F59">
        <v>2</v>
      </c>
      <c r="G59">
        <f t="shared" si="16"/>
        <v>1.444932034678376E-2</v>
      </c>
      <c r="H59">
        <f t="shared" si="17"/>
        <v>33</v>
      </c>
      <c r="J59">
        <v>8</v>
      </c>
      <c r="K59" t="str">
        <f t="shared" si="0"/>
        <v>Bythesametoken (IRE)</v>
      </c>
      <c r="L59" t="str">
        <f t="shared" si="0"/>
        <v>Mason Jar (FR)</v>
      </c>
      <c r="M59" t="str">
        <f t="shared" si="0"/>
        <v>Poker DAinay (FR)</v>
      </c>
      <c r="N59" t="str">
        <f t="shared" si="1"/>
        <v>Mister Fogpatches (IRE)</v>
      </c>
      <c r="O59" t="str">
        <f t="shared" si="2"/>
        <v>Mister Fogpatches (IRE)</v>
      </c>
      <c r="P59" t="str">
        <f t="shared" si="3"/>
        <v>Port Stanley (IRE)</v>
      </c>
      <c r="Q59" t="str">
        <f t="shared" si="4"/>
        <v>Port Stanley (IRE)</v>
      </c>
      <c r="R59" t="str">
        <f t="shared" si="5"/>
        <v>Mason Jar (FR)</v>
      </c>
      <c r="S59" t="str">
        <f t="shared" si="6"/>
        <v>Edelweis De Laube (FR)</v>
      </c>
      <c r="V59">
        <f t="shared" si="7"/>
        <v>71</v>
      </c>
      <c r="W59">
        <f t="shared" si="8"/>
        <v>71</v>
      </c>
      <c r="X59">
        <f t="shared" si="9"/>
        <v>71</v>
      </c>
      <c r="Y59">
        <f t="shared" si="10"/>
        <v>6</v>
      </c>
      <c r="Z59">
        <f t="shared" si="10"/>
        <v>9</v>
      </c>
      <c r="AA59">
        <f t="shared" si="10"/>
        <v>12</v>
      </c>
      <c r="AB59">
        <f t="shared" si="11"/>
        <v>11</v>
      </c>
      <c r="AC59">
        <f t="shared" si="12"/>
        <v>4</v>
      </c>
      <c r="AD59">
        <f t="shared" si="13"/>
        <v>7</v>
      </c>
      <c r="AE59">
        <f t="shared" si="14"/>
        <v>13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Poker DAinay (FR)</v>
      </c>
      <c r="C60">
        <f>LARGE(Y$2:Y$20, D60)</f>
        <v>5.7514000000000003</v>
      </c>
      <c r="D60">
        <v>1</v>
      </c>
      <c r="E60">
        <f>LARGE(Y$2:Y$20, F60)</f>
        <v>2.4866000000000001</v>
      </c>
      <c r="F60">
        <v>2</v>
      </c>
      <c r="G60">
        <f t="shared" si="16"/>
        <v>0.56765309315992629</v>
      </c>
      <c r="H60">
        <f t="shared" si="17"/>
        <v>1.88</v>
      </c>
      <c r="J60">
        <v>9</v>
      </c>
      <c r="K60" t="str">
        <f t="shared" si="0"/>
        <v>Edelweis De Laube (FR)</v>
      </c>
      <c r="L60" t="str">
        <f t="shared" si="0"/>
        <v>Mason Jar (FR)</v>
      </c>
      <c r="M60" t="str">
        <f t="shared" si="0"/>
        <v>Poker DAinay (FR)</v>
      </c>
      <c r="N60" t="str">
        <f t="shared" si="1"/>
        <v>Mister Fogpatches (IRE)</v>
      </c>
      <c r="O60" t="str">
        <f t="shared" si="2"/>
        <v>Mister Fogpatches (IRE)</v>
      </c>
      <c r="P60" t="str">
        <f t="shared" si="3"/>
        <v>Bythesametoken (IRE)</v>
      </c>
      <c r="Q60" t="str">
        <f t="shared" si="4"/>
        <v>Bythesametoken (IRE)</v>
      </c>
      <c r="R60" t="str">
        <f t="shared" si="5"/>
        <v>Mason Jar (FR)</v>
      </c>
      <c r="S60" t="str">
        <f t="shared" si="6"/>
        <v>Bythesametoken (IRE)</v>
      </c>
      <c r="V60">
        <f t="shared" si="7"/>
        <v>69</v>
      </c>
      <c r="W60">
        <f t="shared" si="8"/>
        <v>69</v>
      </c>
      <c r="X60">
        <f t="shared" si="9"/>
        <v>69</v>
      </c>
      <c r="Y60">
        <f t="shared" si="10"/>
        <v>7</v>
      </c>
      <c r="Z60">
        <f t="shared" si="10"/>
        <v>8</v>
      </c>
      <c r="AA60">
        <f t="shared" si="10"/>
        <v>12</v>
      </c>
      <c r="AB60">
        <f t="shared" si="11"/>
        <v>8</v>
      </c>
      <c r="AC60">
        <f t="shared" si="12"/>
        <v>6</v>
      </c>
      <c r="AD60">
        <f t="shared" si="13"/>
        <v>10</v>
      </c>
      <c r="AE60">
        <f t="shared" si="14"/>
        <v>14</v>
      </c>
      <c r="AF60">
        <f t="shared" si="14"/>
        <v>4</v>
      </c>
    </row>
    <row r="61" spans="1:33" hidden="1" outlineLevel="1">
      <c r="A61" t="s">
        <v>47</v>
      </c>
      <c r="B61" t="str">
        <f>INDEX(A$2:A$20,MATCH(C61,AD$2:AD$20,0))</f>
        <v>Poker DAinay (FR)</v>
      </c>
      <c r="C61">
        <f>LARGE(AD$2:AD$20, D61)</f>
        <v>31</v>
      </c>
      <c r="D61">
        <v>1</v>
      </c>
      <c r="E61">
        <f>LARGE(AD$2:AD$20, F61)</f>
        <v>18.5</v>
      </c>
      <c r="F61">
        <v>2</v>
      </c>
      <c r="G61">
        <f t="shared" si="16"/>
        <v>0.40322580645161288</v>
      </c>
      <c r="H61">
        <f t="shared" si="17"/>
        <v>1.88</v>
      </c>
      <c r="J61">
        <v>10</v>
      </c>
      <c r="K61" t="str">
        <f t="shared" si="0"/>
        <v>Deployed (IRE)</v>
      </c>
      <c r="L61" t="str">
        <f t="shared" si="0"/>
        <v>Mason Jar (FR)</v>
      </c>
      <c r="M61" t="str">
        <f t="shared" si="0"/>
        <v>Poker DAinay (FR)</v>
      </c>
      <c r="N61" t="str">
        <f t="shared" si="1"/>
        <v>Deployed (IRE)</v>
      </c>
      <c r="O61" t="str">
        <f t="shared" si="2"/>
        <v>Mister Fogpatches (IRE)</v>
      </c>
      <c r="P61" t="str">
        <f t="shared" si="3"/>
        <v>Eagle Roque (FR)</v>
      </c>
      <c r="Q61" t="str">
        <f t="shared" si="4"/>
        <v>Eagle Roque (FR)</v>
      </c>
      <c r="R61" t="str">
        <f t="shared" si="5"/>
        <v>Mason Jar (FR)</v>
      </c>
      <c r="S61" t="str">
        <f t="shared" si="6"/>
        <v>Deployed (IRE)</v>
      </c>
      <c r="V61">
        <f t="shared" si="7"/>
        <v>67</v>
      </c>
      <c r="W61">
        <f t="shared" si="8"/>
        <v>67</v>
      </c>
      <c r="X61">
        <f>IF(ISNA(W61),"",W61)</f>
        <v>67</v>
      </c>
      <c r="Y61">
        <f t="shared" si="10"/>
        <v>5</v>
      </c>
      <c r="Z61">
        <f t="shared" si="10"/>
        <v>7</v>
      </c>
      <c r="AA61">
        <f t="shared" si="10"/>
        <v>12</v>
      </c>
      <c r="AB61">
        <f t="shared" si="11"/>
        <v>5</v>
      </c>
      <c r="AC61">
        <f t="shared" si="12"/>
        <v>12</v>
      </c>
      <c r="AD61">
        <f t="shared" si="13"/>
        <v>12</v>
      </c>
      <c r="AE61">
        <f t="shared" si="14"/>
        <v>10</v>
      </c>
      <c r="AF61">
        <f t="shared" si="14"/>
        <v>4</v>
      </c>
    </row>
    <row r="62" spans="1:33" hidden="1" outlineLevel="1">
      <c r="A62" t="s">
        <v>116</v>
      </c>
      <c r="B62" t="str">
        <f>IF(OR(D2="5f ", D2="6f ", D2="7f ", D2="1m "), B57, IF(J2="2yo", B59, B53))</f>
        <v>Poker DAinay (FR)</v>
      </c>
      <c r="J62">
        <v>11</v>
      </c>
      <c r="K62" t="str">
        <f t="shared" si="0"/>
        <v>Deployed (IRE)</v>
      </c>
      <c r="L62" t="str">
        <f t="shared" si="0"/>
        <v>Mason Jar (FR)</v>
      </c>
      <c r="M62" t="str">
        <f t="shared" si="0"/>
        <v>Poker DAinay (FR)</v>
      </c>
      <c r="N62" t="str">
        <f t="shared" si="1"/>
        <v>Deployed (IRE)</v>
      </c>
      <c r="O62" t="str">
        <f t="shared" si="2"/>
        <v>Buckbasil (IRE)</v>
      </c>
      <c r="P62" t="str">
        <f t="shared" si="3"/>
        <v>Edelweis De Laube (FR)</v>
      </c>
      <c r="Q62" t="str">
        <f t="shared" si="4"/>
        <v>Edelweis De Laube (FR)</v>
      </c>
      <c r="R62" t="str">
        <f t="shared" si="5"/>
        <v>Bythesametoken (IRE)</v>
      </c>
      <c r="S62" t="str">
        <f t="shared" si="6"/>
        <v>Buckbasil (IRE)</v>
      </c>
      <c r="V62">
        <f t="shared" si="7"/>
        <v>57</v>
      </c>
      <c r="W62">
        <f t="shared" si="8"/>
        <v>57</v>
      </c>
      <c r="X62">
        <f t="shared" ref="X62:X80" si="18">IF(ISNA(W62),"",W62)</f>
        <v>57</v>
      </c>
      <c r="Y62">
        <f t="shared" si="10"/>
        <v>5</v>
      </c>
      <c r="Z62">
        <f t="shared" si="10"/>
        <v>7</v>
      </c>
      <c r="AA62">
        <f t="shared" si="10"/>
        <v>12</v>
      </c>
      <c r="AB62">
        <f t="shared" si="11"/>
        <v>5</v>
      </c>
      <c r="AC62">
        <f t="shared" si="12"/>
        <v>11</v>
      </c>
      <c r="AD62">
        <f t="shared" si="13"/>
        <v>4</v>
      </c>
      <c r="AE62">
        <f t="shared" si="14"/>
        <v>4</v>
      </c>
      <c r="AF62">
        <f t="shared" si="14"/>
        <v>9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Poker DAinay (FR)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14</v>
      </c>
      <c r="J63">
        <v>12</v>
      </c>
      <c r="K63" t="str">
        <f t="shared" si="0"/>
        <v>Deployed (IRE)</v>
      </c>
      <c r="L63" t="str">
        <f t="shared" si="0"/>
        <v>Mason Jar (FR)</v>
      </c>
      <c r="M63" t="str">
        <f t="shared" si="0"/>
        <v>Poker DAinay (FR)</v>
      </c>
      <c r="N63" t="str">
        <f t="shared" si="1"/>
        <v>Deployed (IRE)</v>
      </c>
      <c r="O63" t="str">
        <f t="shared" si="2"/>
        <v>Beginagain (IRE)</v>
      </c>
      <c r="P63" t="str">
        <f t="shared" si="3"/>
        <v>Kerrkenny Gold (IRE)</v>
      </c>
      <c r="Q63" t="str">
        <f t="shared" si="4"/>
        <v>Kerrkenny Gold (IRE)</v>
      </c>
      <c r="R63" t="str">
        <f t="shared" si="5"/>
        <v>Bythesametoken (IRE)</v>
      </c>
      <c r="S63" t="str">
        <f t="shared" si="6"/>
        <v>Beginagain (IRE)</v>
      </c>
      <c r="V63">
        <f t="shared" si="7"/>
        <v>52</v>
      </c>
      <c r="W63">
        <f t="shared" si="8"/>
        <v>52</v>
      </c>
      <c r="X63">
        <f t="shared" si="18"/>
        <v>52</v>
      </c>
      <c r="Y63">
        <f t="shared" si="10"/>
        <v>5</v>
      </c>
      <c r="Z63">
        <f t="shared" si="10"/>
        <v>7</v>
      </c>
      <c r="AA63">
        <f t="shared" si="10"/>
        <v>12</v>
      </c>
      <c r="AB63">
        <f t="shared" si="11"/>
        <v>5</v>
      </c>
      <c r="AC63">
        <f t="shared" si="12"/>
        <v>8</v>
      </c>
      <c r="AD63">
        <f t="shared" si="13"/>
        <v>3</v>
      </c>
      <c r="AE63">
        <f t="shared" si="14"/>
        <v>3</v>
      </c>
      <c r="AF63">
        <f t="shared" si="14"/>
        <v>9</v>
      </c>
    </row>
    <row r="64" spans="1:33" hidden="1" outlineLevel="1">
      <c r="A64" t="s">
        <v>48</v>
      </c>
      <c r="B64" t="str">
        <f>INDEX(B53:B63,MODE(MATCH(B53:B63,B53:B63,0)))</f>
        <v>Poker DAinay (FR)</v>
      </c>
      <c r="C64">
        <f>INDEX(AF$2:AF$20,MATCH(B64,A$2:A$20,0))</f>
        <v>1.88</v>
      </c>
      <c r="D64">
        <v>1</v>
      </c>
      <c r="E64">
        <f>SUMIF(B53:B61, B64, G53:G61)</f>
        <v>1.3165564916502546</v>
      </c>
      <c r="F64">
        <v>0</v>
      </c>
      <c r="G64" t="str">
        <f>K2</f>
        <v>Colm Quinn BMW (C &amp; G) (Pro/Am) Flat Race</v>
      </c>
      <c r="J64">
        <v>13</v>
      </c>
      <c r="K64" t="str">
        <f t="shared" si="0"/>
        <v>Deployed (IRE)</v>
      </c>
      <c r="L64" t="str">
        <f t="shared" si="0"/>
        <v>Mason Jar (FR)</v>
      </c>
      <c r="M64" t="str">
        <f t="shared" si="0"/>
        <v>Poker DAinay (FR)</v>
      </c>
      <c r="N64" t="str">
        <f t="shared" si="1"/>
        <v>Deployed (IRE)</v>
      </c>
      <c r="O64" t="str">
        <f t="shared" si="2"/>
        <v>Gateway To Europe</v>
      </c>
      <c r="P64" t="str">
        <f t="shared" si="3"/>
        <v>Mason Jar (FR)</v>
      </c>
      <c r="Q64" t="str">
        <f t="shared" si="4"/>
        <v>Mason Jar (FR)</v>
      </c>
      <c r="R64" t="str">
        <f t="shared" si="5"/>
        <v>Bythesametoken (IRE)</v>
      </c>
      <c r="S64" t="str">
        <f t="shared" si="6"/>
        <v>Abacadabras (FR)</v>
      </c>
      <c r="V64">
        <f t="shared" si="7"/>
        <v>58</v>
      </c>
      <c r="W64">
        <f t="shared" si="8"/>
        <v>58</v>
      </c>
      <c r="X64">
        <f t="shared" si="18"/>
        <v>58</v>
      </c>
      <c r="Y64">
        <f t="shared" si="10"/>
        <v>5</v>
      </c>
      <c r="Z64">
        <f t="shared" si="10"/>
        <v>7</v>
      </c>
      <c r="AA64">
        <f t="shared" si="10"/>
        <v>12</v>
      </c>
      <c r="AB64">
        <f t="shared" si="11"/>
        <v>5</v>
      </c>
      <c r="AC64">
        <f t="shared" si="12"/>
        <v>9</v>
      </c>
      <c r="AD64">
        <f t="shared" si="13"/>
        <v>13</v>
      </c>
      <c r="AE64">
        <f t="shared" si="14"/>
        <v>6</v>
      </c>
      <c r="AF64">
        <f t="shared" si="14"/>
        <v>1</v>
      </c>
    </row>
    <row r="65" spans="1:32" hidden="1" outlineLevel="1">
      <c r="A65" t="s">
        <v>121</v>
      </c>
      <c r="B65" t="str">
        <f>IF(ISNA(G96), "no selection", G96)</f>
        <v>no selection</v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2m½f </v>
      </c>
      <c r="H65">
        <f>LARGE(G58:G60, 1)</f>
        <v>0.56765309315992629</v>
      </c>
      <c r="J65">
        <v>14</v>
      </c>
      <c r="K65" t="str">
        <f t="shared" si="0"/>
        <v>Deployed (IRE)</v>
      </c>
      <c r="L65" t="str">
        <f t="shared" si="0"/>
        <v>Mason Jar (FR)</v>
      </c>
      <c r="M65" t="str">
        <f t="shared" si="0"/>
        <v>Poker DAinay (FR)</v>
      </c>
      <c r="N65" t="str">
        <f t="shared" si="1"/>
        <v>Deployed (IRE)</v>
      </c>
      <c r="O65" t="str">
        <f t="shared" si="2"/>
        <v>Mason Jar (FR)</v>
      </c>
      <c r="P65" t="str">
        <f t="shared" si="3"/>
        <v>Mason Jar (FR)</v>
      </c>
      <c r="Q65" t="str">
        <f t="shared" si="4"/>
        <v>Mason Jar (FR)</v>
      </c>
      <c r="R65" t="str">
        <f t="shared" si="5"/>
        <v>Abacadabras (FR)</v>
      </c>
      <c r="S65" t="str">
        <f t="shared" si="6"/>
        <v>Port Stanley (IRE)</v>
      </c>
      <c r="V65">
        <f t="shared" si="7"/>
        <v>56</v>
      </c>
      <c r="W65">
        <f t="shared" si="8"/>
        <v>56</v>
      </c>
      <c r="X65">
        <f t="shared" si="18"/>
        <v>56</v>
      </c>
      <c r="Y65">
        <f t="shared" si="10"/>
        <v>5</v>
      </c>
      <c r="Z65">
        <f t="shared" si="10"/>
        <v>7</v>
      </c>
      <c r="AA65">
        <f t="shared" si="10"/>
        <v>12</v>
      </c>
      <c r="AB65">
        <f t="shared" si="11"/>
        <v>5</v>
      </c>
      <c r="AC65">
        <f t="shared" si="12"/>
        <v>7</v>
      </c>
      <c r="AD65">
        <f t="shared" si="13"/>
        <v>11</v>
      </c>
      <c r="AE65">
        <f t="shared" si="14"/>
        <v>5</v>
      </c>
      <c r="AF65">
        <f t="shared" si="14"/>
        <v>4</v>
      </c>
    </row>
    <row r="66" spans="1:32" hidden="1" outlineLevel="1">
      <c r="A66" t="s">
        <v>50</v>
      </c>
      <c r="B66" t="str">
        <f>IF(AND(B53=B56,B56=B61),B53,"no selection")</f>
        <v>Poker DAinay (FR)</v>
      </c>
      <c r="C66">
        <f>INDEX(AF$2:AF$20,MATCH(B66,A$2:A$20,0))</f>
        <v>1.88</v>
      </c>
      <c r="D66">
        <v>1</v>
      </c>
      <c r="F66">
        <f>IF(B65=B66, F65+1, F65)</f>
        <v>1</v>
      </c>
      <c r="G66">
        <f>F2</f>
        <v>5451</v>
      </c>
      <c r="H66">
        <f ca="1">LARGE(F53:F55, 1)</f>
        <v>1.3165564916502546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5</v>
      </c>
      <c r="Z66">
        <f t="shared" si="10"/>
        <v>7</v>
      </c>
      <c r="AA66">
        <f t="shared" si="10"/>
        <v>12</v>
      </c>
      <c r="AB66">
        <f t="shared" si="11"/>
        <v>5</v>
      </c>
      <c r="AC66">
        <f t="shared" si="12"/>
        <v>2</v>
      </c>
      <c r="AD66" t="e">
        <f t="shared" si="13"/>
        <v>#N/A</v>
      </c>
      <c r="AE66">
        <f t="shared" si="14"/>
        <v>2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Poker DAinay (FR)</v>
      </c>
      <c r="F67">
        <f>IF(H63&lt;11, F66+1, F66)</f>
        <v>1</v>
      </c>
      <c r="G67" t="str">
        <f>G2</f>
        <v>Yielding</v>
      </c>
      <c r="H67" t="str">
        <f ca="1">INDEX(B53:B55,MATCH(H66,F53:F55,0))</f>
        <v>Poker DAinay (FR)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5</v>
      </c>
      <c r="Z67">
        <f t="shared" si="10"/>
        <v>7</v>
      </c>
      <c r="AA67">
        <f t="shared" si="10"/>
        <v>12</v>
      </c>
      <c r="AB67">
        <f t="shared" si="11"/>
        <v>5</v>
      </c>
      <c r="AC67">
        <f t="shared" si="12"/>
        <v>2</v>
      </c>
      <c r="AD67" t="e">
        <f t="shared" si="13"/>
        <v>#N/A</v>
      </c>
      <c r="AE67">
        <f t="shared" si="14"/>
        <v>2</v>
      </c>
      <c r="AF67">
        <f t="shared" si="14"/>
        <v>1</v>
      </c>
    </row>
    <row r="68" spans="1:32" hidden="1" outlineLevel="1">
      <c r="A68" t="str">
        <f ca="1">INDEX(B62:B67,MODE(MATCH(B62:B67,B62:B67,0)))</f>
        <v>Poker DAinay (FR)</v>
      </c>
      <c r="B68" t="str">
        <f ca="1">IF(ISNA(A68), B56, A68)</f>
        <v>Poker DAinay (FR)</v>
      </c>
      <c r="C68">
        <f ca="1">INDEX(AF$2:AF$20,MATCH(B68,A$2:A$20,0))</f>
        <v>1.88</v>
      </c>
      <c r="D68">
        <v>1</v>
      </c>
      <c r="F68">
        <f ca="1">IF(E70&gt;0.5, F67+1, F67)</f>
        <v>2</v>
      </c>
      <c r="G68" t="str">
        <f>I2</f>
        <v>Non Handicap</v>
      </c>
      <c r="H68">
        <f ca="1">IF(G66&gt;10000, G70+1, G70)</f>
        <v>3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5</v>
      </c>
      <c r="Z68">
        <f t="shared" si="10"/>
        <v>7</v>
      </c>
      <c r="AA68">
        <f t="shared" si="10"/>
        <v>12</v>
      </c>
      <c r="AB68">
        <f t="shared" si="11"/>
        <v>5</v>
      </c>
      <c r="AC68">
        <f t="shared" si="12"/>
        <v>2</v>
      </c>
      <c r="AD68" t="e">
        <f t="shared" si="13"/>
        <v>#N/A</v>
      </c>
      <c r="AE68">
        <f t="shared" si="14"/>
        <v>2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Poker DAinay (FR)</v>
      </c>
      <c r="C69">
        <f ca="1">INDEX(AF$2:AF$20,MATCH(B69,A$2:A$20,0))</f>
        <v>1.88</v>
      </c>
      <c r="D69">
        <v>1</v>
      </c>
      <c r="F69">
        <f ca="1">IF(E70&gt;1, F68+1, F68)</f>
        <v>3</v>
      </c>
      <c r="G69">
        <f ca="1">IF(G66&lt;5000, F70-1, F70)</f>
        <v>3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5</v>
      </c>
      <c r="Z69">
        <f t="shared" si="10"/>
        <v>7</v>
      </c>
      <c r="AA69">
        <f t="shared" si="10"/>
        <v>12</v>
      </c>
      <c r="AB69">
        <f t="shared" si="11"/>
        <v>5</v>
      </c>
      <c r="AC69">
        <f t="shared" si="12"/>
        <v>2</v>
      </c>
      <c r="AD69" t="e">
        <f t="shared" si="13"/>
        <v>#N/A</v>
      </c>
      <c r="AE69">
        <f t="shared" si="14"/>
        <v>2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Poker DAinay (FR)</v>
      </c>
      <c r="C70">
        <f ca="1">INDEX(AF$2:AF$20,MATCH(B70,A$2:A$20,0))</f>
        <v>1.88</v>
      </c>
      <c r="D70">
        <v>1</v>
      </c>
      <c r="E70">
        <f ca="1">SUMIF(B53:B61, B70, G53:G61)</f>
        <v>1.3165564916502546</v>
      </c>
      <c r="F70">
        <f ca="1">IF(E70&gt;1.5, F69+1, F69)</f>
        <v>3</v>
      </c>
      <c r="G70">
        <f ca="1">IF(H63&gt;15, G69-1, G69)</f>
        <v>3</v>
      </c>
      <c r="H70" t="str">
        <f ca="1">IF(H68=0,"*",IF(H68=1,"*",IF(H68=2,"**",IF(H68=3,"***",IF(H68=4,"****",IF(H68&gt;=5,"*****","*"))))))</f>
        <v>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5</v>
      </c>
      <c r="Z70">
        <f t="shared" si="10"/>
        <v>7</v>
      </c>
      <c r="AA70">
        <f t="shared" si="10"/>
        <v>12</v>
      </c>
      <c r="AB70">
        <f t="shared" si="11"/>
        <v>5</v>
      </c>
      <c r="AC70">
        <f t="shared" si="12"/>
        <v>2</v>
      </c>
      <c r="AD70" t="e">
        <f t="shared" si="13"/>
        <v>#N/A</v>
      </c>
      <c r="AE70">
        <f t="shared" si="14"/>
        <v>2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5</v>
      </c>
      <c r="Z71">
        <f t="shared" si="10"/>
        <v>7</v>
      </c>
      <c r="AA71">
        <f t="shared" si="10"/>
        <v>12</v>
      </c>
      <c r="AB71">
        <f t="shared" si="11"/>
        <v>5</v>
      </c>
      <c r="AC71">
        <f t="shared" si="12"/>
        <v>2</v>
      </c>
      <c r="AD71" t="e">
        <f t="shared" si="13"/>
        <v>#N/A</v>
      </c>
      <c r="AE71">
        <f t="shared" si="14"/>
        <v>2</v>
      </c>
      <c r="AF71">
        <f t="shared" si="14"/>
        <v>1</v>
      </c>
    </row>
    <row r="72" spans="1:32" hidden="1" outlineLevel="1">
      <c r="A72" t="s">
        <v>98</v>
      </c>
      <c r="B72" t="str">
        <f>B53</f>
        <v>Poker DAinay (FR)</v>
      </c>
      <c r="C72">
        <f>C53</f>
        <v>243.79849999999999</v>
      </c>
      <c r="D72">
        <f>(1/C72)*(C72-C73)</f>
        <v>0.14042498210612453</v>
      </c>
      <c r="E72">
        <f>H53</f>
        <v>1.88</v>
      </c>
      <c r="F72">
        <f>(E72*10)-10</f>
        <v>8.7999999999999972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5</v>
      </c>
      <c r="Z72">
        <f t="shared" si="10"/>
        <v>7</v>
      </c>
      <c r="AA72">
        <f t="shared" si="10"/>
        <v>12</v>
      </c>
      <c r="AB72">
        <f t="shared" si="11"/>
        <v>5</v>
      </c>
      <c r="AC72">
        <f t="shared" si="12"/>
        <v>2</v>
      </c>
      <c r="AD72" t="e">
        <f t="shared" si="13"/>
        <v>#N/A</v>
      </c>
      <c r="AE72">
        <f t="shared" si="14"/>
        <v>2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Kerrkenny Gold (IRE)</v>
      </c>
      <c r="C73">
        <f t="shared" si="19"/>
        <v>209.56309999999999</v>
      </c>
      <c r="D73">
        <f>(1/C73)*(C73-C74)</f>
        <v>0.11436555385943412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5</v>
      </c>
      <c r="Z73">
        <f t="shared" si="10"/>
        <v>7</v>
      </c>
      <c r="AA73">
        <f t="shared" si="10"/>
        <v>12</v>
      </c>
      <c r="AB73">
        <f t="shared" si="11"/>
        <v>5</v>
      </c>
      <c r="AC73">
        <f t="shared" si="12"/>
        <v>2</v>
      </c>
      <c r="AD73" t="e">
        <f t="shared" si="13"/>
        <v>#N/A</v>
      </c>
      <c r="AE73">
        <f t="shared" si="14"/>
        <v>2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Gateway To Europe</v>
      </c>
      <c r="C74">
        <f t="shared" si="19"/>
        <v>185.59630000000001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5</v>
      </c>
      <c r="Z74">
        <f t="shared" si="10"/>
        <v>7</v>
      </c>
      <c r="AA74">
        <f t="shared" si="10"/>
        <v>12</v>
      </c>
      <c r="AB74">
        <f t="shared" si="11"/>
        <v>5</v>
      </c>
      <c r="AC74">
        <f t="shared" si="12"/>
        <v>2</v>
      </c>
      <c r="AD74" t="e">
        <f t="shared" si="13"/>
        <v>#N/A</v>
      </c>
      <c r="AE74">
        <f t="shared" si="14"/>
        <v>2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5</v>
      </c>
      <c r="Z75">
        <f t="shared" si="10"/>
        <v>7</v>
      </c>
      <c r="AA75">
        <f t="shared" si="10"/>
        <v>12</v>
      </c>
      <c r="AB75">
        <f t="shared" si="11"/>
        <v>5</v>
      </c>
      <c r="AC75">
        <f t="shared" si="12"/>
        <v>2</v>
      </c>
      <c r="AD75" t="e">
        <f t="shared" si="13"/>
        <v>#N/A</v>
      </c>
      <c r="AE75">
        <f t="shared" si="14"/>
        <v>2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5</v>
      </c>
      <c r="Z76">
        <f t="shared" si="10"/>
        <v>7</v>
      </c>
      <c r="AA76">
        <f t="shared" si="10"/>
        <v>12</v>
      </c>
      <c r="AB76">
        <f t="shared" si="11"/>
        <v>5</v>
      </c>
      <c r="AC76">
        <f t="shared" si="12"/>
        <v>2</v>
      </c>
      <c r="AD76" t="e">
        <f t="shared" si="13"/>
        <v>#N/A</v>
      </c>
      <c r="AE76">
        <f t="shared" si="14"/>
        <v>2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1.88</v>
      </c>
      <c r="C77">
        <f>SMALL(AF2:AF50, 1)</f>
        <v>1.88</v>
      </c>
      <c r="D77" t="str">
        <f>IF(G77&lt;=3, "YES", "NO")</f>
        <v>YES</v>
      </c>
      <c r="E77">
        <f>IF(C77=0,SMALL(AF2:AF49,2), C77)</f>
        <v>1.88</v>
      </c>
      <c r="F77">
        <f>IF(E77=0, SMALL(AF2:AF49, 3), E77)</f>
        <v>1.88</v>
      </c>
      <c r="G77">
        <f>IF(F77=0, SMALL(AF2:AF49, 4), F77)</f>
        <v>1.88</v>
      </c>
      <c r="H77" t="str">
        <f>INDEX(A2:A50, MATCH(G77, AF2:AF50, 0))</f>
        <v>Poker DAinay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5</v>
      </c>
      <c r="Z77">
        <f t="shared" si="10"/>
        <v>7</v>
      </c>
      <c r="AA77">
        <f t="shared" si="10"/>
        <v>12</v>
      </c>
      <c r="AB77">
        <f t="shared" si="11"/>
        <v>5</v>
      </c>
      <c r="AC77">
        <f t="shared" si="12"/>
        <v>2</v>
      </c>
      <c r="AD77" t="e">
        <f t="shared" si="13"/>
        <v>#N/A</v>
      </c>
      <c r="AE77">
        <f t="shared" si="14"/>
        <v>2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243.79849999999999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5</v>
      </c>
      <c r="Z78">
        <f t="shared" si="10"/>
        <v>7</v>
      </c>
      <c r="AA78">
        <f t="shared" si="10"/>
        <v>12</v>
      </c>
      <c r="AB78">
        <f t="shared" si="11"/>
        <v>5</v>
      </c>
      <c r="AC78">
        <f t="shared" si="12"/>
        <v>2</v>
      </c>
      <c r="AD78" t="e">
        <f t="shared" si="13"/>
        <v>#N/A</v>
      </c>
      <c r="AE78">
        <f t="shared" si="14"/>
        <v>2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243.79849999999999</v>
      </c>
      <c r="C79">
        <f>C78/B79</f>
        <v>4.1017479598931089E-5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Poker DAinay (FR) is highly rated.</v>
      </c>
      <c r="H79" t="str">
        <f>INDEX(A2:A50, MATCH(B79, AE2:AE50, 0))</f>
        <v>Poker DAinay (FR)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5</v>
      </c>
      <c r="Z79">
        <f t="shared" si="10"/>
        <v>7</v>
      </c>
      <c r="AA79">
        <f t="shared" si="10"/>
        <v>12</v>
      </c>
      <c r="AB79">
        <f t="shared" si="11"/>
        <v>5</v>
      </c>
      <c r="AC79">
        <f t="shared" si="12"/>
        <v>2</v>
      </c>
      <c r="AD79" t="e">
        <f t="shared" si="13"/>
        <v>#N/A</v>
      </c>
      <c r="AE79">
        <f t="shared" si="14"/>
        <v>2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11.176399999999999</v>
      </c>
      <c r="C80">
        <f>(B81-B80)+0.01</f>
        <v>8.9649999999999999</v>
      </c>
      <c r="D80" t="str">
        <f>D2</f>
        <v xml:space="preserve">2m½f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5</v>
      </c>
      <c r="Z80">
        <f t="shared" si="10"/>
        <v>7</v>
      </c>
      <c r="AA80">
        <f t="shared" si="10"/>
        <v>12</v>
      </c>
      <c r="AB80">
        <f t="shared" si="11"/>
        <v>5</v>
      </c>
      <c r="AC80">
        <f t="shared" si="12"/>
        <v>2</v>
      </c>
      <c r="AD80" t="e">
        <f t="shared" si="13"/>
        <v>#N/A</v>
      </c>
      <c r="AE80">
        <f t="shared" si="14"/>
        <v>2</v>
      </c>
      <c r="AF80">
        <f t="shared" si="14"/>
        <v>1</v>
      </c>
    </row>
    <row r="81" spans="1:19" hidden="1" outlineLevel="1">
      <c r="A81" t="s">
        <v>109</v>
      </c>
      <c r="B81">
        <f>LARGE(W2:W49, 1)</f>
        <v>20.131399999999999</v>
      </c>
      <c r="C81">
        <f>C80/B81</f>
        <v>0.44532421987541854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Port Stanley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Galway</v>
      </c>
    </row>
    <row r="82" spans="1:19" hidden="1" outlineLevel="1">
      <c r="A82" t="s">
        <v>110</v>
      </c>
      <c r="B82">
        <f>INDEX(M2:M49, MATCH(H77, A2:A49, 0))</f>
        <v>74.498400000000004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74.498400000000004</v>
      </c>
      <c r="C83">
        <f>C82/B83</f>
        <v>1.3423107073440502E-4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Poker DAinay (FR)is the form horse.</v>
      </c>
      <c r="H83" t="str">
        <f>INDEX(A2:A50,MATCH(B83,INDEX(M2:M50,0)))</f>
        <v>Port Stanley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0.50629999999999997</v>
      </c>
      <c r="C84">
        <f>(B85-B84)+0.01</f>
        <v>1.3723000000000001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1.8686</v>
      </c>
      <c r="C85">
        <f>C84/B85</f>
        <v>0.73440008562560211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Bythesametoken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31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31</v>
      </c>
      <c r="C87">
        <f>C86/B87</f>
        <v>3.2258064516129032E-4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Poker DAinay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5.7514000000000003</v>
      </c>
      <c r="C88">
        <f>B89-B88</f>
        <v>0</v>
      </c>
      <c r="H88" t="str">
        <f>INDEX(X2:X50, MATCH(B88, Y2:Y50, 0))</f>
        <v>Mullins, Mr P W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5.7514000000000003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Mullins, Mr P W. </v>
      </c>
      <c r="H89" t="str">
        <f>INDEX(X2:X50, MATCH(B89, Y2:Y50, 0))</f>
        <v>Mullins, Mr P W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58.4664</v>
      </c>
      <c r="C90">
        <f>(B91-B90)+0.01</f>
        <v>0.01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58.4664</v>
      </c>
      <c r="C91">
        <f>(C90+0.01)/(B91+0.01)</f>
        <v>3.4201831850113896E-4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Poker DAinay (FR)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0</v>
      </c>
      <c r="F92" t="str">
        <f>IF(E92=0, "", IF(E92=1, "*", IF(E92=2, "**", IF(E92=3, "***", IF(E92=4, "****", IF(E92&gt;4, "*****", ""))))))</f>
        <v/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0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</v>
      </c>
    </row>
    <row r="96" spans="1:19" hidden="1" outlineLevel="1">
      <c r="A96" t="s">
        <v>70</v>
      </c>
      <c r="B96">
        <f>INDEX(Sheet1!H:H, MATCH($A$51, Sheet1!$A:$A,0))</f>
        <v>0</v>
      </c>
      <c r="C96" t="b">
        <f>IF(AND($B$94&gt;15,B96&gt;0.25),B55)</f>
        <v>0</v>
      </c>
      <c r="D96">
        <f t="shared" ref="D96:D101" si="22">RANK(B96, B$96:B$101, 2)</f>
        <v>1</v>
      </c>
      <c r="E96">
        <f t="shared" ref="E96:E101" si="23">7-D96</f>
        <v>6</v>
      </c>
      <c r="F96" t="str">
        <f t="shared" ref="F96:F101" si="24">IF(AND(OR(E96=1, E96=2), C96&lt;&gt;FALSE), C96, "")</f>
        <v/>
      </c>
      <c r="G96" t="e">
        <f>INDEX(F96:F101,MATCH(1,E96:E101,0))</f>
        <v>#N/A</v>
      </c>
    </row>
    <row r="97" spans="1:6" hidden="1" outlineLevel="1">
      <c r="A97" t="s">
        <v>25</v>
      </c>
      <c r="B97">
        <f>INDEX(Sheet1!J:J, MATCH($A$51, Sheet1!$A:$A,0))</f>
        <v>0</v>
      </c>
      <c r="C97" t="b">
        <f>IF(AND($B$94&gt;15,B97&gt;0.25),B56)</f>
        <v>0</v>
      </c>
      <c r="D97">
        <f t="shared" si="22"/>
        <v>1</v>
      </c>
      <c r="E97">
        <f t="shared" si="23"/>
        <v>6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</v>
      </c>
      <c r="C98" t="b">
        <f>IF(AND($B$94&gt;15,B98&gt;0.25),B57)</f>
        <v>0</v>
      </c>
      <c r="D98">
        <f t="shared" si="22"/>
        <v>1</v>
      </c>
      <c r="E98">
        <f t="shared" si="23"/>
        <v>6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</v>
      </c>
      <c r="C99" t="b">
        <f>IF(AND($B$94&gt;15,B99&gt;0.25),B59)</f>
        <v>0</v>
      </c>
      <c r="D99">
        <f t="shared" si="22"/>
        <v>1</v>
      </c>
      <c r="E99">
        <f t="shared" si="23"/>
        <v>6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</v>
      </c>
      <c r="C101" t="b">
        <f>IF(AND($B$94&gt;15,B101&gt;0.25),B60)</f>
        <v>0</v>
      </c>
      <c r="D101">
        <f t="shared" si="22"/>
        <v>1</v>
      </c>
      <c r="E101">
        <f t="shared" si="23"/>
        <v>6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" bestFit="1" customWidth="1"/>
    <col min="2" max="3" width="16.140625" bestFit="1" customWidth="1"/>
    <col min="4" max="4" width="12.7109375" bestFit="1" customWidth="1"/>
    <col min="5" max="5" width="12" bestFit="1" customWidth="1"/>
    <col min="6" max="6" width="13.28515625" bestFit="1" customWidth="1"/>
    <col min="7" max="7" width="84.140625" bestFit="1" customWidth="1"/>
    <col min="8" max="8" width="22" bestFit="1" customWidth="1"/>
    <col min="9" max="9" width="10.140625" bestFit="1" customWidth="1"/>
    <col min="10" max="10" width="16.28515625" bestFit="1" customWidth="1"/>
    <col min="11" max="19" width="22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7109375" bestFit="1" customWidth="1"/>
    <col min="25" max="25" width="14.42578125" bestFit="1" customWidth="1"/>
    <col min="26" max="26" width="22.710937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1579</v>
      </c>
      <c r="B2" s="1">
        <v>0.73958333333333337</v>
      </c>
      <c r="C2" t="s">
        <v>168</v>
      </c>
      <c r="D2" t="s">
        <v>925</v>
      </c>
      <c r="E2" t="s">
        <v>230</v>
      </c>
      <c r="F2">
        <v>6469</v>
      </c>
      <c r="G2" t="s">
        <v>1576</v>
      </c>
      <c r="H2" t="s">
        <v>1577</v>
      </c>
      <c r="I2" s="3" t="s">
        <v>5</v>
      </c>
      <c r="J2" t="s">
        <v>662</v>
      </c>
      <c r="K2" t="s">
        <v>1578</v>
      </c>
      <c r="L2">
        <v>4</v>
      </c>
      <c r="M2">
        <v>70.935000000000002</v>
      </c>
      <c r="N2">
        <v>83.277600000000007</v>
      </c>
      <c r="O2">
        <v>29.081399999999999</v>
      </c>
      <c r="P2">
        <v>11.866099999999999</v>
      </c>
      <c r="Q2">
        <v>4.4358000000000004</v>
      </c>
      <c r="R2">
        <v>4.2789000000000001</v>
      </c>
      <c r="S2">
        <v>2.3043</v>
      </c>
      <c r="T2">
        <v>2.3521000000000001</v>
      </c>
      <c r="U2">
        <v>1.5037</v>
      </c>
      <c r="V2">
        <v>1.4792000000000001</v>
      </c>
      <c r="W2">
        <v>19.564299999999999</v>
      </c>
      <c r="X2" t="s">
        <v>1580</v>
      </c>
      <c r="Y2">
        <v>2.5030999999999999</v>
      </c>
      <c r="Z2" t="s">
        <v>1581</v>
      </c>
      <c r="AA2">
        <v>1.8681000000000001</v>
      </c>
      <c r="AB2" t="s">
        <v>408</v>
      </c>
      <c r="AC2">
        <v>1.5894999999999999</v>
      </c>
      <c r="AD2">
        <v>24.008299999999998</v>
      </c>
      <c r="AE2" s="23">
        <v>261.04739999999998</v>
      </c>
      <c r="AF2">
        <v>6</v>
      </c>
      <c r="AG2">
        <v>78</v>
      </c>
    </row>
    <row r="3" spans="1:33">
      <c r="A3" t="s">
        <v>1582</v>
      </c>
      <c r="B3" s="1">
        <v>0.73958333333333337</v>
      </c>
      <c r="C3" t="s">
        <v>168</v>
      </c>
      <c r="D3" t="s">
        <v>925</v>
      </c>
      <c r="E3" t="s">
        <v>230</v>
      </c>
      <c r="F3">
        <v>6469</v>
      </c>
      <c r="G3" t="s">
        <v>1576</v>
      </c>
      <c r="H3" t="s">
        <v>1577</v>
      </c>
      <c r="I3" s="3" t="s">
        <v>5</v>
      </c>
      <c r="J3" t="s">
        <v>662</v>
      </c>
      <c r="K3" t="s">
        <v>1578</v>
      </c>
      <c r="L3">
        <v>3</v>
      </c>
      <c r="M3">
        <v>83.32</v>
      </c>
      <c r="N3">
        <v>77.212000000000003</v>
      </c>
      <c r="O3">
        <v>18.341100000000001</v>
      </c>
      <c r="P3">
        <v>7</v>
      </c>
      <c r="Q3">
        <v>6.6840000000000002</v>
      </c>
      <c r="R3">
        <v>3.8719000000000001</v>
      </c>
      <c r="S3">
        <v>4.0956000000000001</v>
      </c>
      <c r="T3">
        <v>2.2315999999999998</v>
      </c>
      <c r="U3">
        <v>1.7434000000000001</v>
      </c>
      <c r="V3">
        <v>0.90600000000000003</v>
      </c>
      <c r="W3">
        <v>13.167899999999999</v>
      </c>
      <c r="X3" t="s">
        <v>1583</v>
      </c>
      <c r="Y3">
        <v>2.4744999999999999</v>
      </c>
      <c r="Z3" t="s">
        <v>954</v>
      </c>
      <c r="AA3">
        <v>2.0903</v>
      </c>
      <c r="AB3" t="s">
        <v>540</v>
      </c>
      <c r="AC3">
        <v>3.2025999999999999</v>
      </c>
      <c r="AD3">
        <v>27.0486</v>
      </c>
      <c r="AE3">
        <v>253.3895</v>
      </c>
      <c r="AF3">
        <v>10</v>
      </c>
      <c r="AG3">
        <v>75</v>
      </c>
    </row>
    <row r="4" spans="1:33">
      <c r="A4" t="s">
        <v>1584</v>
      </c>
      <c r="B4" s="1">
        <v>0.73958333333333337</v>
      </c>
      <c r="C4" t="s">
        <v>168</v>
      </c>
      <c r="D4" t="s">
        <v>925</v>
      </c>
      <c r="E4" t="s">
        <v>230</v>
      </c>
      <c r="F4">
        <v>6469</v>
      </c>
      <c r="G4" t="s">
        <v>1576</v>
      </c>
      <c r="H4" t="s">
        <v>1577</v>
      </c>
      <c r="I4" s="3" t="s">
        <v>5</v>
      </c>
      <c r="J4" t="s">
        <v>662</v>
      </c>
      <c r="K4" t="s">
        <v>1578</v>
      </c>
      <c r="L4">
        <v>4</v>
      </c>
      <c r="M4">
        <v>52.545000000000002</v>
      </c>
      <c r="N4">
        <v>92.687200000000004</v>
      </c>
      <c r="O4">
        <v>36.2134</v>
      </c>
      <c r="P4">
        <v>13.129</v>
      </c>
      <c r="Q4">
        <v>6.8539000000000003</v>
      </c>
      <c r="R4">
        <v>5.8144</v>
      </c>
      <c r="S4">
        <v>4.4832000000000001</v>
      </c>
      <c r="T4">
        <v>2.6082999999999998</v>
      </c>
      <c r="U4">
        <v>2.4935999999999998</v>
      </c>
      <c r="V4">
        <v>1.8012999999999999</v>
      </c>
      <c r="W4">
        <v>18.047899999999998</v>
      </c>
      <c r="X4" t="s">
        <v>1585</v>
      </c>
      <c r="Y4">
        <v>1.2081</v>
      </c>
      <c r="Z4" t="s">
        <v>1586</v>
      </c>
      <c r="AA4">
        <v>0.80310000000000004</v>
      </c>
      <c r="AB4" t="s">
        <v>936</v>
      </c>
      <c r="AC4">
        <v>1.1908000000000001</v>
      </c>
      <c r="AD4">
        <v>13.4194</v>
      </c>
      <c r="AE4">
        <v>253.2987</v>
      </c>
      <c r="AF4">
        <v>7</v>
      </c>
      <c r="AG4">
        <v>78</v>
      </c>
    </row>
    <row r="5" spans="1:33">
      <c r="A5" t="s">
        <v>1587</v>
      </c>
      <c r="B5" s="1">
        <v>0.73958333333333337</v>
      </c>
      <c r="C5" t="s">
        <v>168</v>
      </c>
      <c r="D5" t="s">
        <v>925</v>
      </c>
      <c r="E5" t="s">
        <v>230</v>
      </c>
      <c r="F5">
        <v>6469</v>
      </c>
      <c r="G5" t="s">
        <v>1576</v>
      </c>
      <c r="H5" t="s">
        <v>1577</v>
      </c>
      <c r="I5" s="3" t="s">
        <v>5</v>
      </c>
      <c r="J5" t="s">
        <v>662</v>
      </c>
      <c r="K5" t="s">
        <v>1578</v>
      </c>
      <c r="L5">
        <v>3</v>
      </c>
      <c r="M5">
        <v>59.798699999999997</v>
      </c>
      <c r="N5">
        <v>81.702799999999996</v>
      </c>
      <c r="O5">
        <v>32.7498</v>
      </c>
      <c r="P5">
        <v>8.0149000000000008</v>
      </c>
      <c r="Q5">
        <v>6.2111999999999998</v>
      </c>
      <c r="R5">
        <v>4.8105000000000002</v>
      </c>
      <c r="S5">
        <v>0</v>
      </c>
      <c r="T5">
        <v>0</v>
      </c>
      <c r="U5">
        <v>0</v>
      </c>
      <c r="V5">
        <v>0</v>
      </c>
      <c r="W5">
        <v>18.602900000000002</v>
      </c>
      <c r="X5" t="s">
        <v>687</v>
      </c>
      <c r="Y5">
        <v>1.8694999999999999</v>
      </c>
      <c r="Z5" t="s">
        <v>411</v>
      </c>
      <c r="AA5">
        <v>0.99</v>
      </c>
      <c r="AB5" t="s">
        <v>343</v>
      </c>
      <c r="AC5">
        <v>2.2583000000000002</v>
      </c>
      <c r="AD5">
        <v>15.033799999999999</v>
      </c>
      <c r="AE5">
        <v>242.10980000000001</v>
      </c>
      <c r="AF5">
        <v>10</v>
      </c>
      <c r="AG5">
        <v>77</v>
      </c>
    </row>
    <row r="6" spans="1:33">
      <c r="A6" t="s">
        <v>1588</v>
      </c>
      <c r="B6" s="1">
        <v>0.73958333333333337</v>
      </c>
      <c r="C6" t="s">
        <v>168</v>
      </c>
      <c r="D6" t="s">
        <v>925</v>
      </c>
      <c r="E6" t="s">
        <v>230</v>
      </c>
      <c r="F6">
        <v>6469</v>
      </c>
      <c r="G6" t="s">
        <v>1576</v>
      </c>
      <c r="H6" t="s">
        <v>1577</v>
      </c>
      <c r="I6" s="3" t="s">
        <v>5</v>
      </c>
      <c r="J6" t="s">
        <v>662</v>
      </c>
      <c r="K6" t="s">
        <v>1578</v>
      </c>
      <c r="L6">
        <v>3</v>
      </c>
      <c r="M6">
        <v>79.531899999999993</v>
      </c>
      <c r="N6">
        <v>53.2669</v>
      </c>
      <c r="O6">
        <v>32.325699999999998</v>
      </c>
      <c r="P6">
        <v>7.2576000000000001</v>
      </c>
      <c r="Q6">
        <v>7.5286</v>
      </c>
      <c r="R6">
        <v>7.0297999999999998</v>
      </c>
      <c r="S6">
        <v>4.3853</v>
      </c>
      <c r="T6">
        <v>2.6432000000000002</v>
      </c>
      <c r="U6">
        <v>1.4177999999999999</v>
      </c>
      <c r="V6">
        <v>1.3142</v>
      </c>
      <c r="W6">
        <v>19.170000000000002</v>
      </c>
      <c r="X6" t="s">
        <v>1589</v>
      </c>
      <c r="Y6">
        <v>0.87329999999999997</v>
      </c>
      <c r="Z6" t="s">
        <v>975</v>
      </c>
      <c r="AA6">
        <v>2.0587</v>
      </c>
      <c r="AB6" t="s">
        <v>440</v>
      </c>
      <c r="AC6">
        <v>2.0034999999999998</v>
      </c>
      <c r="AD6">
        <v>18.172000000000001</v>
      </c>
      <c r="AE6">
        <v>238.97839999999999</v>
      </c>
      <c r="AF6">
        <v>4</v>
      </c>
      <c r="AG6">
        <v>77</v>
      </c>
    </row>
    <row r="7" spans="1:33">
      <c r="A7" t="s">
        <v>1590</v>
      </c>
      <c r="B7" s="1">
        <v>0.73958333333333337</v>
      </c>
      <c r="C7" t="s">
        <v>168</v>
      </c>
      <c r="D7" t="s">
        <v>925</v>
      </c>
      <c r="E7" t="s">
        <v>230</v>
      </c>
      <c r="F7">
        <v>6469</v>
      </c>
      <c r="G7" t="s">
        <v>1576</v>
      </c>
      <c r="H7" t="s">
        <v>1577</v>
      </c>
      <c r="I7" s="3" t="s">
        <v>5</v>
      </c>
      <c r="J7" t="s">
        <v>662</v>
      </c>
      <c r="K7" t="s">
        <v>1578</v>
      </c>
      <c r="L7">
        <v>3</v>
      </c>
      <c r="M7">
        <v>70.66</v>
      </c>
      <c r="N7">
        <v>51.366999999999997</v>
      </c>
      <c r="O7">
        <v>31.593</v>
      </c>
      <c r="P7">
        <v>9.5602</v>
      </c>
      <c r="Q7">
        <v>7.3234000000000004</v>
      </c>
      <c r="R7">
        <v>7.2569999999999997</v>
      </c>
      <c r="S7">
        <v>4.3605</v>
      </c>
      <c r="T7">
        <v>3.4165999999999999</v>
      </c>
      <c r="U7">
        <v>1.7001999999999999</v>
      </c>
      <c r="V7">
        <v>1.3224</v>
      </c>
      <c r="W7">
        <v>19.836400000000001</v>
      </c>
      <c r="X7" t="s">
        <v>429</v>
      </c>
      <c r="Y7">
        <v>1.879</v>
      </c>
      <c r="Z7" t="s">
        <v>430</v>
      </c>
      <c r="AA7">
        <v>2.4918999999999998</v>
      </c>
      <c r="AB7" t="s">
        <v>863</v>
      </c>
      <c r="AC7">
        <v>1.5787</v>
      </c>
      <c r="AD7">
        <v>10.871600000000001</v>
      </c>
      <c r="AE7">
        <v>225.21780000000001</v>
      </c>
      <c r="AF7">
        <v>8</v>
      </c>
      <c r="AG7">
        <v>77</v>
      </c>
    </row>
    <row r="8" spans="1:33">
      <c r="A8" t="s">
        <v>1591</v>
      </c>
      <c r="B8" s="1">
        <v>0.73958333333333337</v>
      </c>
      <c r="C8" t="s">
        <v>168</v>
      </c>
      <c r="D8" t="s">
        <v>925</v>
      </c>
      <c r="E8" t="s">
        <v>230</v>
      </c>
      <c r="F8">
        <v>6469</v>
      </c>
      <c r="G8" t="s">
        <v>1576</v>
      </c>
      <c r="H8" t="s">
        <v>1577</v>
      </c>
      <c r="I8" s="3" t="s">
        <v>5</v>
      </c>
      <c r="J8" t="s">
        <v>662</v>
      </c>
      <c r="K8" t="s">
        <v>1578</v>
      </c>
      <c r="L8">
        <v>4</v>
      </c>
      <c r="M8">
        <v>54.466200000000001</v>
      </c>
      <c r="N8">
        <v>51.026400000000002</v>
      </c>
      <c r="O8">
        <v>41.945599999999999</v>
      </c>
      <c r="P8">
        <v>10.7004</v>
      </c>
      <c r="Q8">
        <v>5.6657000000000002</v>
      </c>
      <c r="R8">
        <v>7.2346000000000004</v>
      </c>
      <c r="S8">
        <v>3.9074</v>
      </c>
      <c r="T8">
        <v>1.8857999999999999</v>
      </c>
      <c r="U8">
        <v>2.3944999999999999</v>
      </c>
      <c r="V8">
        <v>1.8456999999999999</v>
      </c>
      <c r="W8">
        <v>17.608599999999999</v>
      </c>
      <c r="X8" t="s">
        <v>1592</v>
      </c>
      <c r="Y8">
        <v>0.43909999999999999</v>
      </c>
      <c r="Z8" t="s">
        <v>1593</v>
      </c>
      <c r="AA8">
        <v>1.7668999999999999</v>
      </c>
      <c r="AB8" t="s">
        <v>947</v>
      </c>
      <c r="AC8">
        <v>1.9478</v>
      </c>
      <c r="AD8">
        <v>20.408300000000001</v>
      </c>
      <c r="AE8">
        <v>223.24289999999999</v>
      </c>
      <c r="AF8">
        <v>20</v>
      </c>
      <c r="AG8">
        <v>75</v>
      </c>
    </row>
    <row r="9" spans="1:33">
      <c r="A9" t="s">
        <v>1594</v>
      </c>
      <c r="B9" s="1">
        <v>0.73958333333333337</v>
      </c>
      <c r="C9" t="s">
        <v>168</v>
      </c>
      <c r="D9" t="s">
        <v>925</v>
      </c>
      <c r="E9" t="s">
        <v>230</v>
      </c>
      <c r="F9">
        <v>6469</v>
      </c>
      <c r="G9" t="s">
        <v>1576</v>
      </c>
      <c r="H9" t="s">
        <v>1577</v>
      </c>
      <c r="I9" s="3" t="s">
        <v>5</v>
      </c>
      <c r="J9" t="s">
        <v>662</v>
      </c>
      <c r="K9" t="s">
        <v>1578</v>
      </c>
      <c r="L9">
        <v>5</v>
      </c>
      <c r="M9">
        <v>76.56</v>
      </c>
      <c r="N9">
        <v>45.021099999999997</v>
      </c>
      <c r="O9">
        <v>27.814</v>
      </c>
      <c r="P9">
        <v>11.1828</v>
      </c>
      <c r="Q9">
        <v>5.1790000000000003</v>
      </c>
      <c r="R9">
        <v>4.8581000000000003</v>
      </c>
      <c r="S9">
        <v>2.8896000000000002</v>
      </c>
      <c r="T9">
        <v>3.0644</v>
      </c>
      <c r="U9">
        <v>2.2793999999999999</v>
      </c>
      <c r="V9">
        <v>1.385</v>
      </c>
      <c r="W9">
        <v>22.413599999999999</v>
      </c>
      <c r="X9" t="s">
        <v>406</v>
      </c>
      <c r="Y9">
        <v>0.86119999999999997</v>
      </c>
      <c r="Z9" t="s">
        <v>1595</v>
      </c>
      <c r="AA9">
        <v>1.0214000000000001</v>
      </c>
      <c r="AB9" t="s">
        <v>471</v>
      </c>
      <c r="AC9">
        <v>1.583</v>
      </c>
      <c r="AD9">
        <v>13.1473</v>
      </c>
      <c r="AE9">
        <v>219.25989999999999</v>
      </c>
      <c r="AF9">
        <v>8</v>
      </c>
      <c r="AG9">
        <v>78</v>
      </c>
    </row>
    <row r="10" spans="1:33">
      <c r="A10" t="s">
        <v>1596</v>
      </c>
      <c r="B10" s="1">
        <v>0.73958333333333337</v>
      </c>
      <c r="C10" t="s">
        <v>168</v>
      </c>
      <c r="D10" t="s">
        <v>925</v>
      </c>
      <c r="E10" t="s">
        <v>230</v>
      </c>
      <c r="F10">
        <v>6469</v>
      </c>
      <c r="G10" t="s">
        <v>1576</v>
      </c>
      <c r="H10" t="s">
        <v>1577</v>
      </c>
      <c r="I10" s="3" t="s">
        <v>5</v>
      </c>
      <c r="J10" t="s">
        <v>662</v>
      </c>
      <c r="K10" t="s">
        <v>1578</v>
      </c>
      <c r="L10">
        <v>4</v>
      </c>
      <c r="M10">
        <v>58.621000000000002</v>
      </c>
      <c r="N10">
        <v>48.308</v>
      </c>
      <c r="O10">
        <v>35.878399999999999</v>
      </c>
      <c r="P10">
        <v>9.4052000000000007</v>
      </c>
      <c r="Q10">
        <v>5.3143000000000002</v>
      </c>
      <c r="R10">
        <v>6.0063000000000004</v>
      </c>
      <c r="S10">
        <v>6.1589</v>
      </c>
      <c r="T10">
        <v>3.7502</v>
      </c>
      <c r="U10">
        <v>2.1943999999999999</v>
      </c>
      <c r="V10">
        <v>1.4085000000000001</v>
      </c>
      <c r="W10">
        <v>21.198599999999999</v>
      </c>
      <c r="X10" t="s">
        <v>1597</v>
      </c>
      <c r="Y10">
        <v>1.6866000000000001</v>
      </c>
      <c r="Z10" t="s">
        <v>952</v>
      </c>
      <c r="AA10">
        <v>1.3190999999999999</v>
      </c>
      <c r="AB10" t="s">
        <v>558</v>
      </c>
      <c r="AC10">
        <v>1.0144</v>
      </c>
      <c r="AD10">
        <v>13.915100000000001</v>
      </c>
      <c r="AE10">
        <v>216.1789</v>
      </c>
      <c r="AF10">
        <v>7</v>
      </c>
      <c r="AG10">
        <v>80</v>
      </c>
    </row>
    <row r="11" spans="1:33">
      <c r="A11" t="s">
        <v>1598</v>
      </c>
      <c r="B11" s="1">
        <v>0.73958333333333337</v>
      </c>
      <c r="C11" t="s">
        <v>168</v>
      </c>
      <c r="D11" t="s">
        <v>925</v>
      </c>
      <c r="E11" t="s">
        <v>230</v>
      </c>
      <c r="F11">
        <v>6469</v>
      </c>
      <c r="G11" t="s">
        <v>1576</v>
      </c>
      <c r="H11" t="s">
        <v>1577</v>
      </c>
      <c r="I11" s="3" t="s">
        <v>5</v>
      </c>
      <c r="J11" t="s">
        <v>662</v>
      </c>
      <c r="K11" t="s">
        <v>1578</v>
      </c>
      <c r="L11">
        <v>3</v>
      </c>
      <c r="M11">
        <v>47.076700000000002</v>
      </c>
      <c r="N11">
        <v>53.717500000000001</v>
      </c>
      <c r="O11">
        <v>15.232799999999999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17.1143</v>
      </c>
      <c r="X11" t="s">
        <v>1599</v>
      </c>
      <c r="Y11">
        <v>2.6309</v>
      </c>
      <c r="Z11" t="s">
        <v>470</v>
      </c>
      <c r="AA11">
        <v>2.0369999999999999</v>
      </c>
      <c r="AB11" t="s">
        <v>524</v>
      </c>
      <c r="AC11">
        <v>2.1053999999999999</v>
      </c>
      <c r="AD11">
        <v>24.298999999999999</v>
      </c>
      <c r="AE11">
        <v>186.6026</v>
      </c>
      <c r="AF11">
        <v>5</v>
      </c>
      <c r="AG11">
        <v>78</v>
      </c>
    </row>
    <row r="51" spans="1:33" hidden="1" outlineLevel="1">
      <c r="A51" t="str">
        <f>C2</f>
        <v>Kempton</v>
      </c>
      <c r="B51">
        <f>B2</f>
        <v>0.73958333333333337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Magic Pulse (IRE)</v>
      </c>
      <c r="L52" t="str">
        <f t="shared" si="0"/>
        <v>Big Lachie</v>
      </c>
      <c r="M52" t="str">
        <f t="shared" si="0"/>
        <v>Porto Ferro (IRE)</v>
      </c>
      <c r="N52" t="str">
        <f t="shared" ref="N52:N91" si="1">INDEX($A$2:$A$20,(MATCH(LARGE(W$2:W$20,$J52),W$2:W$20,0)))</f>
        <v>Rosina</v>
      </c>
      <c r="O52" t="str">
        <f t="shared" ref="O52:O91" si="2">INDEX($A$2:$A$20,(MATCH(LARGE(AA$2:AA$20,$J52),AA$2:AA$20,0)))</f>
        <v>Jack Taylor (IRE)</v>
      </c>
      <c r="P52" t="str">
        <f t="shared" ref="P52:P91" si="3">INDEX($A$2:$A$20,(MATCH(LARGE(Y$2:Y$20,$J52),Y$2:Y$20,0)))</f>
        <v>Hit The Beat</v>
      </c>
      <c r="Q52" t="str">
        <f t="shared" ref="Q52:Q91" si="4">INDEX($A$2:$A$20,(MATCH(LARGE(Y$2:Y$20,$J52),Y$2:Y$20,0)))</f>
        <v>Hit The Beat</v>
      </c>
      <c r="R52" t="str">
        <f t="shared" ref="R52:R91" si="5">INDEX($A$2:$A$20,(MATCH(LARGE(AD$2:AD$20,$J52),AD$2:AD$20,0)))</f>
        <v>Magic Pulse (IRE)</v>
      </c>
      <c r="S52" t="str">
        <f t="shared" ref="S52:S80" si="6">A2</f>
        <v>Fivetwoeight</v>
      </c>
      <c r="V52">
        <f t="shared" ref="V52:V80" si="7">SUM(Y52:AF52)</f>
        <v>55</v>
      </c>
      <c r="W52">
        <f t="shared" ref="W52:W80" si="8">V52-AG2</f>
        <v>-23</v>
      </c>
      <c r="X52">
        <f t="shared" ref="X52:X60" si="9">IF(ISNA(W52),"",W52)</f>
        <v>-23</v>
      </c>
      <c r="Y52">
        <f t="shared" ref="Y52:AA80" si="10">(($H$63+1)-(RANK(M2,M$2:M$30)))</f>
        <v>7</v>
      </c>
      <c r="Z52">
        <f t="shared" si="10"/>
        <v>9</v>
      </c>
      <c r="AA52">
        <f t="shared" si="10"/>
        <v>4</v>
      </c>
      <c r="AB52">
        <f t="shared" ref="AB52:AB80" si="11">(($H$63+1)-(RANK(W2,W$2:W$30)))</f>
        <v>7</v>
      </c>
      <c r="AC52">
        <f t="shared" ref="AC52:AC80" si="12">(($H$63+1)-(RANK(Y2,Y$2:Y$30)))</f>
        <v>9</v>
      </c>
      <c r="AD52">
        <f t="shared" ref="AD52:AD80" si="13">(($H$63+1)-(RANK(AA2,AA$2:AA$30)))</f>
        <v>6</v>
      </c>
      <c r="AE52">
        <f t="shared" ref="AE52:AF80" si="14">(($H$63+1)-(RANK(AC2,AC$2:AC$30)))</f>
        <v>5</v>
      </c>
      <c r="AF52">
        <f t="shared" si="14"/>
        <v>8</v>
      </c>
      <c r="AG52" t="str">
        <f>INDEX(S52:S92, MATCH(LARGE(X52:X92, 1),X52:X92, 0))</f>
        <v>Magic Pulse (IRE)</v>
      </c>
    </row>
    <row r="53" spans="1:33" hidden="1" outlineLevel="1">
      <c r="A53" t="s">
        <v>43</v>
      </c>
      <c r="B53" t="str">
        <f>A2</f>
        <v>Fivetwoeight</v>
      </c>
      <c r="C53">
        <f>AE2</f>
        <v>261.04739999999998</v>
      </c>
      <c r="D53">
        <f>AG2</f>
        <v>78</v>
      </c>
      <c r="E53">
        <f>C53-D53</f>
        <v>183.04739999999998</v>
      </c>
      <c r="F53">
        <f>SUMIF(B53:B61, B53, G53:G61)</f>
        <v>2.9335285469228901E-2</v>
      </c>
      <c r="G53">
        <f>(1/C53)*(C53-C54)</f>
        <v>2.9335285469228901E-2</v>
      </c>
      <c r="H53">
        <f>AF2</f>
        <v>6</v>
      </c>
      <c r="J53">
        <v>2</v>
      </c>
      <c r="K53" t="str">
        <f t="shared" si="0"/>
        <v>Glamorous Rocket (IRE)</v>
      </c>
      <c r="L53" t="str">
        <f t="shared" si="0"/>
        <v>Fivetwoeight</v>
      </c>
      <c r="M53" t="str">
        <f t="shared" si="0"/>
        <v>Big Lachie</v>
      </c>
      <c r="N53" t="str">
        <f t="shared" si="1"/>
        <v>Arzaak (IRE)</v>
      </c>
      <c r="O53" t="str">
        <f t="shared" si="2"/>
        <v>Magic Pulse (IRE)</v>
      </c>
      <c r="P53" t="str">
        <f t="shared" si="3"/>
        <v>Fivetwoeight</v>
      </c>
      <c r="Q53" t="str">
        <f t="shared" si="4"/>
        <v>Fivetwoeight</v>
      </c>
      <c r="R53" t="str">
        <f t="shared" si="5"/>
        <v>Hit The Beat</v>
      </c>
      <c r="S53" t="str">
        <f t="shared" si="6"/>
        <v>Magic Pulse (IRE)</v>
      </c>
      <c r="V53">
        <f t="shared" si="7"/>
        <v>57</v>
      </c>
      <c r="W53">
        <f t="shared" si="8"/>
        <v>-18</v>
      </c>
      <c r="X53">
        <f t="shared" si="9"/>
        <v>-18</v>
      </c>
      <c r="Y53">
        <f t="shared" si="10"/>
        <v>10</v>
      </c>
      <c r="Z53">
        <f t="shared" si="10"/>
        <v>7</v>
      </c>
      <c r="AA53">
        <f t="shared" si="10"/>
        <v>2</v>
      </c>
      <c r="AB53">
        <f t="shared" si="11"/>
        <v>1</v>
      </c>
      <c r="AC53">
        <f t="shared" si="12"/>
        <v>8</v>
      </c>
      <c r="AD53">
        <f t="shared" si="13"/>
        <v>9</v>
      </c>
      <c r="AE53">
        <f t="shared" si="14"/>
        <v>10</v>
      </c>
      <c r="AF53">
        <f t="shared" si="14"/>
        <v>10</v>
      </c>
    </row>
    <row r="54" spans="1:33" hidden="1" outlineLevel="1">
      <c r="A54" t="s">
        <v>44</v>
      </c>
      <c r="B54" t="str">
        <f>A3</f>
        <v>Magic Pulse (IRE)</v>
      </c>
      <c r="C54">
        <f>AE3</f>
        <v>253.3895</v>
      </c>
      <c r="D54">
        <f>AG3</f>
        <v>75</v>
      </c>
      <c r="E54">
        <f t="shared" ref="E54:E55" si="15">C54-D54</f>
        <v>178.3895</v>
      </c>
      <c r="F54">
        <f ca="1">SUMIF(B53:B64, B54, G53:G61)</f>
        <v>0.44197271502336977</v>
      </c>
      <c r="H54">
        <f>AF3</f>
        <v>10</v>
      </c>
      <c r="J54">
        <v>3</v>
      </c>
      <c r="K54" t="str">
        <f t="shared" si="0"/>
        <v>Rosina</v>
      </c>
      <c r="L54" t="str">
        <f t="shared" si="0"/>
        <v>The Establishment</v>
      </c>
      <c r="M54" t="str">
        <f t="shared" si="0"/>
        <v>Arzaak (IRE)</v>
      </c>
      <c r="N54" t="str">
        <f t="shared" si="1"/>
        <v>Jack Taylor (IRE)</v>
      </c>
      <c r="O54" t="str">
        <f t="shared" si="2"/>
        <v>Glamorous Rocket (IRE)</v>
      </c>
      <c r="P54" t="str">
        <f t="shared" si="3"/>
        <v>Magic Pulse (IRE)</v>
      </c>
      <c r="Q54" t="str">
        <f t="shared" si="4"/>
        <v>Magic Pulse (IRE)</v>
      </c>
      <c r="R54" t="str">
        <f t="shared" si="5"/>
        <v>Fivetwoeight</v>
      </c>
      <c r="S54" t="str">
        <f t="shared" si="6"/>
        <v>Big Lachie</v>
      </c>
      <c r="V54">
        <f t="shared" si="7"/>
        <v>35</v>
      </c>
      <c r="W54">
        <f t="shared" si="8"/>
        <v>-43</v>
      </c>
      <c r="X54">
        <f t="shared" si="9"/>
        <v>-43</v>
      </c>
      <c r="Y54">
        <f t="shared" si="10"/>
        <v>2</v>
      </c>
      <c r="Z54">
        <f t="shared" si="10"/>
        <v>10</v>
      </c>
      <c r="AA54">
        <f t="shared" si="10"/>
        <v>9</v>
      </c>
      <c r="AB54">
        <f t="shared" si="11"/>
        <v>4</v>
      </c>
      <c r="AC54">
        <f t="shared" si="12"/>
        <v>4</v>
      </c>
      <c r="AD54">
        <f t="shared" si="13"/>
        <v>1</v>
      </c>
      <c r="AE54">
        <f t="shared" si="14"/>
        <v>2</v>
      </c>
      <c r="AF54">
        <f t="shared" si="14"/>
        <v>3</v>
      </c>
    </row>
    <row r="55" spans="1:33" hidden="1" outlineLevel="1">
      <c r="A55" t="s">
        <v>45</v>
      </c>
      <c r="B55" t="str">
        <f>A4</f>
        <v>Big Lachie</v>
      </c>
      <c r="C55">
        <f>AE4</f>
        <v>253.2987</v>
      </c>
      <c r="D55">
        <f>AG4</f>
        <v>78</v>
      </c>
      <c r="E55">
        <f t="shared" si="15"/>
        <v>175.2987</v>
      </c>
      <c r="F55">
        <f ca="1">SUMIF(B53:B64, B55, G53:G61)</f>
        <v>0</v>
      </c>
      <c r="H55">
        <f>AF4</f>
        <v>7</v>
      </c>
      <c r="J55">
        <v>4</v>
      </c>
      <c r="K55" t="str">
        <f t="shared" si="0"/>
        <v>Fivetwoeight</v>
      </c>
      <c r="L55" t="str">
        <f t="shared" si="0"/>
        <v>Magic Pulse (IRE)</v>
      </c>
      <c r="M55" t="str">
        <f t="shared" si="0"/>
        <v>The Establishment</v>
      </c>
      <c r="N55" t="str">
        <f t="shared" si="1"/>
        <v>Fivetwoeight</v>
      </c>
      <c r="O55" t="str">
        <f t="shared" si="2"/>
        <v>Hit The Beat</v>
      </c>
      <c r="P55" t="str">
        <f t="shared" si="3"/>
        <v>Jack Taylor (IRE)</v>
      </c>
      <c r="Q55" t="str">
        <f t="shared" si="4"/>
        <v>Jack Taylor (IRE)</v>
      </c>
      <c r="R55" t="str">
        <f t="shared" si="5"/>
        <v>Porto Ferro (IRE)</v>
      </c>
      <c r="S55" t="str">
        <f t="shared" si="6"/>
        <v>The Establishment</v>
      </c>
      <c r="V55">
        <f t="shared" si="7"/>
        <v>47</v>
      </c>
      <c r="W55">
        <f t="shared" si="8"/>
        <v>-30</v>
      </c>
      <c r="X55">
        <f t="shared" si="9"/>
        <v>-30</v>
      </c>
      <c r="Y55">
        <f t="shared" si="10"/>
        <v>5</v>
      </c>
      <c r="Z55">
        <f t="shared" si="10"/>
        <v>8</v>
      </c>
      <c r="AA55">
        <f t="shared" si="10"/>
        <v>7</v>
      </c>
      <c r="AB55">
        <f t="shared" si="11"/>
        <v>5</v>
      </c>
      <c r="AC55">
        <f t="shared" si="12"/>
        <v>6</v>
      </c>
      <c r="AD55">
        <f t="shared" si="13"/>
        <v>2</v>
      </c>
      <c r="AE55">
        <f t="shared" si="14"/>
        <v>9</v>
      </c>
      <c r="AF55">
        <f t="shared" si="14"/>
        <v>5</v>
      </c>
    </row>
    <row r="56" spans="1:33" hidden="1" outlineLevel="1">
      <c r="A56" t="s">
        <v>46</v>
      </c>
      <c r="B56" t="str">
        <f>INDEX(A$2:A$20,MATCH(C56,M$2:M$20,0))</f>
        <v>Magic Pulse (IRE)</v>
      </c>
      <c r="C56">
        <f>LARGE(M$2:M$20, D56)</f>
        <v>83.32</v>
      </c>
      <c r="D56">
        <v>1</v>
      </c>
      <c r="E56">
        <f>LARGE(M$2:M$20, F56)</f>
        <v>79.531899999999993</v>
      </c>
      <c r="F56">
        <v>2</v>
      </c>
      <c r="G56">
        <f t="shared" ref="G56:G61" si="16">IF(C56&gt;0, (1/C56)*(C56-E56), 0.1)</f>
        <v>4.5464474315890548E-2</v>
      </c>
      <c r="H56">
        <f t="shared" ref="H56:H61" si="17">INDEX(AF$2:AF$20,MATCH(B56,A$2:A$20,0))</f>
        <v>10</v>
      </c>
      <c r="J56">
        <v>5</v>
      </c>
      <c r="K56" t="str">
        <f t="shared" si="0"/>
        <v>Jack Taylor (IRE)</v>
      </c>
      <c r="L56" t="str">
        <f t="shared" si="0"/>
        <v>Hit The Beat</v>
      </c>
      <c r="M56" t="str">
        <f t="shared" si="0"/>
        <v>Glamorous Rocket (IRE)</v>
      </c>
      <c r="N56" t="str">
        <f t="shared" si="1"/>
        <v>Glamorous Rocket (IRE)</v>
      </c>
      <c r="O56" t="str">
        <f t="shared" si="2"/>
        <v>Fivetwoeight</v>
      </c>
      <c r="P56" t="str">
        <f t="shared" si="3"/>
        <v>The Establishment</v>
      </c>
      <c r="Q56" t="str">
        <f t="shared" si="4"/>
        <v>The Establishment</v>
      </c>
      <c r="R56" t="str">
        <f t="shared" si="5"/>
        <v>Glamorous Rocket (IRE)</v>
      </c>
      <c r="S56" t="str">
        <f t="shared" si="6"/>
        <v>Glamorous Rocket (IRE)</v>
      </c>
      <c r="V56">
        <f t="shared" si="7"/>
        <v>50</v>
      </c>
      <c r="W56">
        <f t="shared" si="8"/>
        <v>-27</v>
      </c>
      <c r="X56">
        <f t="shared" si="9"/>
        <v>-27</v>
      </c>
      <c r="Y56">
        <f t="shared" si="10"/>
        <v>9</v>
      </c>
      <c r="Z56">
        <f t="shared" si="10"/>
        <v>5</v>
      </c>
      <c r="AA56">
        <f t="shared" si="10"/>
        <v>6</v>
      </c>
      <c r="AB56">
        <f t="shared" si="11"/>
        <v>6</v>
      </c>
      <c r="AC56">
        <f t="shared" si="12"/>
        <v>3</v>
      </c>
      <c r="AD56">
        <f t="shared" si="13"/>
        <v>8</v>
      </c>
      <c r="AE56">
        <f t="shared" si="14"/>
        <v>7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Rosina</v>
      </c>
      <c r="C57">
        <f>LARGE(W$2:W$20, D57)</f>
        <v>22.413599999999999</v>
      </c>
      <c r="D57">
        <v>1</v>
      </c>
      <c r="E57">
        <f>LARGE(W$2:W$20, F57)</f>
        <v>21.198599999999999</v>
      </c>
      <c r="F57">
        <v>2</v>
      </c>
      <c r="G57">
        <f t="shared" si="16"/>
        <v>5.4208159331834233E-2</v>
      </c>
      <c r="H57">
        <f t="shared" si="17"/>
        <v>8</v>
      </c>
      <c r="J57">
        <v>6</v>
      </c>
      <c r="K57" t="str">
        <f t="shared" si="0"/>
        <v>The Establishment</v>
      </c>
      <c r="L57" t="str">
        <f t="shared" si="0"/>
        <v>Glamorous Rocket (IRE)</v>
      </c>
      <c r="M57" t="str">
        <f t="shared" si="0"/>
        <v>Jack Taylor (IRE)</v>
      </c>
      <c r="N57" t="str">
        <f t="shared" si="1"/>
        <v>The Establishment</v>
      </c>
      <c r="O57" t="str">
        <f t="shared" si="2"/>
        <v>Porto Ferro (IRE)</v>
      </c>
      <c r="P57" t="str">
        <f t="shared" si="3"/>
        <v>Arzaak (IRE)</v>
      </c>
      <c r="Q57" t="str">
        <f t="shared" si="4"/>
        <v>Arzaak (IRE)</v>
      </c>
      <c r="R57" t="str">
        <f t="shared" si="5"/>
        <v>The Establishment</v>
      </c>
      <c r="S57" t="str">
        <f t="shared" si="6"/>
        <v>Jack Taylor (IRE)</v>
      </c>
      <c r="V57">
        <f t="shared" si="7"/>
        <v>44</v>
      </c>
      <c r="W57">
        <f t="shared" si="8"/>
        <v>-33</v>
      </c>
      <c r="X57">
        <f t="shared" si="9"/>
        <v>-33</v>
      </c>
      <c r="Y57">
        <f t="shared" si="10"/>
        <v>6</v>
      </c>
      <c r="Z57">
        <f t="shared" si="10"/>
        <v>4</v>
      </c>
      <c r="AA57">
        <f t="shared" si="10"/>
        <v>5</v>
      </c>
      <c r="AB57">
        <f t="shared" si="11"/>
        <v>8</v>
      </c>
      <c r="AC57">
        <f t="shared" si="12"/>
        <v>7</v>
      </c>
      <c r="AD57">
        <f t="shared" si="13"/>
        <v>10</v>
      </c>
      <c r="AE57">
        <f t="shared" si="14"/>
        <v>3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Jack Taylor (IRE)</v>
      </c>
      <c r="C58">
        <f>LARGE(AA$2:AA$20, D58)</f>
        <v>2.4918999999999998</v>
      </c>
      <c r="D58">
        <v>1</v>
      </c>
      <c r="E58">
        <f>LARGE(AA$2:AA$20, F58)</f>
        <v>2.0903</v>
      </c>
      <c r="F58">
        <v>2</v>
      </c>
      <c r="G58">
        <f t="shared" si="16"/>
        <v>0.16116216541594758</v>
      </c>
      <c r="H58">
        <f t="shared" si="17"/>
        <v>8</v>
      </c>
      <c r="J58">
        <v>7</v>
      </c>
      <c r="K58" t="str">
        <f t="shared" si="0"/>
        <v>Arzaak (IRE)</v>
      </c>
      <c r="L58" t="str">
        <f t="shared" si="0"/>
        <v>Jack Taylor (IRE)</v>
      </c>
      <c r="M58" t="str">
        <f t="shared" si="0"/>
        <v>Fivetwoeight</v>
      </c>
      <c r="N58" t="str">
        <f t="shared" si="1"/>
        <v>Big Lachie</v>
      </c>
      <c r="O58" t="str">
        <f t="shared" si="2"/>
        <v>Arzaak (IRE)</v>
      </c>
      <c r="P58" t="str">
        <f t="shared" si="3"/>
        <v>Big Lachie</v>
      </c>
      <c r="Q58" t="str">
        <f t="shared" si="4"/>
        <v>Big Lachie</v>
      </c>
      <c r="R58" t="str">
        <f t="shared" si="5"/>
        <v>Arzaak (IRE)</v>
      </c>
      <c r="S58" t="str">
        <f t="shared" si="6"/>
        <v>Porto Ferro (IRE)</v>
      </c>
      <c r="V58">
        <f t="shared" si="7"/>
        <v>38</v>
      </c>
      <c r="W58">
        <f t="shared" si="8"/>
        <v>-37</v>
      </c>
      <c r="X58">
        <f t="shared" si="9"/>
        <v>-37</v>
      </c>
      <c r="Y58">
        <f t="shared" si="10"/>
        <v>3</v>
      </c>
      <c r="Z58">
        <f t="shared" si="10"/>
        <v>3</v>
      </c>
      <c r="AA58">
        <f t="shared" si="10"/>
        <v>10</v>
      </c>
      <c r="AB58">
        <f t="shared" si="11"/>
        <v>3</v>
      </c>
      <c r="AC58">
        <f t="shared" si="12"/>
        <v>1</v>
      </c>
      <c r="AD58">
        <f t="shared" si="13"/>
        <v>5</v>
      </c>
      <c r="AE58">
        <f t="shared" si="14"/>
        <v>6</v>
      </c>
      <c r="AF58">
        <f t="shared" si="14"/>
        <v>7</v>
      </c>
    </row>
    <row r="59" spans="1:33" hidden="1" outlineLevel="1">
      <c r="A59" t="s">
        <v>30</v>
      </c>
      <c r="B59" t="str">
        <f>INDEX(A$2:A$20,MATCH(C59,AC$2:AC$20,0))</f>
        <v>Magic Pulse (IRE)</v>
      </c>
      <c r="C59">
        <f>LARGE(AC$2:AC$20, D59)</f>
        <v>3.2025999999999999</v>
      </c>
      <c r="D59">
        <v>1</v>
      </c>
      <c r="E59">
        <f>LARGE(AC$2:AC$20, F59)</f>
        <v>2.2583000000000002</v>
      </c>
      <c r="F59">
        <v>2</v>
      </c>
      <c r="G59">
        <f t="shared" si="16"/>
        <v>0.29485418097795529</v>
      </c>
      <c r="H59">
        <f t="shared" si="17"/>
        <v>10</v>
      </c>
      <c r="J59">
        <v>8</v>
      </c>
      <c r="K59" t="str">
        <f t="shared" si="0"/>
        <v>Porto Ferro (IRE)</v>
      </c>
      <c r="L59" t="str">
        <f t="shared" si="0"/>
        <v>Porto Ferro (IRE)</v>
      </c>
      <c r="M59" t="str">
        <f t="shared" si="0"/>
        <v>Rosina</v>
      </c>
      <c r="N59" t="str">
        <f t="shared" si="1"/>
        <v>Porto Ferro (IRE)</v>
      </c>
      <c r="O59" t="str">
        <f t="shared" si="2"/>
        <v>Rosina</v>
      </c>
      <c r="P59" t="str">
        <f t="shared" si="3"/>
        <v>Glamorous Rocket (IRE)</v>
      </c>
      <c r="Q59" t="str">
        <f t="shared" si="4"/>
        <v>Glamorous Rocket (IRE)</v>
      </c>
      <c r="R59" t="str">
        <f t="shared" si="5"/>
        <v>Big Lachie</v>
      </c>
      <c r="S59" t="str">
        <f t="shared" si="6"/>
        <v>Rosina</v>
      </c>
      <c r="V59">
        <f t="shared" si="7"/>
        <v>33</v>
      </c>
      <c r="W59">
        <f t="shared" si="8"/>
        <v>-45</v>
      </c>
      <c r="X59">
        <f t="shared" si="9"/>
        <v>-45</v>
      </c>
      <c r="Y59">
        <f t="shared" si="10"/>
        <v>8</v>
      </c>
      <c r="Z59">
        <f t="shared" si="10"/>
        <v>1</v>
      </c>
      <c r="AA59">
        <f t="shared" si="10"/>
        <v>3</v>
      </c>
      <c r="AB59">
        <f t="shared" si="11"/>
        <v>10</v>
      </c>
      <c r="AC59">
        <f t="shared" si="12"/>
        <v>2</v>
      </c>
      <c r="AD59">
        <f t="shared" si="13"/>
        <v>3</v>
      </c>
      <c r="AE59">
        <f t="shared" si="14"/>
        <v>4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Hit The Beat</v>
      </c>
      <c r="C60">
        <f>LARGE(Y$2:Y$20, D60)</f>
        <v>2.6309</v>
      </c>
      <c r="D60">
        <v>1</v>
      </c>
      <c r="E60">
        <f>LARGE(Y$2:Y$20, F60)</f>
        <v>2.5030999999999999</v>
      </c>
      <c r="F60">
        <v>2</v>
      </c>
      <c r="G60">
        <f t="shared" si="16"/>
        <v>4.8576532745448375E-2</v>
      </c>
      <c r="H60">
        <f t="shared" si="17"/>
        <v>5</v>
      </c>
      <c r="J60">
        <v>9</v>
      </c>
      <c r="K60" t="str">
        <f t="shared" si="0"/>
        <v>Big Lachie</v>
      </c>
      <c r="L60" t="str">
        <f t="shared" si="0"/>
        <v>Arzaak (IRE)</v>
      </c>
      <c r="M60" t="str">
        <f t="shared" si="0"/>
        <v>Magic Pulse (IRE)</v>
      </c>
      <c r="N60" t="str">
        <f t="shared" si="1"/>
        <v>Hit The Beat</v>
      </c>
      <c r="O60" t="str">
        <f t="shared" si="2"/>
        <v>The Establishment</v>
      </c>
      <c r="P60" t="str">
        <f t="shared" si="3"/>
        <v>Rosina</v>
      </c>
      <c r="Q60" t="str">
        <f t="shared" si="4"/>
        <v>Rosina</v>
      </c>
      <c r="R60" t="str">
        <f t="shared" si="5"/>
        <v>Rosina</v>
      </c>
      <c r="S60" t="str">
        <f t="shared" si="6"/>
        <v>Arzaak (IRE)</v>
      </c>
      <c r="V60">
        <f t="shared" si="7"/>
        <v>37</v>
      </c>
      <c r="W60">
        <f t="shared" si="8"/>
        <v>-43</v>
      </c>
      <c r="X60">
        <f t="shared" si="9"/>
        <v>-43</v>
      </c>
      <c r="Y60">
        <f t="shared" si="10"/>
        <v>4</v>
      </c>
      <c r="Z60">
        <f t="shared" si="10"/>
        <v>2</v>
      </c>
      <c r="AA60">
        <f t="shared" si="10"/>
        <v>8</v>
      </c>
      <c r="AB60">
        <f t="shared" si="11"/>
        <v>9</v>
      </c>
      <c r="AC60">
        <f t="shared" si="12"/>
        <v>5</v>
      </c>
      <c r="AD60">
        <f t="shared" si="13"/>
        <v>4</v>
      </c>
      <c r="AE60">
        <f t="shared" si="14"/>
        <v>1</v>
      </c>
      <c r="AF60">
        <f t="shared" si="14"/>
        <v>4</v>
      </c>
    </row>
    <row r="61" spans="1:33" hidden="1" outlineLevel="1">
      <c r="A61" t="s">
        <v>47</v>
      </c>
      <c r="B61" t="str">
        <f>INDEX(A$2:A$20,MATCH(C61,AD$2:AD$20,0))</f>
        <v>Magic Pulse (IRE)</v>
      </c>
      <c r="C61">
        <f>LARGE(AD$2:AD$20, D61)</f>
        <v>27.0486</v>
      </c>
      <c r="D61">
        <v>1</v>
      </c>
      <c r="E61">
        <f>LARGE(AD$2:AD$20, F61)</f>
        <v>24.298999999999999</v>
      </c>
      <c r="F61">
        <v>2</v>
      </c>
      <c r="G61">
        <f t="shared" si="16"/>
        <v>0.10165405972952393</v>
      </c>
      <c r="H61">
        <f t="shared" si="17"/>
        <v>10</v>
      </c>
      <c r="J61">
        <v>10</v>
      </c>
      <c r="K61" t="str">
        <f t="shared" si="0"/>
        <v>Hit The Beat</v>
      </c>
      <c r="L61" t="str">
        <f t="shared" si="0"/>
        <v>Rosina</v>
      </c>
      <c r="M61" t="str">
        <f t="shared" si="0"/>
        <v>Hit The Beat</v>
      </c>
      <c r="N61" t="str">
        <f t="shared" si="1"/>
        <v>Magic Pulse (IRE)</v>
      </c>
      <c r="O61" t="str">
        <f t="shared" si="2"/>
        <v>Big Lachie</v>
      </c>
      <c r="P61" t="str">
        <f t="shared" si="3"/>
        <v>Porto Ferro (IRE)</v>
      </c>
      <c r="Q61" t="str">
        <f t="shared" si="4"/>
        <v>Porto Ferro (IRE)</v>
      </c>
      <c r="R61" t="str">
        <f t="shared" si="5"/>
        <v>Jack Taylor (IRE)</v>
      </c>
      <c r="S61" t="str">
        <f t="shared" si="6"/>
        <v>Hit The Beat</v>
      </c>
      <c r="V61">
        <f t="shared" si="7"/>
        <v>44</v>
      </c>
      <c r="W61">
        <f t="shared" si="8"/>
        <v>-34</v>
      </c>
      <c r="X61">
        <f>IF(ISNA(W61),"",W61)</f>
        <v>-34</v>
      </c>
      <c r="Y61">
        <f t="shared" si="10"/>
        <v>1</v>
      </c>
      <c r="Z61">
        <f t="shared" si="10"/>
        <v>6</v>
      </c>
      <c r="AA61">
        <f t="shared" si="10"/>
        <v>1</v>
      </c>
      <c r="AB61">
        <f t="shared" si="11"/>
        <v>2</v>
      </c>
      <c r="AC61">
        <f t="shared" si="12"/>
        <v>10</v>
      </c>
      <c r="AD61">
        <f t="shared" si="13"/>
        <v>7</v>
      </c>
      <c r="AE61">
        <f t="shared" si="14"/>
        <v>8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Rosina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 t="e">
        <f t="shared" si="10"/>
        <v>#N/A</v>
      </c>
      <c r="Z62" t="e">
        <f t="shared" si="10"/>
        <v>#N/A</v>
      </c>
      <c r="AA62" t="e">
        <f t="shared" si="10"/>
        <v>#N/A</v>
      </c>
      <c r="AB62" t="e">
        <f t="shared" si="11"/>
        <v>#N/A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 t="e">
        <f t="shared" si="14"/>
        <v>#N/A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Jack Taylor (IRE)</v>
      </c>
      <c r="C63" t="str">
        <f>IF(G68="Handicap", INDEX(B53:B55,(MATCH(LARGE(D53:D55,3),D53:D55,0))))</f>
        <v>Magic Pulse (IRE)</v>
      </c>
      <c r="D63" t="str">
        <f>IF(G68="Handicap", INDEX(B53:B55,(MATCH(LARGE(E53:E55,1),E53:E55,0))))</f>
        <v>Fivetwoeight</v>
      </c>
      <c r="G63" t="s">
        <v>68</v>
      </c>
      <c r="H63">
        <f>COUNTIF(A2:A30, "*")</f>
        <v>10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Magic Pulse (IRE)</v>
      </c>
      <c r="C64">
        <f>INDEX(AF$2:AF$20,MATCH(B64,A$2:A$20,0))</f>
        <v>10</v>
      </c>
      <c r="D64">
        <v>1</v>
      </c>
      <c r="E64">
        <f>SUMIF(B53:B61, B64, G53:G61)</f>
        <v>0.44197271502336977</v>
      </c>
      <c r="F64">
        <v>0</v>
      </c>
      <c r="G64" t="str">
        <f>K2</f>
        <v>32Red Casino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5f </v>
      </c>
      <c r="H65">
        <f>LARGE(G58:G60, 1)</f>
        <v>0.29485418097795529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6469</v>
      </c>
      <c r="H66">
        <f ca="1">LARGE(F53:F55, 1)</f>
        <v>0.44197271502336977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Magic Pulse (IRE)</v>
      </c>
      <c r="F67">
        <f>IF(H63&lt;11, F66+1, F66)</f>
        <v>1</v>
      </c>
      <c r="G67" t="str">
        <f>G2</f>
        <v>Standard To Slow</v>
      </c>
      <c r="H67" t="str">
        <f ca="1">INDEX(B53:B55,MATCH(H66,F53:F55,0))</f>
        <v>Magic Pulse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Magic Pulse (IRE)</v>
      </c>
      <c r="B68" t="str">
        <f ca="1">IF(ISNA(A68), B56, A68)</f>
        <v>Magic Pulse (IRE)</v>
      </c>
      <c r="C68">
        <f ca="1">INDEX(AF$2:AF$20,MATCH(B68,A$2:A$20,0))</f>
        <v>10</v>
      </c>
      <c r="D68">
        <v>1</v>
      </c>
      <c r="F68">
        <f ca="1">IF(E70&gt;0.5, F67+1, F67)</f>
        <v>1</v>
      </c>
      <c r="G68" t="str">
        <f>I2</f>
        <v>Handicap</v>
      </c>
      <c r="H68">
        <f ca="1">IF(G66&gt;10000, G70+1, G70)</f>
        <v>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Magic Pulse (IRE)</v>
      </c>
      <c r="C69">
        <f ca="1">INDEX(AF$2:AF$20,MATCH(B69,A$2:A$20,0))</f>
        <v>10</v>
      </c>
      <c r="D69">
        <v>1</v>
      </c>
      <c r="F69">
        <f ca="1">IF(E70&gt;1, F68+1, F68)</f>
        <v>1</v>
      </c>
      <c r="G69">
        <f ca="1">IF(G66&lt;5000, F70-1, F70)</f>
        <v>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Magic Pulse (IRE)</v>
      </c>
      <c r="C70">
        <f ca="1">INDEX(AF$2:AF$20,MATCH(B70,A$2:A$20,0))</f>
        <v>10</v>
      </c>
      <c r="D70">
        <v>1</v>
      </c>
      <c r="E70">
        <f ca="1">SUMIF(B53:B61, B70, G53:G61)</f>
        <v>0.44197271502336977</v>
      </c>
      <c r="F70">
        <f ca="1">IF(E70&gt;1.5, F69+1, F69)</f>
        <v>1</v>
      </c>
      <c r="G70">
        <f ca="1">IF(H63&gt;15, G69-1, G69)</f>
        <v>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Fivetwoeight</v>
      </c>
      <c r="C72">
        <f>C53</f>
        <v>261.04739999999998</v>
      </c>
      <c r="D72">
        <f>(1/C72)*(C72-C73)</f>
        <v>2.9335285469228901E-2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Magic Pulse (IRE)</v>
      </c>
      <c r="C73">
        <f t="shared" si="19"/>
        <v>253.3895</v>
      </c>
      <c r="D73">
        <f>(1/C73)*(C73-C74)</f>
        <v>3.5834160452584478E-4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Big Lachie</v>
      </c>
      <c r="C74">
        <f t="shared" si="19"/>
        <v>253.2987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Glamorous Rocket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238.97839999999999</v>
      </c>
      <c r="C78">
        <f>(B79-B78)+0.01</f>
        <v>22.07899999999999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261.04739999999998</v>
      </c>
      <c r="C79">
        <f>C78/B79</f>
        <v>8.4578509496742699E-2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Glamorous Rocket (IRE) is highly rated.</v>
      </c>
      <c r="H79" t="str">
        <f>INDEX(A2:A50, MATCH(B79, AE2:AE50, 0))</f>
        <v>Fivetwoeight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19.170000000000002</v>
      </c>
      <c r="C80">
        <f>(B81-B80)+0.01</f>
        <v>3.2535999999999969</v>
      </c>
      <c r="D80" t="str">
        <f>D2</f>
        <v xml:space="preserve">5f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22.413599999999999</v>
      </c>
      <c r="C81">
        <f>C80/B81</f>
        <v>0.14516186600992242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Hit The Beat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Kempton</v>
      </c>
    </row>
    <row r="82" spans="1:19" hidden="1" outlineLevel="1">
      <c r="A82" t="s">
        <v>110</v>
      </c>
      <c r="B82">
        <f>INDEX(M2:M49, MATCH(H77, A2:A49, 0))</f>
        <v>79.531899999999993</v>
      </c>
      <c r="C82">
        <f>(B83-B82)+0.01</f>
        <v>3.7980999999999998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83.32</v>
      </c>
      <c r="C83">
        <f>C82/B83</f>
        <v>4.5584493518963036E-2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Glamorous Rocket (IRE)is the form horse.</v>
      </c>
      <c r="H83" t="str">
        <f>INDEX(A2:A50,MATCH(B83,INDEX(M2:M50,0)))</f>
        <v>Hit The Beat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2.0034999999999998</v>
      </c>
      <c r="C84">
        <f>(B85-B84)+0.01</f>
        <v>1.2091000000000001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3.2025999999999999</v>
      </c>
      <c r="C85">
        <f>C84/B85</f>
        <v>0.37753700118653599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Magic Pulse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18.172000000000001</v>
      </c>
      <c r="C86">
        <f>(B87-B86)+0.01</f>
        <v>8.8865999999999996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27.0486</v>
      </c>
      <c r="C87">
        <f>C86/B87</f>
        <v>0.32854195780927664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Magic Pulse (IRE) is 32.85% ahead of Glamorous Rocket (IRE). </v>
      </c>
      <c r="H87" t="str">
        <f>INDEX(A2:A50, MATCH(B87, AD2:AD50, 0))</f>
        <v>Magic Pulse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0.87329999999999997</v>
      </c>
      <c r="C88">
        <f>B89-B88</f>
        <v>1.7576000000000001</v>
      </c>
      <c r="H88" t="str">
        <f>INDEX(X2:X50, MATCH(B88, Y2:Y50, 0))</f>
        <v>Keniry, L P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2.6309</v>
      </c>
      <c r="C89">
        <f>C88/B89</f>
        <v>0.66806035957276977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Glass, Miss A is 66.81% ahead of Keniry, L P. </v>
      </c>
      <c r="H89" t="str">
        <f>INDEX(X2:X50, MATCH(B89, Y2:Y50, 0))</f>
        <v>Glass, Miss A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53.2669</v>
      </c>
      <c r="C90">
        <f>(B91-B90)+0.01</f>
        <v>39.430300000000003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92.687200000000004</v>
      </c>
      <c r="C91">
        <f>(C90+0.01)/(B91+0.01)</f>
        <v>0.42547455586576505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Big Lachie outperformed Glamorous Rocket (IRE) significantly.</v>
      </c>
      <c r="H91" t="str">
        <f>INDEX(A2:A50, MATCH(B91, N2:N50, 0))</f>
        <v>Big Lachie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138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0.22459999999999999</v>
      </c>
    </row>
    <row r="96" spans="1:19" hidden="1" outlineLevel="1">
      <c r="A96" t="s">
        <v>70</v>
      </c>
      <c r="B96">
        <f>INDEX(Sheet1!H:H, MATCH($A$51, Sheet1!$A:$A,0))</f>
        <v>0.1812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0.1739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0.23910000000000001</v>
      </c>
      <c r="C98" t="b">
        <f>IF(AND($B$94&gt;15,B98&gt;0.25),B57)</f>
        <v>0</v>
      </c>
      <c r="D98">
        <f t="shared" si="22"/>
        <v>6</v>
      </c>
      <c r="E98">
        <f t="shared" si="23"/>
        <v>1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0.19570000000000001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0.13039999999999999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0.2319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6.28515625" bestFit="1" customWidth="1"/>
    <col min="3" max="3" width="13.140625" bestFit="1" customWidth="1"/>
    <col min="4" max="5" width="12" bestFit="1" customWidth="1"/>
    <col min="6" max="6" width="13.28515625" bestFit="1" customWidth="1"/>
    <col min="7" max="7" width="255.7109375" bestFit="1" customWidth="1"/>
    <col min="8" max="8" width="16.7109375" bestFit="1" customWidth="1"/>
    <col min="9" max="9" width="13.42578125" bestFit="1" customWidth="1"/>
    <col min="10" max="10" width="16.28515625" bestFit="1" customWidth="1"/>
    <col min="11" max="11" width="50" bestFit="1" customWidth="1"/>
    <col min="12" max="12" width="19" bestFit="1" customWidth="1"/>
    <col min="13" max="13" width="9.5703125" bestFit="1" customWidth="1"/>
    <col min="14" max="19" width="19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7109375" bestFit="1" customWidth="1"/>
    <col min="25" max="25" width="14.42578125" bestFit="1" customWidth="1"/>
    <col min="26" max="26" width="17.8554687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1601</v>
      </c>
      <c r="B2" s="1">
        <v>0.76041666666666663</v>
      </c>
      <c r="C2" t="s">
        <v>168</v>
      </c>
      <c r="D2" t="s">
        <v>281</v>
      </c>
      <c r="E2" t="s">
        <v>1407</v>
      </c>
      <c r="F2">
        <v>3881</v>
      </c>
      <c r="G2" t="s">
        <v>1576</v>
      </c>
      <c r="H2" t="s">
        <v>1577</v>
      </c>
      <c r="I2" s="3" t="s">
        <v>233</v>
      </c>
      <c r="J2" t="s">
        <v>234</v>
      </c>
      <c r="K2" t="s">
        <v>1600</v>
      </c>
      <c r="L2">
        <v>2</v>
      </c>
      <c r="M2">
        <v>73.912199999999999</v>
      </c>
      <c r="N2">
        <v>63.401299999999999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18.704999999999998</v>
      </c>
      <c r="X2" t="s">
        <v>1602</v>
      </c>
      <c r="Y2">
        <v>1.5625</v>
      </c>
      <c r="Z2" t="s">
        <v>238</v>
      </c>
      <c r="AA2">
        <v>3.3216000000000001</v>
      </c>
      <c r="AB2" t="s">
        <v>471</v>
      </c>
      <c r="AC2">
        <v>1.7357</v>
      </c>
      <c r="AD2">
        <v>19.5</v>
      </c>
      <c r="AE2">
        <v>243.4804</v>
      </c>
      <c r="AF2">
        <v>3</v>
      </c>
      <c r="AG2">
        <v>0</v>
      </c>
    </row>
    <row r="3" spans="1:33">
      <c r="A3" t="s">
        <v>1603</v>
      </c>
      <c r="B3" s="1">
        <v>0.76041666666666663</v>
      </c>
      <c r="C3" t="s">
        <v>168</v>
      </c>
      <c r="D3" t="s">
        <v>281</v>
      </c>
      <c r="E3" t="s">
        <v>1407</v>
      </c>
      <c r="F3">
        <v>3881</v>
      </c>
      <c r="G3" t="s">
        <v>1576</v>
      </c>
      <c r="H3" t="s">
        <v>1577</v>
      </c>
      <c r="I3" s="3" t="s">
        <v>233</v>
      </c>
      <c r="J3" t="s">
        <v>234</v>
      </c>
      <c r="K3" t="s">
        <v>1600</v>
      </c>
      <c r="L3">
        <v>2</v>
      </c>
      <c r="M3">
        <v>59.983699999999999</v>
      </c>
      <c r="N3">
        <v>40.975299999999997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16.891400000000001</v>
      </c>
      <c r="X3" t="s">
        <v>1589</v>
      </c>
      <c r="Y3">
        <v>1.4233</v>
      </c>
      <c r="Z3" t="s">
        <v>1604</v>
      </c>
      <c r="AA3">
        <v>0.83240000000000003</v>
      </c>
      <c r="AB3" t="s">
        <v>965</v>
      </c>
      <c r="AC3">
        <v>0.22439999999999999</v>
      </c>
      <c r="AD3">
        <v>0</v>
      </c>
      <c r="AE3">
        <v>164.8673</v>
      </c>
      <c r="AF3">
        <v>10</v>
      </c>
      <c r="AG3">
        <v>0</v>
      </c>
    </row>
    <row r="4" spans="1:33">
      <c r="A4" t="s">
        <v>1605</v>
      </c>
      <c r="B4" s="1">
        <v>0.76041666666666663</v>
      </c>
      <c r="C4" t="s">
        <v>168</v>
      </c>
      <c r="D4" t="s">
        <v>281</v>
      </c>
      <c r="E4" t="s">
        <v>1407</v>
      </c>
      <c r="F4">
        <v>3881</v>
      </c>
      <c r="G4" t="s">
        <v>1576</v>
      </c>
      <c r="H4" t="s">
        <v>1577</v>
      </c>
      <c r="I4" s="3" t="s">
        <v>233</v>
      </c>
      <c r="J4" t="s">
        <v>234</v>
      </c>
      <c r="K4" t="s">
        <v>1600</v>
      </c>
      <c r="L4">
        <v>2</v>
      </c>
      <c r="M4">
        <v>52.485799999999998</v>
      </c>
      <c r="N4">
        <v>45.709400000000002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16.395700000000001</v>
      </c>
      <c r="X4" t="s">
        <v>254</v>
      </c>
      <c r="Y4">
        <v>1.4063000000000001</v>
      </c>
      <c r="Z4" t="s">
        <v>255</v>
      </c>
      <c r="AA4">
        <v>2.4710999999999999</v>
      </c>
      <c r="AB4" t="s">
        <v>331</v>
      </c>
      <c r="AC4">
        <v>1.6408</v>
      </c>
      <c r="AD4">
        <v>0</v>
      </c>
      <c r="AE4">
        <v>164.0129</v>
      </c>
      <c r="AF4">
        <v>8</v>
      </c>
      <c r="AG4">
        <v>0</v>
      </c>
    </row>
    <row r="5" spans="1:33">
      <c r="A5" t="s">
        <v>1606</v>
      </c>
      <c r="B5" s="1">
        <v>0.76041666666666663</v>
      </c>
      <c r="C5" t="s">
        <v>168</v>
      </c>
      <c r="D5" t="s">
        <v>281</v>
      </c>
      <c r="E5" t="s">
        <v>1407</v>
      </c>
      <c r="F5">
        <v>3881</v>
      </c>
      <c r="G5" t="s">
        <v>1576</v>
      </c>
      <c r="H5" t="s">
        <v>1577</v>
      </c>
      <c r="I5" s="3" t="s">
        <v>233</v>
      </c>
      <c r="J5" t="s">
        <v>234</v>
      </c>
      <c r="K5" t="s">
        <v>1600</v>
      </c>
      <c r="L5">
        <v>2</v>
      </c>
      <c r="M5">
        <v>49.061500000000002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15.1143</v>
      </c>
      <c r="X5" t="s">
        <v>1607</v>
      </c>
      <c r="Y5">
        <v>0.54220000000000002</v>
      </c>
      <c r="Z5" t="s">
        <v>1608</v>
      </c>
      <c r="AA5">
        <v>0.12590000000000001</v>
      </c>
      <c r="AB5" t="s">
        <v>798</v>
      </c>
      <c r="AC5">
        <v>0.42070000000000002</v>
      </c>
      <c r="AD5">
        <v>2.5</v>
      </c>
      <c r="AE5">
        <v>142.3871</v>
      </c>
      <c r="AF5">
        <v>12</v>
      </c>
      <c r="AG5">
        <v>0</v>
      </c>
    </row>
    <row r="6" spans="1:33">
      <c r="A6" t="s">
        <v>1609</v>
      </c>
      <c r="B6" s="1">
        <v>0.76041666666666663</v>
      </c>
      <c r="C6" t="s">
        <v>168</v>
      </c>
      <c r="D6" t="s">
        <v>281</v>
      </c>
      <c r="E6" t="s">
        <v>1407</v>
      </c>
      <c r="F6">
        <v>3881</v>
      </c>
      <c r="G6" t="s">
        <v>1576</v>
      </c>
      <c r="H6" t="s">
        <v>1577</v>
      </c>
      <c r="I6" s="3" t="s">
        <v>233</v>
      </c>
      <c r="J6" t="s">
        <v>234</v>
      </c>
      <c r="K6" t="s">
        <v>1600</v>
      </c>
      <c r="L6">
        <v>2</v>
      </c>
      <c r="M6">
        <v>30.905899999999999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12.768599999999999</v>
      </c>
      <c r="X6" t="s">
        <v>246</v>
      </c>
      <c r="Y6">
        <v>1.1644000000000001</v>
      </c>
      <c r="Z6" t="s">
        <v>1610</v>
      </c>
      <c r="AA6">
        <v>0.27029999999999998</v>
      </c>
      <c r="AB6" t="s">
        <v>778</v>
      </c>
      <c r="AC6">
        <v>1.9871000000000001</v>
      </c>
      <c r="AD6">
        <v>0</v>
      </c>
      <c r="AE6">
        <v>94.104200000000006</v>
      </c>
      <c r="AF6">
        <v>33</v>
      </c>
      <c r="AG6">
        <v>0</v>
      </c>
    </row>
    <row r="7" spans="1:33">
      <c r="A7" t="s">
        <v>1611</v>
      </c>
      <c r="B7" s="1">
        <v>0.76041666666666663</v>
      </c>
      <c r="C7" t="s">
        <v>168</v>
      </c>
      <c r="D7" t="s">
        <v>281</v>
      </c>
      <c r="E7" t="s">
        <v>1407</v>
      </c>
      <c r="F7">
        <v>3881</v>
      </c>
      <c r="G7" t="s">
        <v>1576</v>
      </c>
      <c r="H7" t="s">
        <v>1577</v>
      </c>
      <c r="I7" s="3" t="s">
        <v>233</v>
      </c>
      <c r="J7" t="s">
        <v>234</v>
      </c>
      <c r="K7" t="s">
        <v>1600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272</v>
      </c>
      <c r="Y7">
        <v>1.9825999999999999</v>
      </c>
      <c r="Z7" t="s">
        <v>1612</v>
      </c>
      <c r="AA7">
        <v>1.9256</v>
      </c>
      <c r="AB7" t="s">
        <v>955</v>
      </c>
      <c r="AC7">
        <v>1.8619000000000001</v>
      </c>
      <c r="AD7">
        <v>0</v>
      </c>
      <c r="AE7">
        <v>5.7701000000000002</v>
      </c>
      <c r="AF7">
        <v>2.5</v>
      </c>
      <c r="AG7">
        <v>0</v>
      </c>
    </row>
    <row r="8" spans="1:33">
      <c r="A8" t="s">
        <v>1613</v>
      </c>
      <c r="B8" s="1">
        <v>0.76041666666666663</v>
      </c>
      <c r="C8" t="s">
        <v>168</v>
      </c>
      <c r="D8" t="s">
        <v>281</v>
      </c>
      <c r="E8" t="s">
        <v>1407</v>
      </c>
      <c r="F8">
        <v>3881</v>
      </c>
      <c r="G8" t="s">
        <v>1576</v>
      </c>
      <c r="H8" t="s">
        <v>1577</v>
      </c>
      <c r="I8" s="3" t="s">
        <v>233</v>
      </c>
      <c r="J8" t="s">
        <v>234</v>
      </c>
      <c r="K8" t="s">
        <v>1600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687</v>
      </c>
      <c r="Y8">
        <v>2.2326999999999999</v>
      </c>
      <c r="Z8" t="s">
        <v>470</v>
      </c>
      <c r="AA8">
        <v>2.0369999999999999</v>
      </c>
      <c r="AB8" t="s">
        <v>652</v>
      </c>
      <c r="AC8">
        <v>1.2025999999999999</v>
      </c>
      <c r="AD8">
        <v>0</v>
      </c>
      <c r="AE8">
        <v>5.4722999999999997</v>
      </c>
      <c r="AF8">
        <v>4</v>
      </c>
      <c r="AG8">
        <v>0</v>
      </c>
    </row>
    <row r="9" spans="1:33">
      <c r="A9" t="s">
        <v>1614</v>
      </c>
      <c r="B9" s="1">
        <v>0.76041666666666663</v>
      </c>
      <c r="C9" t="s">
        <v>168</v>
      </c>
      <c r="D9" t="s">
        <v>281</v>
      </c>
      <c r="E9" t="s">
        <v>1407</v>
      </c>
      <c r="F9">
        <v>3881</v>
      </c>
      <c r="G9" t="s">
        <v>1576</v>
      </c>
      <c r="H9" t="s">
        <v>1577</v>
      </c>
      <c r="I9" s="3" t="s">
        <v>233</v>
      </c>
      <c r="J9" t="s">
        <v>234</v>
      </c>
      <c r="K9" t="s">
        <v>1600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1615</v>
      </c>
      <c r="Y9">
        <v>0.15379999999999999</v>
      </c>
      <c r="Z9" t="s">
        <v>1616</v>
      </c>
      <c r="AA9">
        <v>0.26100000000000001</v>
      </c>
      <c r="AB9" t="s">
        <v>1617</v>
      </c>
      <c r="AC9">
        <v>1.4514</v>
      </c>
      <c r="AD9">
        <v>3.5</v>
      </c>
      <c r="AE9">
        <v>5.3662000000000001</v>
      </c>
      <c r="AF9">
        <v>33</v>
      </c>
      <c r="AG9">
        <v>0</v>
      </c>
    </row>
    <row r="10" spans="1:33">
      <c r="A10" t="s">
        <v>1618</v>
      </c>
      <c r="B10" s="1">
        <v>0.76041666666666663</v>
      </c>
      <c r="C10" t="s">
        <v>168</v>
      </c>
      <c r="D10" t="s">
        <v>281</v>
      </c>
      <c r="E10" t="s">
        <v>1407</v>
      </c>
      <c r="F10">
        <v>3881</v>
      </c>
      <c r="G10" t="s">
        <v>1576</v>
      </c>
      <c r="H10" t="s">
        <v>1577</v>
      </c>
      <c r="I10" s="3" t="s">
        <v>233</v>
      </c>
      <c r="J10" t="s">
        <v>234</v>
      </c>
      <c r="K10" t="s">
        <v>1600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671</v>
      </c>
      <c r="Y10">
        <v>1.8188</v>
      </c>
      <c r="Z10" t="s">
        <v>1619</v>
      </c>
      <c r="AA10">
        <v>0.8901</v>
      </c>
      <c r="AB10" t="s">
        <v>343</v>
      </c>
      <c r="AC10">
        <v>2.1551</v>
      </c>
      <c r="AD10">
        <v>0</v>
      </c>
      <c r="AE10">
        <v>4.8639999999999999</v>
      </c>
      <c r="AF10">
        <v>7</v>
      </c>
      <c r="AG10">
        <v>0</v>
      </c>
    </row>
    <row r="51" spans="1:33" hidden="1" outlineLevel="1">
      <c r="A51" t="str">
        <f>C2</f>
        <v>Kempton</v>
      </c>
      <c r="B51">
        <f>B2</f>
        <v>0.76041666666666663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Intricate</v>
      </c>
      <c r="L52" t="str">
        <f t="shared" si="0"/>
        <v>Intricate</v>
      </c>
      <c r="M52" t="str">
        <f t="shared" si="0"/>
        <v>Intricate</v>
      </c>
      <c r="N52" t="str">
        <f t="shared" ref="N52:N91" si="1">INDEX($A$2:$A$20,(MATCH(LARGE(W$2:W$20,$J52),W$2:W$20,0)))</f>
        <v>Intricate</v>
      </c>
      <c r="O52" t="str">
        <f t="shared" ref="O52:O91" si="2">INDEX($A$2:$A$20,(MATCH(LARGE(AA$2:AA$20,$J52),AA$2:AA$20,0)))</f>
        <v>Intricate</v>
      </c>
      <c r="P52" t="str">
        <f t="shared" ref="P52:P91" si="3">INDEX($A$2:$A$20,(MATCH(LARGE(Y$2:Y$20,$J52),Y$2:Y$20,0)))</f>
        <v>Designated</v>
      </c>
      <c r="Q52" t="str">
        <f t="shared" ref="Q52:Q91" si="4">INDEX($A$2:$A$20,(MATCH(LARGE(Y$2:Y$20,$J52),Y$2:Y$20,0)))</f>
        <v>Designated</v>
      </c>
      <c r="R52" t="str">
        <f t="shared" ref="R52:R91" si="5">INDEX($A$2:$A$20,(MATCH(LARGE(AD$2:AD$20,$J52),AD$2:AD$20,0)))</f>
        <v>Intricate</v>
      </c>
      <c r="S52" t="str">
        <f t="shared" ref="S52:S80" si="6">A2</f>
        <v>Intricate</v>
      </c>
      <c r="V52">
        <f t="shared" ref="V52:V80" si="7">SUM(Y52:AF52)</f>
        <v>66</v>
      </c>
      <c r="W52">
        <f t="shared" ref="W52:W80" si="8">V52-AG2</f>
        <v>66</v>
      </c>
      <c r="X52">
        <f t="shared" ref="X52:X60" si="9">IF(ISNA(W52),"",W52)</f>
        <v>66</v>
      </c>
      <c r="Y52">
        <f t="shared" ref="Y52:AA80" si="10">(($H$63+1)-(RANK(M2,M$2:M$30)))</f>
        <v>9</v>
      </c>
      <c r="Z52">
        <f t="shared" si="10"/>
        <v>9</v>
      </c>
      <c r="AA52">
        <f t="shared" si="10"/>
        <v>9</v>
      </c>
      <c r="AB52">
        <f t="shared" ref="AB52:AB80" si="11">(($H$63+1)-(RANK(W2,W$2:W$30)))</f>
        <v>9</v>
      </c>
      <c r="AC52">
        <f t="shared" ref="AC52:AC80" si="12">(($H$63+1)-(RANK(Y2,Y$2:Y$30)))</f>
        <v>6</v>
      </c>
      <c r="AD52">
        <f t="shared" ref="AD52:AD80" si="13">(($H$63+1)-(RANK(AA2,AA$2:AA$30)))</f>
        <v>9</v>
      </c>
      <c r="AE52">
        <f t="shared" ref="AE52:AF80" si="14">(($H$63+1)-(RANK(AC2,AC$2:AC$30)))</f>
        <v>6</v>
      </c>
      <c r="AF52">
        <f t="shared" si="14"/>
        <v>9</v>
      </c>
      <c r="AG52" t="str">
        <f>INDEX(S52:S92, MATCH(LARGE(X52:X92, 1),X52:X92, 0))</f>
        <v>Intricate</v>
      </c>
    </row>
    <row r="53" spans="1:33" hidden="1" outlineLevel="1">
      <c r="A53" t="s">
        <v>43</v>
      </c>
      <c r="B53" t="str">
        <f>A2</f>
        <v>Intricate</v>
      </c>
      <c r="C53">
        <f>AE2</f>
        <v>243.4804</v>
      </c>
      <c r="D53">
        <f>AG2</f>
        <v>0</v>
      </c>
      <c r="E53">
        <f>C53-D53</f>
        <v>243.4804</v>
      </c>
      <c r="F53">
        <f>SUMIF(B53:B61, B53, G53:G61)</f>
        <v>1.6848411114532302</v>
      </c>
      <c r="G53">
        <f>(1/C53)*(C53-C54)</f>
        <v>0.32287239547823976</v>
      </c>
      <c r="H53">
        <f>AF2</f>
        <v>3</v>
      </c>
      <c r="J53">
        <v>2</v>
      </c>
      <c r="K53" t="str">
        <f t="shared" si="0"/>
        <v>Redemptive</v>
      </c>
      <c r="L53" t="str">
        <f t="shared" si="0"/>
        <v>Dubrava</v>
      </c>
      <c r="M53" t="str">
        <f t="shared" si="0"/>
        <v>Intricate</v>
      </c>
      <c r="N53" t="str">
        <f t="shared" si="1"/>
        <v>Redemptive</v>
      </c>
      <c r="O53" t="str">
        <f t="shared" si="2"/>
        <v>Dubrava</v>
      </c>
      <c r="P53" t="str">
        <f t="shared" si="3"/>
        <v>Loolwah (IRE)</v>
      </c>
      <c r="Q53" t="str">
        <f t="shared" si="4"/>
        <v>Loolwah (IRE)</v>
      </c>
      <c r="R53" t="str">
        <f t="shared" si="5"/>
        <v>Sussex Spirit</v>
      </c>
      <c r="S53" t="str">
        <f t="shared" si="6"/>
        <v>Redemptive</v>
      </c>
      <c r="V53">
        <f t="shared" si="7"/>
        <v>48</v>
      </c>
      <c r="W53">
        <f t="shared" si="8"/>
        <v>48</v>
      </c>
      <c r="X53">
        <f t="shared" si="9"/>
        <v>48</v>
      </c>
      <c r="Y53">
        <f t="shared" si="10"/>
        <v>8</v>
      </c>
      <c r="Z53">
        <f t="shared" si="10"/>
        <v>7</v>
      </c>
      <c r="AA53">
        <f t="shared" si="10"/>
        <v>9</v>
      </c>
      <c r="AB53">
        <f t="shared" si="11"/>
        <v>8</v>
      </c>
      <c r="AC53">
        <f t="shared" si="12"/>
        <v>5</v>
      </c>
      <c r="AD53">
        <f t="shared" si="13"/>
        <v>4</v>
      </c>
      <c r="AE53">
        <f t="shared" si="14"/>
        <v>1</v>
      </c>
      <c r="AF53">
        <f t="shared" si="14"/>
        <v>6</v>
      </c>
    </row>
    <row r="54" spans="1:33" hidden="1" outlineLevel="1">
      <c r="A54" t="s">
        <v>44</v>
      </c>
      <c r="B54" t="str">
        <f>A3</f>
        <v>Redemptive</v>
      </c>
      <c r="C54">
        <f>AE3</f>
        <v>164.8673</v>
      </c>
      <c r="D54">
        <f>AG3</f>
        <v>0</v>
      </c>
      <c r="E54">
        <f t="shared" ref="E54:E55" si="15">C54-D54</f>
        <v>164.8673</v>
      </c>
      <c r="F54">
        <f ca="1">SUMIF(B53:B64, B54, G53:G61)</f>
        <v>0</v>
      </c>
      <c r="H54">
        <f>AF3</f>
        <v>10</v>
      </c>
      <c r="J54">
        <v>3</v>
      </c>
      <c r="K54" t="str">
        <f t="shared" si="0"/>
        <v>Dubrava</v>
      </c>
      <c r="L54" t="str">
        <f t="shared" si="0"/>
        <v>Redemptive</v>
      </c>
      <c r="M54" t="str">
        <f t="shared" si="0"/>
        <v>Intricate</v>
      </c>
      <c r="N54" t="str">
        <f t="shared" si="1"/>
        <v>Dubrava</v>
      </c>
      <c r="O54" t="str">
        <f t="shared" si="2"/>
        <v>Designated</v>
      </c>
      <c r="P54" t="str">
        <f t="shared" si="3"/>
        <v>Sonja Henie (IRE)</v>
      </c>
      <c r="Q54" t="str">
        <f t="shared" si="4"/>
        <v>Sonja Henie (IRE)</v>
      </c>
      <c r="R54" t="str">
        <f t="shared" si="5"/>
        <v>Miss Pollyanna (IRE)</v>
      </c>
      <c r="S54" t="str">
        <f t="shared" si="6"/>
        <v>Dubrava</v>
      </c>
      <c r="V54">
        <f t="shared" si="7"/>
        <v>54</v>
      </c>
      <c r="W54">
        <f t="shared" si="8"/>
        <v>54</v>
      </c>
      <c r="X54">
        <f t="shared" si="9"/>
        <v>54</v>
      </c>
      <c r="Y54">
        <f t="shared" si="10"/>
        <v>7</v>
      </c>
      <c r="Z54">
        <f t="shared" si="10"/>
        <v>8</v>
      </c>
      <c r="AA54">
        <f t="shared" si="10"/>
        <v>9</v>
      </c>
      <c r="AB54">
        <f t="shared" si="11"/>
        <v>7</v>
      </c>
      <c r="AC54">
        <f t="shared" si="12"/>
        <v>4</v>
      </c>
      <c r="AD54">
        <f t="shared" si="13"/>
        <v>8</v>
      </c>
      <c r="AE54">
        <f t="shared" si="14"/>
        <v>5</v>
      </c>
      <c r="AF54">
        <f t="shared" si="14"/>
        <v>6</v>
      </c>
    </row>
    <row r="55" spans="1:33" hidden="1" outlineLevel="1">
      <c r="A55" t="s">
        <v>45</v>
      </c>
      <c r="B55" t="str">
        <f>A4</f>
        <v>Dubrava</v>
      </c>
      <c r="C55">
        <f>AE4</f>
        <v>164.0129</v>
      </c>
      <c r="D55">
        <f>AG4</f>
        <v>0</v>
      </c>
      <c r="E55">
        <f t="shared" si="15"/>
        <v>164.0129</v>
      </c>
      <c r="F55">
        <f ca="1">SUMIF(B53:B64, B55, G53:G61)</f>
        <v>0</v>
      </c>
      <c r="H55">
        <f>AF4</f>
        <v>8</v>
      </c>
      <c r="J55">
        <v>4</v>
      </c>
      <c r="K55" t="str">
        <f t="shared" si="0"/>
        <v>Miss Pollyanna (IRE)</v>
      </c>
      <c r="L55" t="str">
        <f t="shared" si="0"/>
        <v>Miss Pollyanna (IRE)</v>
      </c>
      <c r="M55" t="str">
        <f t="shared" si="0"/>
        <v>Intricate</v>
      </c>
      <c r="N55" t="str">
        <f t="shared" si="1"/>
        <v>Miss Pollyanna (IRE)</v>
      </c>
      <c r="O55" t="str">
        <f t="shared" si="2"/>
        <v>Loolwah (IRE)</v>
      </c>
      <c r="P55" t="str">
        <f t="shared" si="3"/>
        <v>Intricate</v>
      </c>
      <c r="Q55" t="str">
        <f t="shared" si="4"/>
        <v>Intricate</v>
      </c>
      <c r="R55" t="str">
        <f t="shared" si="5"/>
        <v>Redemptive</v>
      </c>
      <c r="S55" t="str">
        <f t="shared" si="6"/>
        <v>Miss Pollyanna (IRE)</v>
      </c>
      <c r="V55">
        <f t="shared" si="7"/>
        <v>39</v>
      </c>
      <c r="W55">
        <f t="shared" si="8"/>
        <v>39</v>
      </c>
      <c r="X55">
        <f t="shared" si="9"/>
        <v>39</v>
      </c>
      <c r="Y55">
        <f t="shared" si="10"/>
        <v>6</v>
      </c>
      <c r="Z55">
        <f t="shared" si="10"/>
        <v>6</v>
      </c>
      <c r="AA55">
        <f t="shared" si="10"/>
        <v>9</v>
      </c>
      <c r="AB55">
        <f t="shared" si="11"/>
        <v>6</v>
      </c>
      <c r="AC55">
        <f t="shared" si="12"/>
        <v>2</v>
      </c>
      <c r="AD55">
        <f t="shared" si="13"/>
        <v>1</v>
      </c>
      <c r="AE55">
        <f t="shared" si="14"/>
        <v>2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Intricate</v>
      </c>
      <c r="C56">
        <f>LARGE(M$2:M$20, D56)</f>
        <v>73.912199999999999</v>
      </c>
      <c r="D56">
        <v>1</v>
      </c>
      <c r="E56">
        <f>LARGE(M$2:M$20, F56)</f>
        <v>59.983699999999999</v>
      </c>
      <c r="F56">
        <v>2</v>
      </c>
      <c r="G56">
        <f t="shared" ref="G56:G61" si="16">IF(C56&gt;0, (1/C56)*(C56-E56), 0.1)</f>
        <v>0.18844656227253415</v>
      </c>
      <c r="H56">
        <f t="shared" ref="H56:H61" si="17">INDEX(AF$2:AF$20,MATCH(B56,A$2:A$20,0))</f>
        <v>3</v>
      </c>
      <c r="J56">
        <v>5</v>
      </c>
      <c r="K56" t="str">
        <f t="shared" si="0"/>
        <v>Star Command (IRE)</v>
      </c>
      <c r="L56" t="str">
        <f t="shared" si="0"/>
        <v>Miss Pollyanna (IRE)</v>
      </c>
      <c r="M56" t="str">
        <f t="shared" si="0"/>
        <v>Intricate</v>
      </c>
      <c r="N56" t="str">
        <f t="shared" si="1"/>
        <v>Star Command (IRE)</v>
      </c>
      <c r="O56" t="str">
        <f t="shared" si="2"/>
        <v>Sonja Henie (IRE)</v>
      </c>
      <c r="P56" t="str">
        <f t="shared" si="3"/>
        <v>Redemptive</v>
      </c>
      <c r="Q56" t="str">
        <f t="shared" si="4"/>
        <v>Redemptive</v>
      </c>
      <c r="R56" t="str">
        <f t="shared" si="5"/>
        <v>Redemptive</v>
      </c>
      <c r="S56" t="str">
        <f t="shared" si="6"/>
        <v>Star Command (IRE)</v>
      </c>
      <c r="V56">
        <f t="shared" si="7"/>
        <v>45</v>
      </c>
      <c r="W56">
        <f t="shared" si="8"/>
        <v>45</v>
      </c>
      <c r="X56">
        <f t="shared" si="9"/>
        <v>45</v>
      </c>
      <c r="Y56">
        <f t="shared" si="10"/>
        <v>5</v>
      </c>
      <c r="Z56">
        <f t="shared" si="10"/>
        <v>6</v>
      </c>
      <c r="AA56">
        <f t="shared" si="10"/>
        <v>9</v>
      </c>
      <c r="AB56">
        <f t="shared" si="11"/>
        <v>5</v>
      </c>
      <c r="AC56">
        <f t="shared" si="12"/>
        <v>3</v>
      </c>
      <c r="AD56">
        <f t="shared" si="13"/>
        <v>3</v>
      </c>
      <c r="AE56">
        <f t="shared" si="14"/>
        <v>8</v>
      </c>
      <c r="AF56">
        <f t="shared" si="14"/>
        <v>6</v>
      </c>
    </row>
    <row r="57" spans="1:33" hidden="1" outlineLevel="1">
      <c r="A57" t="s">
        <v>25</v>
      </c>
      <c r="B57" t="str">
        <f>INDEX(A$2:A$20,MATCH(C57,W$2:W$20,0))</f>
        <v>Intricate</v>
      </c>
      <c r="C57">
        <f>LARGE(W$2:W$20, D57)</f>
        <v>18.704999999999998</v>
      </c>
      <c r="D57">
        <v>1</v>
      </c>
      <c r="E57">
        <f>LARGE(W$2:W$20, F57)</f>
        <v>16.891400000000001</v>
      </c>
      <c r="F57">
        <v>2</v>
      </c>
      <c r="G57">
        <f t="shared" si="16"/>
        <v>9.6958032611601047E-2</v>
      </c>
      <c r="H57">
        <f t="shared" si="17"/>
        <v>3</v>
      </c>
      <c r="J57">
        <v>6</v>
      </c>
      <c r="K57" t="str">
        <f t="shared" si="0"/>
        <v>Loolwah (IRE)</v>
      </c>
      <c r="L57" t="str">
        <f t="shared" si="0"/>
        <v>Miss Pollyanna (IRE)</v>
      </c>
      <c r="M57" t="str">
        <f t="shared" si="0"/>
        <v>Intricate</v>
      </c>
      <c r="N57" t="str">
        <f t="shared" si="1"/>
        <v>Loolwah (IRE)</v>
      </c>
      <c r="O57" t="str">
        <f t="shared" si="2"/>
        <v>Redemptive</v>
      </c>
      <c r="P57" t="str">
        <f t="shared" si="3"/>
        <v>Dubrava</v>
      </c>
      <c r="Q57" t="str">
        <f t="shared" si="4"/>
        <v>Dubrava</v>
      </c>
      <c r="R57" t="str">
        <f t="shared" si="5"/>
        <v>Redemptive</v>
      </c>
      <c r="S57" t="str">
        <f t="shared" si="6"/>
        <v>Loolwah (IRE)</v>
      </c>
      <c r="V57">
        <f t="shared" si="7"/>
        <v>50</v>
      </c>
      <c r="W57">
        <f t="shared" si="8"/>
        <v>50</v>
      </c>
      <c r="X57">
        <f t="shared" si="9"/>
        <v>50</v>
      </c>
      <c r="Y57">
        <f t="shared" si="10"/>
        <v>4</v>
      </c>
      <c r="Z57">
        <f t="shared" si="10"/>
        <v>6</v>
      </c>
      <c r="AA57">
        <f t="shared" si="10"/>
        <v>9</v>
      </c>
      <c r="AB57">
        <f t="shared" si="11"/>
        <v>4</v>
      </c>
      <c r="AC57">
        <f t="shared" si="12"/>
        <v>8</v>
      </c>
      <c r="AD57">
        <f t="shared" si="13"/>
        <v>6</v>
      </c>
      <c r="AE57">
        <f t="shared" si="14"/>
        <v>7</v>
      </c>
      <c r="AF57">
        <f t="shared" si="14"/>
        <v>6</v>
      </c>
    </row>
    <row r="58" spans="1:33" hidden="1" outlineLevel="1">
      <c r="A58" t="s">
        <v>28</v>
      </c>
      <c r="B58" t="str">
        <f>INDEX(A$2:A$20,MATCH(C58,AA$2:AA$20,0))</f>
        <v>Intricate</v>
      </c>
      <c r="C58">
        <f>LARGE(AA$2:AA$20, D58)</f>
        <v>3.3216000000000001</v>
      </c>
      <c r="D58">
        <v>1</v>
      </c>
      <c r="E58">
        <f>LARGE(AA$2:AA$20, F58)</f>
        <v>2.4710999999999999</v>
      </c>
      <c r="F58">
        <v>2</v>
      </c>
      <c r="G58">
        <f t="shared" si="16"/>
        <v>0.25605130057803471</v>
      </c>
      <c r="H58">
        <f t="shared" si="17"/>
        <v>3</v>
      </c>
      <c r="J58">
        <v>7</v>
      </c>
      <c r="K58" t="str">
        <f t="shared" si="0"/>
        <v>Loolwah (IRE)</v>
      </c>
      <c r="L58" t="str">
        <f t="shared" si="0"/>
        <v>Miss Pollyanna (IRE)</v>
      </c>
      <c r="M58" t="str">
        <f t="shared" si="0"/>
        <v>Intricate</v>
      </c>
      <c r="N58" t="str">
        <f t="shared" si="1"/>
        <v>Loolwah (IRE)</v>
      </c>
      <c r="O58" t="str">
        <f t="shared" si="2"/>
        <v>Star Command (IRE)</v>
      </c>
      <c r="P58" t="str">
        <f t="shared" si="3"/>
        <v>Star Command (IRE)</v>
      </c>
      <c r="Q58" t="str">
        <f t="shared" si="4"/>
        <v>Star Command (IRE)</v>
      </c>
      <c r="R58" t="str">
        <f t="shared" si="5"/>
        <v>Redemptive</v>
      </c>
      <c r="S58" t="str">
        <f t="shared" si="6"/>
        <v>Designated</v>
      </c>
      <c r="V58">
        <f t="shared" si="7"/>
        <v>48</v>
      </c>
      <c r="W58">
        <f t="shared" si="8"/>
        <v>48</v>
      </c>
      <c r="X58">
        <f t="shared" si="9"/>
        <v>48</v>
      </c>
      <c r="Y58">
        <f t="shared" si="10"/>
        <v>4</v>
      </c>
      <c r="Z58">
        <f t="shared" si="10"/>
        <v>6</v>
      </c>
      <c r="AA58">
        <f t="shared" si="10"/>
        <v>9</v>
      </c>
      <c r="AB58">
        <f t="shared" si="11"/>
        <v>4</v>
      </c>
      <c r="AC58">
        <f t="shared" si="12"/>
        <v>9</v>
      </c>
      <c r="AD58">
        <f t="shared" si="13"/>
        <v>7</v>
      </c>
      <c r="AE58">
        <f t="shared" si="14"/>
        <v>3</v>
      </c>
      <c r="AF58">
        <f t="shared" si="14"/>
        <v>6</v>
      </c>
    </row>
    <row r="59" spans="1:33" hidden="1" outlineLevel="1">
      <c r="A59" t="s">
        <v>30</v>
      </c>
      <c r="B59" t="str">
        <f>INDEX(A$2:A$20,MATCH(C59,AC$2:AC$20,0))</f>
        <v>Sonja Henie (IRE)</v>
      </c>
      <c r="C59">
        <f>LARGE(AC$2:AC$20, D59)</f>
        <v>2.1551</v>
      </c>
      <c r="D59">
        <v>1</v>
      </c>
      <c r="E59">
        <f>LARGE(AC$2:AC$20, F59)</f>
        <v>1.9871000000000001</v>
      </c>
      <c r="F59">
        <v>2</v>
      </c>
      <c r="G59">
        <f t="shared" si="16"/>
        <v>7.7954619275207609E-2</v>
      </c>
      <c r="H59">
        <f t="shared" si="17"/>
        <v>7</v>
      </c>
      <c r="J59">
        <v>8</v>
      </c>
      <c r="K59" t="str">
        <f t="shared" si="0"/>
        <v>Loolwah (IRE)</v>
      </c>
      <c r="L59" t="str">
        <f t="shared" si="0"/>
        <v>Miss Pollyanna (IRE)</v>
      </c>
      <c r="M59" t="str">
        <f t="shared" si="0"/>
        <v>Intricate</v>
      </c>
      <c r="N59" t="str">
        <f t="shared" si="1"/>
        <v>Loolwah (IRE)</v>
      </c>
      <c r="O59" t="str">
        <f t="shared" si="2"/>
        <v>Sussex Spirit</v>
      </c>
      <c r="P59" t="str">
        <f t="shared" si="3"/>
        <v>Miss Pollyanna (IRE)</v>
      </c>
      <c r="Q59" t="str">
        <f t="shared" si="4"/>
        <v>Miss Pollyanna (IRE)</v>
      </c>
      <c r="R59" t="str">
        <f t="shared" si="5"/>
        <v>Redemptive</v>
      </c>
      <c r="S59" t="str">
        <f t="shared" si="6"/>
        <v>Sussex Spirit</v>
      </c>
      <c r="V59">
        <f t="shared" si="7"/>
        <v>38</v>
      </c>
      <c r="W59">
        <f t="shared" si="8"/>
        <v>38</v>
      </c>
      <c r="X59">
        <f t="shared" si="9"/>
        <v>38</v>
      </c>
      <c r="Y59">
        <f t="shared" si="10"/>
        <v>4</v>
      </c>
      <c r="Z59">
        <f t="shared" si="10"/>
        <v>6</v>
      </c>
      <c r="AA59">
        <f t="shared" si="10"/>
        <v>9</v>
      </c>
      <c r="AB59">
        <f t="shared" si="11"/>
        <v>4</v>
      </c>
      <c r="AC59">
        <f t="shared" si="12"/>
        <v>1</v>
      </c>
      <c r="AD59">
        <f t="shared" si="13"/>
        <v>2</v>
      </c>
      <c r="AE59">
        <f t="shared" si="14"/>
        <v>4</v>
      </c>
      <c r="AF59">
        <f t="shared" si="14"/>
        <v>8</v>
      </c>
    </row>
    <row r="60" spans="1:33" hidden="1" outlineLevel="1">
      <c r="A60" t="s">
        <v>26</v>
      </c>
      <c r="B60" t="str">
        <f>INDEX(A$2:A$20,MATCH(C60,Y$2:Y$20,0))</f>
        <v>Designated</v>
      </c>
      <c r="C60">
        <f>LARGE(Y$2:Y$20, D60)</f>
        <v>2.2326999999999999</v>
      </c>
      <c r="D60">
        <v>1</v>
      </c>
      <c r="E60">
        <f>LARGE(Y$2:Y$20, F60)</f>
        <v>1.9825999999999999</v>
      </c>
      <c r="F60">
        <v>2</v>
      </c>
      <c r="G60">
        <f t="shared" si="16"/>
        <v>0.11201684059658709</v>
      </c>
      <c r="H60">
        <f t="shared" si="17"/>
        <v>4</v>
      </c>
      <c r="J60">
        <v>9</v>
      </c>
      <c r="K60" t="str">
        <f t="shared" si="0"/>
        <v>Loolwah (IRE)</v>
      </c>
      <c r="L60" t="str">
        <f t="shared" si="0"/>
        <v>Miss Pollyanna (IRE)</v>
      </c>
      <c r="M60" t="str">
        <f t="shared" si="0"/>
        <v>Intricate</v>
      </c>
      <c r="N60" t="str">
        <f t="shared" si="1"/>
        <v>Loolwah (IRE)</v>
      </c>
      <c r="O60" t="str">
        <f t="shared" si="2"/>
        <v>Miss Pollyanna (IRE)</v>
      </c>
      <c r="P60" t="str">
        <f t="shared" si="3"/>
        <v>Sussex Spirit</v>
      </c>
      <c r="Q60" t="str">
        <f t="shared" si="4"/>
        <v>Sussex Spirit</v>
      </c>
      <c r="R60" t="str">
        <f t="shared" si="5"/>
        <v>Redemptive</v>
      </c>
      <c r="S60" t="str">
        <f t="shared" si="6"/>
        <v>Sonja Henie (IRE)</v>
      </c>
      <c r="V60">
        <f t="shared" si="7"/>
        <v>50</v>
      </c>
      <c r="W60">
        <f t="shared" si="8"/>
        <v>50</v>
      </c>
      <c r="X60">
        <f t="shared" si="9"/>
        <v>50</v>
      </c>
      <c r="Y60">
        <f t="shared" si="10"/>
        <v>4</v>
      </c>
      <c r="Z60">
        <f t="shared" si="10"/>
        <v>6</v>
      </c>
      <c r="AA60">
        <f t="shared" si="10"/>
        <v>9</v>
      </c>
      <c r="AB60">
        <f t="shared" si="11"/>
        <v>4</v>
      </c>
      <c r="AC60">
        <f t="shared" si="12"/>
        <v>7</v>
      </c>
      <c r="AD60">
        <f t="shared" si="13"/>
        <v>5</v>
      </c>
      <c r="AE60">
        <f t="shared" si="14"/>
        <v>9</v>
      </c>
      <c r="AF60">
        <f t="shared" si="14"/>
        <v>6</v>
      </c>
    </row>
    <row r="61" spans="1:33" hidden="1" outlineLevel="1">
      <c r="A61" t="s">
        <v>47</v>
      </c>
      <c r="B61" t="str">
        <f>INDEX(A$2:A$20,MATCH(C61,AD$2:AD$20,0))</f>
        <v>Intricate</v>
      </c>
      <c r="C61">
        <f>LARGE(AD$2:AD$20, D61)</f>
        <v>19.5</v>
      </c>
      <c r="D61">
        <v>1</v>
      </c>
      <c r="E61">
        <f>LARGE(AD$2:AD$20, F61)</f>
        <v>3.5</v>
      </c>
      <c r="F61">
        <v>2</v>
      </c>
      <c r="G61">
        <f t="shared" si="16"/>
        <v>0.82051282051282048</v>
      </c>
      <c r="H61">
        <f t="shared" si="17"/>
        <v>3</v>
      </c>
      <c r="J61">
        <v>10</v>
      </c>
      <c r="K61" t="e">
        <f t="shared" si="0"/>
        <v>#NUM!</v>
      </c>
      <c r="L61" t="e">
        <f t="shared" si="0"/>
        <v>#NUM!</v>
      </c>
      <c r="M61" t="e">
        <f t="shared" si="0"/>
        <v>#NUM!</v>
      </c>
      <c r="N61" t="e">
        <f t="shared" si="1"/>
        <v>#NUM!</v>
      </c>
      <c r="O61" t="e">
        <f t="shared" si="2"/>
        <v>#NUM!</v>
      </c>
      <c r="P61" t="e">
        <f t="shared" si="3"/>
        <v>#NUM!</v>
      </c>
      <c r="Q61" t="e">
        <f t="shared" si="4"/>
        <v>#NUM!</v>
      </c>
      <c r="R61" t="e">
        <f t="shared" si="5"/>
        <v>#NUM!</v>
      </c>
      <c r="S61">
        <f t="shared" si="6"/>
        <v>0</v>
      </c>
      <c r="V61" t="e">
        <f t="shared" si="7"/>
        <v>#N/A</v>
      </c>
      <c r="W61" t="e">
        <f t="shared" si="8"/>
        <v>#N/A</v>
      </c>
      <c r="X61" t="str">
        <f>IF(ISNA(W61),"",W61)</f>
        <v/>
      </c>
      <c r="Y61">
        <f t="shared" si="10"/>
        <v>4</v>
      </c>
      <c r="Z61">
        <f t="shared" si="10"/>
        <v>6</v>
      </c>
      <c r="AA61">
        <f t="shared" si="10"/>
        <v>9</v>
      </c>
      <c r="AB61">
        <f t="shared" si="11"/>
        <v>4</v>
      </c>
      <c r="AC61" t="e">
        <f t="shared" si="12"/>
        <v>#N/A</v>
      </c>
      <c r="AD61" t="e">
        <f t="shared" si="13"/>
        <v>#N/A</v>
      </c>
      <c r="AE61" t="e">
        <f t="shared" si="14"/>
        <v>#N/A</v>
      </c>
      <c r="AF61">
        <f t="shared" si="14"/>
        <v>6</v>
      </c>
    </row>
    <row r="62" spans="1:33" hidden="1" outlineLevel="1">
      <c r="A62" t="s">
        <v>116</v>
      </c>
      <c r="B62" t="str">
        <f>IF(OR(D2="5f ", D2="6f ", D2="7f ", D2="1m "), B57, IF(J2="2yo", B59, B53))</f>
        <v>Intricate</v>
      </c>
      <c r="J62">
        <v>11</v>
      </c>
      <c r="K62" t="e">
        <f t="shared" si="0"/>
        <v>#NUM!</v>
      </c>
      <c r="L62" t="e">
        <f t="shared" si="0"/>
        <v>#NUM!</v>
      </c>
      <c r="M62" t="e">
        <f t="shared" si="0"/>
        <v>#NUM!</v>
      </c>
      <c r="N62" t="e">
        <f t="shared" si="1"/>
        <v>#NUM!</v>
      </c>
      <c r="O62" t="e">
        <f t="shared" si="2"/>
        <v>#NUM!</v>
      </c>
      <c r="P62" t="e">
        <f t="shared" si="3"/>
        <v>#NUM!</v>
      </c>
      <c r="Q62" t="e">
        <f t="shared" si="4"/>
        <v>#NUM!</v>
      </c>
      <c r="R62" t="e">
        <f t="shared" si="5"/>
        <v>#NUM!</v>
      </c>
      <c r="S62">
        <f t="shared" si="6"/>
        <v>0</v>
      </c>
      <c r="V62" t="e">
        <f t="shared" si="7"/>
        <v>#N/A</v>
      </c>
      <c r="W62" t="e">
        <f t="shared" si="8"/>
        <v>#N/A</v>
      </c>
      <c r="X62" t="str">
        <f t="shared" ref="X62:X80" si="18">IF(ISNA(W62),"",W62)</f>
        <v/>
      </c>
      <c r="Y62">
        <f t="shared" si="10"/>
        <v>4</v>
      </c>
      <c r="Z62">
        <f t="shared" si="10"/>
        <v>6</v>
      </c>
      <c r="AA62">
        <f t="shared" si="10"/>
        <v>9</v>
      </c>
      <c r="AB62">
        <f t="shared" si="11"/>
        <v>4</v>
      </c>
      <c r="AC62" t="e">
        <f t="shared" si="12"/>
        <v>#N/A</v>
      </c>
      <c r="AD62" t="e">
        <f t="shared" si="13"/>
        <v>#N/A</v>
      </c>
      <c r="AE62" t="e">
        <f t="shared" si="14"/>
        <v>#N/A</v>
      </c>
      <c r="AF62">
        <f t="shared" si="14"/>
        <v>6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Intricate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9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>
        <f t="shared" si="10"/>
        <v>4</v>
      </c>
      <c r="Z63">
        <f t="shared" si="10"/>
        <v>6</v>
      </c>
      <c r="AA63">
        <f t="shared" si="10"/>
        <v>9</v>
      </c>
      <c r="AB63">
        <f t="shared" si="11"/>
        <v>4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>
        <f t="shared" si="14"/>
        <v>6</v>
      </c>
    </row>
    <row r="64" spans="1:33" hidden="1" outlineLevel="1">
      <c r="A64" t="s">
        <v>48</v>
      </c>
      <c r="B64" t="str">
        <f>INDEX(B53:B63,MODE(MATCH(B53:B63,B53:B63,0)))</f>
        <v>Intricate</v>
      </c>
      <c r="C64">
        <f>INDEX(AF$2:AF$20,MATCH(B64,A$2:A$20,0))</f>
        <v>3</v>
      </c>
      <c r="D64">
        <v>1</v>
      </c>
      <c r="E64">
        <f>SUMIF(B53:B61, B64, G53:G61)</f>
        <v>1.6848411114532302</v>
      </c>
      <c r="F64">
        <v>0</v>
      </c>
      <c r="G64" t="str">
        <f>K2</f>
        <v>32Red On The App Store Fillies Novice Stakes (Plus 10)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4</v>
      </c>
      <c r="Z64">
        <f t="shared" si="10"/>
        <v>6</v>
      </c>
      <c r="AA64">
        <f t="shared" si="10"/>
        <v>9</v>
      </c>
      <c r="AB64">
        <f t="shared" si="11"/>
        <v>4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6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7f </v>
      </c>
      <c r="H65">
        <f>LARGE(G58:G60, 1)</f>
        <v>0.25605130057803471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4</v>
      </c>
      <c r="Z65">
        <f t="shared" si="10"/>
        <v>6</v>
      </c>
      <c r="AA65">
        <f t="shared" si="10"/>
        <v>9</v>
      </c>
      <c r="AB65">
        <f t="shared" si="11"/>
        <v>4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6</v>
      </c>
    </row>
    <row r="66" spans="1:32" hidden="1" outlineLevel="1">
      <c r="A66" t="s">
        <v>50</v>
      </c>
      <c r="B66" t="str">
        <f>IF(AND(B53=B56,B56=B61),B53,"no selection")</f>
        <v>Intricate</v>
      </c>
      <c r="C66">
        <f>INDEX(AF$2:AF$20,MATCH(B66,A$2:A$20,0))</f>
        <v>3</v>
      </c>
      <c r="D66">
        <v>1</v>
      </c>
      <c r="F66">
        <f>IF(B65=B66, F65+1, F65)</f>
        <v>1</v>
      </c>
      <c r="G66">
        <f>F2</f>
        <v>3881</v>
      </c>
      <c r="H66">
        <f ca="1">LARGE(F53:F55, 1)</f>
        <v>1.6848411114532302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4</v>
      </c>
      <c r="Z66">
        <f t="shared" si="10"/>
        <v>6</v>
      </c>
      <c r="AA66">
        <f t="shared" si="10"/>
        <v>9</v>
      </c>
      <c r="AB66">
        <f t="shared" si="11"/>
        <v>4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6</v>
      </c>
    </row>
    <row r="67" spans="1:32" hidden="1" outlineLevel="1">
      <c r="A67" t="s">
        <v>67</v>
      </c>
      <c r="B67" t="str">
        <f ca="1">H67</f>
        <v>Intricate</v>
      </c>
      <c r="F67">
        <f>IF(H63&lt;11, F66+1, F66)</f>
        <v>2</v>
      </c>
      <c r="G67" t="str">
        <f>G2</f>
        <v>Standard To Slow</v>
      </c>
      <c r="H67" t="str">
        <f ca="1">INDEX(B53:B55,MATCH(H66,F53:F55,0))</f>
        <v>Intricate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4</v>
      </c>
      <c r="Z67">
        <f t="shared" si="10"/>
        <v>6</v>
      </c>
      <c r="AA67">
        <f t="shared" si="10"/>
        <v>9</v>
      </c>
      <c r="AB67">
        <f t="shared" si="11"/>
        <v>4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6</v>
      </c>
    </row>
    <row r="68" spans="1:32" hidden="1" outlineLevel="1">
      <c r="A68" t="str">
        <f ca="1">INDEX(B62:B67,MODE(MATCH(B62:B67,B62:B67,0)))</f>
        <v>Intricate</v>
      </c>
      <c r="B68" t="str">
        <f ca="1">IF(ISNA(A68), B56, A68)</f>
        <v>Intricate</v>
      </c>
      <c r="C68">
        <f ca="1">INDEX(AF$2:AF$20,MATCH(B68,A$2:A$20,0))</f>
        <v>3</v>
      </c>
      <c r="D68">
        <v>1</v>
      </c>
      <c r="F68">
        <f ca="1">IF(E70&gt;0.5, F67+1, F67)</f>
        <v>3</v>
      </c>
      <c r="G68" t="str">
        <f>I2</f>
        <v>Non Handicap</v>
      </c>
      <c r="H68">
        <f ca="1">IF(G66&gt;10000, G70+1, G70)</f>
        <v>4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4</v>
      </c>
      <c r="Z68">
        <f t="shared" si="10"/>
        <v>6</v>
      </c>
      <c r="AA68">
        <f t="shared" si="10"/>
        <v>9</v>
      </c>
      <c r="AB68">
        <f t="shared" si="11"/>
        <v>4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6</v>
      </c>
    </row>
    <row r="69" spans="1:32" hidden="1" outlineLevel="1">
      <c r="A69" t="s">
        <v>51</v>
      </c>
      <c r="B69" t="str">
        <f ca="1">IF(OR(ISNA(B68), B68="no selection"), B64, B68)</f>
        <v>Intricate</v>
      </c>
      <c r="C69">
        <f ca="1">INDEX(AF$2:AF$20,MATCH(B69,A$2:A$20,0))</f>
        <v>3</v>
      </c>
      <c r="D69">
        <v>1</v>
      </c>
      <c r="F69">
        <f ca="1">IF(E70&gt;1, F68+1, F68)</f>
        <v>4</v>
      </c>
      <c r="G69">
        <f ca="1">IF(G66&lt;5000, F70-1, F70)</f>
        <v>4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4</v>
      </c>
      <c r="Z69">
        <f t="shared" si="10"/>
        <v>6</v>
      </c>
      <c r="AA69">
        <f t="shared" si="10"/>
        <v>9</v>
      </c>
      <c r="AB69">
        <f t="shared" si="11"/>
        <v>4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6</v>
      </c>
    </row>
    <row r="70" spans="1:32" hidden="1" outlineLevel="1">
      <c r="A70" t="s">
        <v>62</v>
      </c>
      <c r="B70" t="str">
        <f ca="1">IF(B69=FALSE, B53, B69)</f>
        <v>Intricate</v>
      </c>
      <c r="C70">
        <f ca="1">INDEX(AF$2:AF$20,MATCH(B70,A$2:A$20,0))</f>
        <v>3</v>
      </c>
      <c r="D70">
        <v>1</v>
      </c>
      <c r="E70">
        <f ca="1">SUMIF(B53:B61, B70, G53:G61)</f>
        <v>1.6848411114532302</v>
      </c>
      <c r="F70">
        <f ca="1">IF(E70&gt;1.5, F69+1, F69)</f>
        <v>5</v>
      </c>
      <c r="G70">
        <f ca="1">IF(H63&gt;15, G69-1, G69)</f>
        <v>4</v>
      </c>
      <c r="H70" t="str">
        <f ca="1">IF(H68=0,"*",IF(H68=1,"*",IF(H68=2,"**",IF(H68=3,"***",IF(H68=4,"****",IF(H68&gt;=5,"*****","*"))))))</f>
        <v>****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4</v>
      </c>
      <c r="Z70">
        <f t="shared" si="10"/>
        <v>6</v>
      </c>
      <c r="AA70">
        <f t="shared" si="10"/>
        <v>9</v>
      </c>
      <c r="AB70">
        <f t="shared" si="11"/>
        <v>4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6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4</v>
      </c>
      <c r="Z71">
        <f t="shared" si="10"/>
        <v>6</v>
      </c>
      <c r="AA71">
        <f t="shared" si="10"/>
        <v>9</v>
      </c>
      <c r="AB71">
        <f t="shared" si="11"/>
        <v>4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6</v>
      </c>
    </row>
    <row r="72" spans="1:32" hidden="1" outlineLevel="1">
      <c r="A72" t="s">
        <v>98</v>
      </c>
      <c r="B72" t="str">
        <f>B53</f>
        <v>Intricate</v>
      </c>
      <c r="C72">
        <f>C53</f>
        <v>243.4804</v>
      </c>
      <c r="D72">
        <f>(1/C72)*(C72-C73)</f>
        <v>0.32287239547823976</v>
      </c>
      <c r="E72">
        <f>H53</f>
        <v>3</v>
      </c>
      <c r="F72">
        <f>(E72*10)-10</f>
        <v>20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4</v>
      </c>
      <c r="Z72">
        <f t="shared" si="10"/>
        <v>6</v>
      </c>
      <c r="AA72">
        <f t="shared" si="10"/>
        <v>9</v>
      </c>
      <c r="AB72">
        <f t="shared" si="11"/>
        <v>4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6</v>
      </c>
    </row>
    <row r="73" spans="1:32" hidden="1" outlineLevel="1">
      <c r="A73" t="s">
        <v>99</v>
      </c>
      <c r="B73" t="str">
        <f t="shared" ref="B73:C74" si="19">B54</f>
        <v>Redemptive</v>
      </c>
      <c r="C73">
        <f t="shared" si="19"/>
        <v>164.8673</v>
      </c>
      <c r="D73">
        <f>(1/C73)*(C73-C74)</f>
        <v>5.1823496836546617E-3</v>
      </c>
      <c r="E73">
        <f t="shared" ref="E73:E74" si="20">H54</f>
        <v>10</v>
      </c>
      <c r="F73">
        <f>(E73*10)-10</f>
        <v>90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4</v>
      </c>
      <c r="Z73">
        <f t="shared" si="10"/>
        <v>6</v>
      </c>
      <c r="AA73">
        <f t="shared" si="10"/>
        <v>9</v>
      </c>
      <c r="AB73">
        <f t="shared" si="11"/>
        <v>4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6</v>
      </c>
    </row>
    <row r="74" spans="1:32" hidden="1" outlineLevel="1">
      <c r="A74" t="s">
        <v>100</v>
      </c>
      <c r="B74" t="str">
        <f t="shared" si="19"/>
        <v>Dubrava</v>
      </c>
      <c r="C74">
        <f t="shared" si="19"/>
        <v>164.0129</v>
      </c>
      <c r="E74">
        <f t="shared" si="20"/>
        <v>8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4</v>
      </c>
      <c r="Z74">
        <f t="shared" si="10"/>
        <v>6</v>
      </c>
      <c r="AA74">
        <f t="shared" si="10"/>
        <v>9</v>
      </c>
      <c r="AB74">
        <f t="shared" si="11"/>
        <v>4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6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4</v>
      </c>
      <c r="Z75">
        <f t="shared" si="10"/>
        <v>6</v>
      </c>
      <c r="AA75">
        <f t="shared" si="10"/>
        <v>9</v>
      </c>
      <c r="AB75">
        <f t="shared" si="11"/>
        <v>4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6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4</v>
      </c>
      <c r="Z76">
        <f t="shared" si="10"/>
        <v>6</v>
      </c>
      <c r="AA76">
        <f t="shared" si="10"/>
        <v>9</v>
      </c>
      <c r="AB76">
        <f t="shared" si="11"/>
        <v>4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6</v>
      </c>
    </row>
    <row r="77" spans="1:32" hidden="1" outlineLevel="1">
      <c r="A77" t="s">
        <v>105</v>
      </c>
      <c r="B77">
        <f>SMALL(AF2:AF50, 1)</f>
        <v>2.5</v>
      </c>
      <c r="C77">
        <f>SMALL(AF2:AF50, 1)</f>
        <v>2.5</v>
      </c>
      <c r="D77" t="str">
        <f>IF(G77&lt;=3, "YES", "NO")</f>
        <v>YES</v>
      </c>
      <c r="E77">
        <f>IF(C77=0,SMALL(AF2:AF49,2), C77)</f>
        <v>2.5</v>
      </c>
      <c r="F77">
        <f>IF(E77=0, SMALL(AF2:AF49, 3), E77)</f>
        <v>2.5</v>
      </c>
      <c r="G77">
        <f>IF(F77=0, SMALL(AF2:AF49, 4), F77)</f>
        <v>2.5</v>
      </c>
      <c r="H77" t="str">
        <f>INDEX(A2:A50, MATCH(G77, AF2:AF50, 0))</f>
        <v>Loolwah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4</v>
      </c>
      <c r="Z77">
        <f t="shared" si="10"/>
        <v>6</v>
      </c>
      <c r="AA77">
        <f t="shared" si="10"/>
        <v>9</v>
      </c>
      <c r="AB77">
        <f t="shared" si="11"/>
        <v>4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6</v>
      </c>
    </row>
    <row r="78" spans="1:32" hidden="1" outlineLevel="1">
      <c r="A78" t="s">
        <v>106</v>
      </c>
      <c r="B78">
        <f>INDEX(AE2:AE50, MATCH(H77, A2:A50, 0))</f>
        <v>5.7701000000000002</v>
      </c>
      <c r="C78">
        <f>(B79-B78)+0.01</f>
        <v>237.72029999999998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4</v>
      </c>
      <c r="Z78">
        <f t="shared" si="10"/>
        <v>6</v>
      </c>
      <c r="AA78">
        <f t="shared" si="10"/>
        <v>9</v>
      </c>
      <c r="AB78">
        <f t="shared" si="11"/>
        <v>4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6</v>
      </c>
    </row>
    <row r="79" spans="1:32" hidden="1" outlineLevel="1">
      <c r="A79" t="s">
        <v>107</v>
      </c>
      <c r="B79">
        <f>LARGE(AE2:AE50, 1)</f>
        <v>243.4804</v>
      </c>
      <c r="C79">
        <f>C78/B79</f>
        <v>0.97634265427525169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Loolwah (IRE) is 97.63% behind top-rated Intricate. </v>
      </c>
      <c r="H79" t="str">
        <f>INDEX(A2:A50, MATCH(B79, AE2:AE50, 0))</f>
        <v>Intricate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4</v>
      </c>
      <c r="Z79">
        <f t="shared" si="10"/>
        <v>6</v>
      </c>
      <c r="AA79">
        <f t="shared" si="10"/>
        <v>9</v>
      </c>
      <c r="AB79">
        <f t="shared" si="11"/>
        <v>4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6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18.715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4</v>
      </c>
      <c r="Z80">
        <f t="shared" si="10"/>
        <v>6</v>
      </c>
      <c r="AA80">
        <f t="shared" si="10"/>
        <v>9</v>
      </c>
      <c r="AB80">
        <f t="shared" si="11"/>
        <v>4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6</v>
      </c>
    </row>
    <row r="81" spans="1:19" hidden="1" outlineLevel="1">
      <c r="A81" t="s">
        <v>109</v>
      </c>
      <c r="B81">
        <f>LARGE(W2:W49, 1)</f>
        <v>18.704999999999998</v>
      </c>
      <c r="C81">
        <f>C80/B81</f>
        <v>1.000534616412724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100.05% ahead of the lay selection Loolwah (IRE). </v>
      </c>
      <c r="H81" t="str">
        <f>INDEX(A2:A50,MATCH(B81,INDEX(W2:W50,0)))</f>
        <v>Sonja Henie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Kempton</v>
      </c>
    </row>
    <row r="82" spans="1:19" hidden="1" outlineLevel="1">
      <c r="A82" t="s">
        <v>110</v>
      </c>
      <c r="B82">
        <f>INDEX(M2:M49, MATCH(H77, A2:A49, 0))</f>
        <v>0</v>
      </c>
      <c r="C82">
        <f>(B83-B82)+0.01</f>
        <v>73.922200000000004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73.912199999999999</v>
      </c>
      <c r="C83">
        <f>C82/B83</f>
        <v>1.0001352956616094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Sonja Henie (IRE) is 100.01% ahead of the lay selection Loolwah (IRE). </v>
      </c>
      <c r="H83" t="str">
        <f>INDEX(A2:A50,MATCH(B83,INDEX(M2:M50,0)))</f>
        <v>Sonja Henie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1.8619000000000001</v>
      </c>
      <c r="C84">
        <f>(B85-B84)+0.01</f>
        <v>0.30319999999999991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2.1551</v>
      </c>
      <c r="C85">
        <f>C84/B85</f>
        <v>0.14068952716811281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Sonja Henie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0</v>
      </c>
      <c r="C86">
        <f>(B87-B86)+0.01</f>
        <v>19.510000000000002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19.5</v>
      </c>
      <c r="C87">
        <f>C86/B87</f>
        <v>1.0005128205128206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Intricate is 100.05% ahead of Loolwah (IRE). </v>
      </c>
      <c r="H87" t="str">
        <f>INDEX(A2:A50, MATCH(B87, AD2:AD50, 0))</f>
        <v>Intricate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1.9825999999999999</v>
      </c>
      <c r="C88">
        <f>B89-B88</f>
        <v>0.25009999999999999</v>
      </c>
      <c r="H88" t="str">
        <f>INDEX(X2:X50, MATCH(B88, Y2:Y50, 0))</f>
        <v>Shoemark, Kieran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2.2326999999999999</v>
      </c>
      <c r="C89">
        <f>C88/B89</f>
        <v>0.11201684059658709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Kirby, Adam. </v>
      </c>
      <c r="H89" t="str">
        <f>INDEX(X2:X50, MATCH(B89, Y2:Y50, 0))</f>
        <v>Kirby, Adam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63.411299999999997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63.401299999999999</v>
      </c>
      <c r="C91">
        <f>(C90+0.01)/(B91+0.01)</f>
        <v>1.0001577005991045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Intricate outperformed Loolwah (IRE) significantly.</v>
      </c>
      <c r="H91" t="str">
        <f>INDEX(A2:A50, MATCH(B91, N2:N50, 0))</f>
        <v>Intricate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Loolwah (IRE)</v>
      </c>
      <c r="C92" t="str">
        <f>IF(AND(D77="YES",D92&gt;=2,D83="YES",SMALL(M2:M50,1)&gt;0),H77,IF(E92&gt;=5,H77,"No Lay"))</f>
        <v>Loolwah (IRE)</v>
      </c>
      <c r="D92">
        <f>COUNTIF(D79:D87, "YES")</f>
        <v>4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Loolwah (IRE) is 97.63% behind top-rated Intricate. 
PLUS: The fastest horse  is 100.05% ahead of the lay selection Loolwah (IRE). 
PLUS: Form horse Sonja Henie (IRE) is 100.01% ahead of the lay selection Loolwah (IRE). 
NEUTRAL: Stallion ratings are not a factor.
PLUS: The most suited horse, Intricate is 100.05% ahead of Loolwah (IRE). 
NEGATIVE: The lay selection is on a highly rated jockey in Kirby, Adam. 
PLUS: In the second-last race, Intricate outperformed Loolwah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138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0.22459999999999999</v>
      </c>
    </row>
    <row r="96" spans="1:19" hidden="1" outlineLevel="1">
      <c r="A96" t="s">
        <v>70</v>
      </c>
      <c r="B96">
        <f>INDEX(Sheet1!H:H, MATCH($A$51, Sheet1!$A:$A,0))</f>
        <v>0.1812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0.1739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0.23910000000000001</v>
      </c>
      <c r="C98" t="b">
        <f>IF(AND($B$94&gt;15,B98&gt;0.25),B57)</f>
        <v>0</v>
      </c>
      <c r="D98">
        <f t="shared" si="22"/>
        <v>6</v>
      </c>
      <c r="E98">
        <f t="shared" si="23"/>
        <v>1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0.19570000000000001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0.13039999999999999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0.2319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2" width="22.85546875" bestFit="1" customWidth="1"/>
    <col min="3" max="3" width="14.42578125" bestFit="1" customWidth="1"/>
    <col min="4" max="4" width="16.7109375" bestFit="1" customWidth="1"/>
    <col min="5" max="5" width="12" bestFit="1" customWidth="1"/>
    <col min="6" max="6" width="13.28515625" bestFit="1" customWidth="1"/>
    <col min="7" max="7" width="82.85546875" bestFit="1" customWidth="1"/>
    <col min="8" max="8" width="22.85546875" bestFit="1" customWidth="1"/>
    <col min="9" max="9" width="10.140625" bestFit="1" customWidth="1"/>
    <col min="10" max="10" width="16.28515625" bestFit="1" customWidth="1"/>
    <col min="11" max="11" width="26.5703125" bestFit="1" customWidth="1"/>
    <col min="12" max="19" width="22.855468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71093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1622</v>
      </c>
      <c r="B2" s="1">
        <v>0.78125</v>
      </c>
      <c r="C2" t="s">
        <v>168</v>
      </c>
      <c r="D2" t="s">
        <v>281</v>
      </c>
      <c r="E2" t="s">
        <v>1620</v>
      </c>
      <c r="F2">
        <v>3105</v>
      </c>
      <c r="G2" t="s">
        <v>1576</v>
      </c>
      <c r="H2" t="s">
        <v>1577</v>
      </c>
      <c r="I2" s="3" t="s">
        <v>5</v>
      </c>
      <c r="J2" t="s">
        <v>234</v>
      </c>
      <c r="K2" t="s">
        <v>1621</v>
      </c>
      <c r="L2">
        <v>2</v>
      </c>
      <c r="M2">
        <v>61.449800000000003</v>
      </c>
      <c r="N2">
        <v>46.215699999999998</v>
      </c>
      <c r="O2">
        <v>18.628799999999998</v>
      </c>
      <c r="P2">
        <v>7.5223000000000004</v>
      </c>
      <c r="Q2">
        <v>5.2148000000000003</v>
      </c>
      <c r="R2">
        <v>0</v>
      </c>
      <c r="S2">
        <v>0</v>
      </c>
      <c r="T2">
        <v>0</v>
      </c>
      <c r="U2">
        <v>0</v>
      </c>
      <c r="V2">
        <v>0</v>
      </c>
      <c r="W2">
        <v>14.824999999999999</v>
      </c>
      <c r="X2" t="s">
        <v>1623</v>
      </c>
      <c r="Y2">
        <v>2.5710999999999999</v>
      </c>
      <c r="Z2" t="s">
        <v>407</v>
      </c>
      <c r="AA2">
        <v>1.4317</v>
      </c>
      <c r="AB2" t="s">
        <v>324</v>
      </c>
      <c r="AC2">
        <v>1.0193000000000001</v>
      </c>
      <c r="AD2">
        <v>7.7</v>
      </c>
      <c r="AE2">
        <v>178.15979999999999</v>
      </c>
      <c r="AF2">
        <v>8</v>
      </c>
      <c r="AG2">
        <v>62</v>
      </c>
    </row>
    <row r="3" spans="1:33">
      <c r="A3" t="s">
        <v>1624</v>
      </c>
      <c r="B3" s="1">
        <v>0.78125</v>
      </c>
      <c r="C3" t="s">
        <v>168</v>
      </c>
      <c r="D3" t="s">
        <v>281</v>
      </c>
      <c r="E3" t="s">
        <v>1620</v>
      </c>
      <c r="F3">
        <v>3105</v>
      </c>
      <c r="G3" t="s">
        <v>1576</v>
      </c>
      <c r="H3" t="s">
        <v>1577</v>
      </c>
      <c r="I3" s="3" t="s">
        <v>5</v>
      </c>
      <c r="J3" t="s">
        <v>234</v>
      </c>
      <c r="K3" t="s">
        <v>1621</v>
      </c>
      <c r="L3">
        <v>2</v>
      </c>
      <c r="M3">
        <v>68</v>
      </c>
      <c r="N3">
        <v>35.611899999999999</v>
      </c>
      <c r="O3">
        <v>22.276399999999999</v>
      </c>
      <c r="P3">
        <v>7.3506999999999998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18.0686</v>
      </c>
      <c r="X3" t="s">
        <v>1625</v>
      </c>
      <c r="Y3">
        <v>0.99339999999999995</v>
      </c>
      <c r="Z3" t="s">
        <v>407</v>
      </c>
      <c r="AA3">
        <v>1.4317</v>
      </c>
      <c r="AB3" t="s">
        <v>528</v>
      </c>
      <c r="AC3">
        <v>2.8353999999999999</v>
      </c>
      <c r="AD3">
        <v>2.9</v>
      </c>
      <c r="AE3">
        <v>176.0847</v>
      </c>
      <c r="AF3">
        <v>4.5</v>
      </c>
      <c r="AG3">
        <v>61</v>
      </c>
    </row>
    <row r="4" spans="1:33">
      <c r="A4" t="s">
        <v>1626</v>
      </c>
      <c r="B4" s="1">
        <v>0.78125</v>
      </c>
      <c r="C4" t="s">
        <v>168</v>
      </c>
      <c r="D4" t="s">
        <v>281</v>
      </c>
      <c r="E4" t="s">
        <v>1620</v>
      </c>
      <c r="F4">
        <v>3105</v>
      </c>
      <c r="G4" t="s">
        <v>1576</v>
      </c>
      <c r="H4" t="s">
        <v>1577</v>
      </c>
      <c r="I4" s="3" t="s">
        <v>5</v>
      </c>
      <c r="J4" t="s">
        <v>234</v>
      </c>
      <c r="K4" t="s">
        <v>1621</v>
      </c>
      <c r="L4">
        <v>2</v>
      </c>
      <c r="M4">
        <v>46.386000000000003</v>
      </c>
      <c r="N4">
        <v>49.982199999999999</v>
      </c>
      <c r="O4">
        <v>17.191500000000001</v>
      </c>
      <c r="P4">
        <v>6.3979999999999997</v>
      </c>
      <c r="Q4">
        <v>4.6643999999999997</v>
      </c>
      <c r="R4">
        <v>0</v>
      </c>
      <c r="S4">
        <v>0</v>
      </c>
      <c r="T4">
        <v>0</v>
      </c>
      <c r="U4">
        <v>0</v>
      </c>
      <c r="V4">
        <v>0</v>
      </c>
      <c r="W4">
        <v>15.947100000000001</v>
      </c>
      <c r="X4" t="s">
        <v>268</v>
      </c>
      <c r="Y4">
        <v>1.8088</v>
      </c>
      <c r="Z4" t="s">
        <v>1627</v>
      </c>
      <c r="AA4">
        <v>1.0912999999999999</v>
      </c>
      <c r="AB4" t="s">
        <v>418</v>
      </c>
      <c r="AC4">
        <v>2.1810999999999998</v>
      </c>
      <c r="AD4">
        <v>13.1</v>
      </c>
      <c r="AE4">
        <v>169.16759999999999</v>
      </c>
      <c r="AF4">
        <v>12</v>
      </c>
      <c r="AG4">
        <v>59</v>
      </c>
    </row>
    <row r="5" spans="1:33">
      <c r="A5" t="s">
        <v>1628</v>
      </c>
      <c r="B5" s="1">
        <v>0.78125</v>
      </c>
      <c r="C5" t="s">
        <v>168</v>
      </c>
      <c r="D5" t="s">
        <v>281</v>
      </c>
      <c r="E5" t="s">
        <v>1620</v>
      </c>
      <c r="F5">
        <v>3105</v>
      </c>
      <c r="G5" t="s">
        <v>1576</v>
      </c>
      <c r="H5" t="s">
        <v>1577</v>
      </c>
      <c r="I5" s="3" t="s">
        <v>5</v>
      </c>
      <c r="J5" t="s">
        <v>234</v>
      </c>
      <c r="K5" t="s">
        <v>1621</v>
      </c>
      <c r="L5">
        <v>2</v>
      </c>
      <c r="M5">
        <v>56.68</v>
      </c>
      <c r="N5">
        <v>37.4026</v>
      </c>
      <c r="O5">
        <v>20.25</v>
      </c>
      <c r="P5">
        <v>6.2710999999999997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13.323600000000001</v>
      </c>
      <c r="X5" t="s">
        <v>429</v>
      </c>
      <c r="Y5">
        <v>1.4790000000000001</v>
      </c>
      <c r="Z5" t="s">
        <v>430</v>
      </c>
      <c r="AA5">
        <v>1.9202999999999999</v>
      </c>
      <c r="AB5" t="s">
        <v>790</v>
      </c>
      <c r="AC5">
        <v>3.0798000000000001</v>
      </c>
      <c r="AD5">
        <v>10.55</v>
      </c>
      <c r="AE5">
        <v>165.9401</v>
      </c>
      <c r="AF5">
        <v>8</v>
      </c>
      <c r="AG5">
        <v>58</v>
      </c>
    </row>
    <row r="6" spans="1:33">
      <c r="A6" t="s">
        <v>1629</v>
      </c>
      <c r="B6" s="1">
        <v>0.78125</v>
      </c>
      <c r="C6" t="s">
        <v>168</v>
      </c>
      <c r="D6" t="s">
        <v>281</v>
      </c>
      <c r="E6" t="s">
        <v>1620</v>
      </c>
      <c r="F6">
        <v>3105</v>
      </c>
      <c r="G6" t="s">
        <v>1576</v>
      </c>
      <c r="H6" t="s">
        <v>1577</v>
      </c>
      <c r="I6" s="3" t="s">
        <v>5</v>
      </c>
      <c r="J6" t="s">
        <v>234</v>
      </c>
      <c r="K6" t="s">
        <v>1621</v>
      </c>
      <c r="L6">
        <v>2</v>
      </c>
      <c r="M6">
        <v>59.3142</v>
      </c>
      <c r="N6">
        <v>24.942399999999999</v>
      </c>
      <c r="O6">
        <v>23.004000000000001</v>
      </c>
      <c r="P6">
        <v>6.3517999999999999</v>
      </c>
      <c r="Q6">
        <v>4.3513999999999999</v>
      </c>
      <c r="R6">
        <v>3.1861000000000002</v>
      </c>
      <c r="S6">
        <v>0</v>
      </c>
      <c r="T6">
        <v>0</v>
      </c>
      <c r="U6">
        <v>0</v>
      </c>
      <c r="V6">
        <v>0</v>
      </c>
      <c r="W6">
        <v>15.925700000000001</v>
      </c>
      <c r="X6" t="s">
        <v>1580</v>
      </c>
      <c r="Y6">
        <v>1.2175</v>
      </c>
      <c r="Z6" t="s">
        <v>1630</v>
      </c>
      <c r="AA6">
        <v>0.21210000000000001</v>
      </c>
      <c r="AB6" t="s">
        <v>324</v>
      </c>
      <c r="AC6">
        <v>1.0193000000000001</v>
      </c>
      <c r="AD6">
        <v>18.866700000000002</v>
      </c>
      <c r="AE6">
        <v>164.9597</v>
      </c>
      <c r="AF6">
        <v>5</v>
      </c>
      <c r="AG6">
        <v>55</v>
      </c>
    </row>
    <row r="7" spans="1:33">
      <c r="A7" t="s">
        <v>1631</v>
      </c>
      <c r="B7" s="1">
        <v>0.78125</v>
      </c>
      <c r="C7" t="s">
        <v>168</v>
      </c>
      <c r="D7" t="s">
        <v>281</v>
      </c>
      <c r="E7" t="s">
        <v>1620</v>
      </c>
      <c r="F7">
        <v>3105</v>
      </c>
      <c r="G7" t="s">
        <v>1576</v>
      </c>
      <c r="H7" t="s">
        <v>1577</v>
      </c>
      <c r="I7" s="3" t="s">
        <v>5</v>
      </c>
      <c r="J7" t="s">
        <v>234</v>
      </c>
      <c r="K7" t="s">
        <v>1621</v>
      </c>
      <c r="L7">
        <v>2</v>
      </c>
      <c r="M7">
        <v>46.18</v>
      </c>
      <c r="N7">
        <v>49.107900000000001</v>
      </c>
      <c r="O7">
        <v>22.806000000000001</v>
      </c>
      <c r="P7">
        <v>6.726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15.6707</v>
      </c>
      <c r="X7" t="s">
        <v>246</v>
      </c>
      <c r="Y7">
        <v>1.5644</v>
      </c>
      <c r="Z7" t="s">
        <v>1632</v>
      </c>
      <c r="AA7">
        <v>1.8003</v>
      </c>
      <c r="AB7" t="s">
        <v>309</v>
      </c>
      <c r="AC7">
        <v>1.4327000000000001</v>
      </c>
      <c r="AD7">
        <v>1.2</v>
      </c>
      <c r="AE7">
        <v>162.5085</v>
      </c>
      <c r="AF7">
        <v>14</v>
      </c>
      <c r="AG7">
        <v>55</v>
      </c>
    </row>
    <row r="8" spans="1:33">
      <c r="A8" t="s">
        <v>1633</v>
      </c>
      <c r="B8" s="1">
        <v>0.78125</v>
      </c>
      <c r="C8" t="s">
        <v>168</v>
      </c>
      <c r="D8" t="s">
        <v>281</v>
      </c>
      <c r="E8" t="s">
        <v>1620</v>
      </c>
      <c r="F8">
        <v>3105</v>
      </c>
      <c r="G8" t="s">
        <v>1576</v>
      </c>
      <c r="H8" t="s">
        <v>1577</v>
      </c>
      <c r="I8" s="3" t="s">
        <v>5</v>
      </c>
      <c r="J8" t="s">
        <v>234</v>
      </c>
      <c r="K8" t="s">
        <v>1621</v>
      </c>
      <c r="L8">
        <v>2</v>
      </c>
      <c r="M8">
        <v>51.7</v>
      </c>
      <c r="N8">
        <v>32.767400000000002</v>
      </c>
      <c r="O8">
        <v>27.585100000000001</v>
      </c>
      <c r="P8">
        <v>8.1830999999999996</v>
      </c>
      <c r="Q8">
        <v>4.2403000000000004</v>
      </c>
      <c r="R8">
        <v>0</v>
      </c>
      <c r="S8">
        <v>0</v>
      </c>
      <c r="T8">
        <v>0</v>
      </c>
      <c r="U8">
        <v>0</v>
      </c>
      <c r="V8">
        <v>0</v>
      </c>
      <c r="W8">
        <v>16.545000000000002</v>
      </c>
      <c r="X8" t="s">
        <v>1634</v>
      </c>
      <c r="Y8">
        <v>0</v>
      </c>
      <c r="Z8" t="s">
        <v>1635</v>
      </c>
      <c r="AA8">
        <v>9.4200000000000006E-2</v>
      </c>
      <c r="AB8" t="s">
        <v>720</v>
      </c>
      <c r="AC8">
        <v>1.8241000000000001</v>
      </c>
      <c r="AD8">
        <v>5.3</v>
      </c>
      <c r="AE8">
        <v>159.40989999999999</v>
      </c>
      <c r="AF8">
        <v>25</v>
      </c>
      <c r="AG8">
        <v>53</v>
      </c>
    </row>
    <row r="9" spans="1:33">
      <c r="A9" t="s">
        <v>1636</v>
      </c>
      <c r="B9" s="1">
        <v>0.78125</v>
      </c>
      <c r="C9" t="s">
        <v>168</v>
      </c>
      <c r="D9" t="s">
        <v>281</v>
      </c>
      <c r="E9" t="s">
        <v>1620</v>
      </c>
      <c r="F9">
        <v>3105</v>
      </c>
      <c r="G9" t="s">
        <v>1576</v>
      </c>
      <c r="H9" t="s">
        <v>1577</v>
      </c>
      <c r="I9" s="3" t="s">
        <v>5</v>
      </c>
      <c r="J9" t="s">
        <v>234</v>
      </c>
      <c r="K9" t="s">
        <v>1621</v>
      </c>
      <c r="L9">
        <v>2</v>
      </c>
      <c r="M9">
        <v>62.013100000000001</v>
      </c>
      <c r="N9">
        <v>39.313200000000002</v>
      </c>
      <c r="O9">
        <v>13.339499999999999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14.23</v>
      </c>
      <c r="X9" t="s">
        <v>417</v>
      </c>
      <c r="Y9">
        <v>2.2404000000000002</v>
      </c>
      <c r="Z9" t="s">
        <v>1637</v>
      </c>
      <c r="AA9">
        <v>2.0962000000000001</v>
      </c>
      <c r="AB9" t="s">
        <v>421</v>
      </c>
      <c r="AC9">
        <v>3.4249000000000001</v>
      </c>
      <c r="AD9">
        <v>0.3</v>
      </c>
      <c r="AE9">
        <v>158.19929999999999</v>
      </c>
      <c r="AF9">
        <v>8</v>
      </c>
      <c r="AG9">
        <v>58</v>
      </c>
    </row>
    <row r="10" spans="1:33">
      <c r="A10" t="s">
        <v>1638</v>
      </c>
      <c r="B10" s="1">
        <v>0.78125</v>
      </c>
      <c r="C10" t="s">
        <v>168</v>
      </c>
      <c r="D10" t="s">
        <v>281</v>
      </c>
      <c r="E10" t="s">
        <v>1620</v>
      </c>
      <c r="F10">
        <v>3105</v>
      </c>
      <c r="G10" t="s">
        <v>1576</v>
      </c>
      <c r="H10" t="s">
        <v>1577</v>
      </c>
      <c r="I10" s="3" t="s">
        <v>5</v>
      </c>
      <c r="J10" t="s">
        <v>234</v>
      </c>
      <c r="K10" t="s">
        <v>1621</v>
      </c>
      <c r="L10">
        <v>2</v>
      </c>
      <c r="M10">
        <v>51.07</v>
      </c>
      <c r="N10">
        <v>31.058299999999999</v>
      </c>
      <c r="O10">
        <v>21.266500000000001</v>
      </c>
      <c r="P10">
        <v>8.2981999999999996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16.4864</v>
      </c>
      <c r="X10" t="s">
        <v>687</v>
      </c>
      <c r="Y10">
        <v>1.4963</v>
      </c>
      <c r="Z10" t="s">
        <v>1639</v>
      </c>
      <c r="AA10">
        <v>1.8425</v>
      </c>
      <c r="AB10" t="s">
        <v>408</v>
      </c>
      <c r="AC10">
        <v>1.5952</v>
      </c>
      <c r="AD10">
        <v>3.85</v>
      </c>
      <c r="AE10">
        <v>152.1395</v>
      </c>
      <c r="AF10">
        <v>6</v>
      </c>
      <c r="AG10">
        <v>57</v>
      </c>
    </row>
    <row r="11" spans="1:33">
      <c r="A11" t="s">
        <v>1640</v>
      </c>
      <c r="B11" s="1">
        <v>0.78125</v>
      </c>
      <c r="C11" t="s">
        <v>168</v>
      </c>
      <c r="D11" t="s">
        <v>281</v>
      </c>
      <c r="E11" t="s">
        <v>1620</v>
      </c>
      <c r="F11">
        <v>3105</v>
      </c>
      <c r="G11" t="s">
        <v>1576</v>
      </c>
      <c r="H11" t="s">
        <v>1577</v>
      </c>
      <c r="I11" s="3" t="s">
        <v>5</v>
      </c>
      <c r="J11" t="s">
        <v>234</v>
      </c>
      <c r="K11" t="s">
        <v>1621</v>
      </c>
      <c r="L11">
        <v>2</v>
      </c>
      <c r="M11">
        <v>39.36</v>
      </c>
      <c r="N11">
        <v>45.005200000000002</v>
      </c>
      <c r="O11">
        <v>19.618200000000002</v>
      </c>
      <c r="P11">
        <v>6.7893999999999997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14.7707</v>
      </c>
      <c r="X11" t="s">
        <v>671</v>
      </c>
      <c r="Y11">
        <v>1.6484000000000001</v>
      </c>
      <c r="Z11" t="s">
        <v>476</v>
      </c>
      <c r="AA11">
        <v>1.7879</v>
      </c>
      <c r="AB11" t="s">
        <v>1641</v>
      </c>
      <c r="AC11">
        <v>2.2000000000000002</v>
      </c>
      <c r="AD11">
        <v>0</v>
      </c>
      <c r="AE11">
        <v>145.70910000000001</v>
      </c>
      <c r="AF11">
        <v>16</v>
      </c>
      <c r="AG11">
        <v>59</v>
      </c>
    </row>
    <row r="12" spans="1:33">
      <c r="A12" t="s">
        <v>1642</v>
      </c>
      <c r="B12" s="1">
        <v>0.78125</v>
      </c>
      <c r="C12" t="s">
        <v>168</v>
      </c>
      <c r="D12" t="s">
        <v>281</v>
      </c>
      <c r="E12" t="s">
        <v>1620</v>
      </c>
      <c r="F12">
        <v>3105</v>
      </c>
      <c r="G12" t="s">
        <v>1576</v>
      </c>
      <c r="H12" t="s">
        <v>1577</v>
      </c>
      <c r="I12" s="3" t="s">
        <v>5</v>
      </c>
      <c r="J12" t="s">
        <v>234</v>
      </c>
      <c r="K12" t="s">
        <v>1621</v>
      </c>
      <c r="L12">
        <v>2</v>
      </c>
      <c r="M12">
        <v>41.220799999999997</v>
      </c>
      <c r="N12">
        <v>46.185000000000002</v>
      </c>
      <c r="O12">
        <v>18.585999999999999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10.571400000000001</v>
      </c>
      <c r="X12" t="s">
        <v>1643</v>
      </c>
      <c r="Y12">
        <v>0.35639999999999999</v>
      </c>
      <c r="Z12" t="s">
        <v>828</v>
      </c>
      <c r="AA12">
        <v>1.478</v>
      </c>
      <c r="AB12" t="s">
        <v>1644</v>
      </c>
      <c r="AC12">
        <v>0.43569999999999998</v>
      </c>
      <c r="AD12">
        <v>0.6</v>
      </c>
      <c r="AE12">
        <v>140.80959999999999</v>
      </c>
      <c r="AF12">
        <v>16</v>
      </c>
      <c r="AG12">
        <v>57</v>
      </c>
    </row>
    <row r="13" spans="1:33">
      <c r="A13" t="s">
        <v>1645</v>
      </c>
      <c r="B13" s="1">
        <v>0.78125</v>
      </c>
      <c r="C13" t="s">
        <v>168</v>
      </c>
      <c r="D13" t="s">
        <v>281</v>
      </c>
      <c r="E13" t="s">
        <v>1620</v>
      </c>
      <c r="F13">
        <v>3105</v>
      </c>
      <c r="G13" t="s">
        <v>1576</v>
      </c>
      <c r="H13" t="s">
        <v>1577</v>
      </c>
      <c r="I13" s="3" t="s">
        <v>5</v>
      </c>
      <c r="J13" t="s">
        <v>234</v>
      </c>
      <c r="K13" t="s">
        <v>1621</v>
      </c>
      <c r="L13">
        <v>2</v>
      </c>
      <c r="M13">
        <v>44.69</v>
      </c>
      <c r="N13">
        <v>36.2057</v>
      </c>
      <c r="O13">
        <v>16.275200000000002</v>
      </c>
      <c r="P13">
        <v>6.1593999999999998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14.5564</v>
      </c>
      <c r="X13" t="s">
        <v>275</v>
      </c>
      <c r="Y13">
        <v>1.5823</v>
      </c>
      <c r="Z13" t="s">
        <v>443</v>
      </c>
      <c r="AA13">
        <v>1.6016999999999999</v>
      </c>
      <c r="AB13" t="s">
        <v>1646</v>
      </c>
      <c r="AC13">
        <v>0.2994</v>
      </c>
      <c r="AD13">
        <v>0.9</v>
      </c>
      <c r="AE13">
        <v>135.405</v>
      </c>
      <c r="AF13">
        <v>14</v>
      </c>
      <c r="AG13">
        <v>56</v>
      </c>
    </row>
    <row r="14" spans="1:33">
      <c r="A14" t="s">
        <v>1647</v>
      </c>
      <c r="B14" s="1">
        <v>0.78125</v>
      </c>
      <c r="C14" t="s">
        <v>168</v>
      </c>
      <c r="D14" t="s">
        <v>281</v>
      </c>
      <c r="E14" t="s">
        <v>1620</v>
      </c>
      <c r="F14">
        <v>3105</v>
      </c>
      <c r="G14" t="s">
        <v>1576</v>
      </c>
      <c r="H14" t="s">
        <v>1577</v>
      </c>
      <c r="I14" s="3" t="s">
        <v>5</v>
      </c>
      <c r="J14" t="s">
        <v>234</v>
      </c>
      <c r="K14" t="s">
        <v>1621</v>
      </c>
      <c r="L14">
        <v>2</v>
      </c>
      <c r="M14">
        <v>40.727899999999998</v>
      </c>
      <c r="N14">
        <v>37.947099999999999</v>
      </c>
      <c r="O14">
        <v>16.1569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14.02</v>
      </c>
      <c r="X14" t="s">
        <v>272</v>
      </c>
      <c r="Y14">
        <v>0.75180000000000002</v>
      </c>
      <c r="Z14" t="s">
        <v>1648</v>
      </c>
      <c r="AA14">
        <v>0.2581</v>
      </c>
      <c r="AB14" t="s">
        <v>1649</v>
      </c>
      <c r="AC14">
        <v>0.4703</v>
      </c>
      <c r="AD14">
        <v>2.1</v>
      </c>
      <c r="AE14">
        <v>131.3295</v>
      </c>
      <c r="AF14">
        <v>16</v>
      </c>
      <c r="AG14">
        <v>52</v>
      </c>
    </row>
    <row r="15" spans="1:33">
      <c r="A15" t="s">
        <v>1650</v>
      </c>
      <c r="B15" s="1">
        <v>0.78125</v>
      </c>
      <c r="C15" t="s">
        <v>168</v>
      </c>
      <c r="D15" t="s">
        <v>281</v>
      </c>
      <c r="E15" t="s">
        <v>1620</v>
      </c>
      <c r="F15">
        <v>3105</v>
      </c>
      <c r="G15" t="s">
        <v>1576</v>
      </c>
      <c r="H15" t="s">
        <v>1577</v>
      </c>
      <c r="I15" s="3" t="s">
        <v>5</v>
      </c>
      <c r="J15" t="s">
        <v>234</v>
      </c>
      <c r="K15" t="s">
        <v>1621</v>
      </c>
      <c r="L15">
        <v>2</v>
      </c>
      <c r="M15">
        <v>36.927900000000001</v>
      </c>
      <c r="N15">
        <v>30.752500000000001</v>
      </c>
      <c r="O15">
        <v>14.090199999999999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15.060700000000001</v>
      </c>
      <c r="X15" t="s">
        <v>1651</v>
      </c>
      <c r="Y15">
        <v>0.3478</v>
      </c>
      <c r="Z15" t="s">
        <v>1652</v>
      </c>
      <c r="AA15">
        <v>0.77470000000000006</v>
      </c>
      <c r="AB15" t="s">
        <v>431</v>
      </c>
      <c r="AC15">
        <v>0.27950000000000003</v>
      </c>
      <c r="AD15">
        <v>7.4</v>
      </c>
      <c r="AE15">
        <v>121.89060000000001</v>
      </c>
      <c r="AF15">
        <v>25</v>
      </c>
      <c r="AG15">
        <v>46</v>
      </c>
    </row>
    <row r="51" spans="1:33" hidden="1" outlineLevel="1">
      <c r="A51" t="str">
        <f>C2</f>
        <v>Kempton</v>
      </c>
      <c r="B51">
        <f>B2</f>
        <v>0.78125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In The Cove (IRE)</v>
      </c>
      <c r="L52" t="str">
        <f t="shared" si="0"/>
        <v>Kennocha (IRE)</v>
      </c>
      <c r="M52" t="str">
        <f t="shared" si="0"/>
        <v>Ever Rock (IRE)</v>
      </c>
      <c r="N52" t="str">
        <f t="shared" ref="N52:N91" si="1">INDEX($A$2:$A$20,(MATCH(LARGE(W$2:W$20,$J52),W$2:W$20,0)))</f>
        <v>In The Cove (IRE)</v>
      </c>
      <c r="O52" t="str">
        <f t="shared" ref="O52:O91" si="2">INDEX($A$2:$A$20,(MATCH(LARGE(AA$2:AA$20,$J52),AA$2:AA$20,0)))</f>
        <v>Wayfaring Stranger (IRE)</v>
      </c>
      <c r="P52" t="str">
        <f t="shared" ref="P52:P91" si="3">INDEX($A$2:$A$20,(MATCH(LARGE(Y$2:Y$20,$J52),Y$2:Y$20,0)))</f>
        <v>Dinas Powys (IRE)</v>
      </c>
      <c r="Q52" t="str">
        <f t="shared" ref="Q52:Q91" si="4">INDEX($A$2:$A$20,(MATCH(LARGE(Y$2:Y$20,$J52),Y$2:Y$20,0)))</f>
        <v>Dinas Powys (IRE)</v>
      </c>
      <c r="R52" t="str">
        <f t="shared" ref="R52:R91" si="5">INDEX($A$2:$A$20,(MATCH(LARGE(AD$2:AD$20,$J52),AD$2:AD$20,0)))</f>
        <v>Rajman</v>
      </c>
      <c r="S52" t="str">
        <f t="shared" ref="S52:S80" si="6">A2</f>
        <v>Dinas Powys (IRE)</v>
      </c>
      <c r="V52">
        <f t="shared" ref="V52:V80" si="7">SUM(Y52:AF52)</f>
        <v>76</v>
      </c>
      <c r="W52">
        <f t="shared" ref="W52:W80" si="8">V52-AG2</f>
        <v>14</v>
      </c>
      <c r="X52">
        <f t="shared" ref="X52:X60" si="9">IF(ISNA(W52),"",W52)</f>
        <v>14</v>
      </c>
      <c r="Y52">
        <f t="shared" ref="Y52:AA80" si="10">(($H$63+1)-(RANK(M2,M$2:M$30)))</f>
        <v>12</v>
      </c>
      <c r="Z52">
        <f t="shared" si="10"/>
        <v>12</v>
      </c>
      <c r="AA52">
        <f t="shared" si="10"/>
        <v>7</v>
      </c>
      <c r="AB52">
        <f t="shared" ref="AB52:AB80" si="11">(($H$63+1)-(RANK(W2,W$2:W$30)))</f>
        <v>7</v>
      </c>
      <c r="AC52">
        <f t="shared" ref="AC52:AC80" si="12">(($H$63+1)-(RANK(Y2,Y$2:Y$30)))</f>
        <v>14</v>
      </c>
      <c r="AD52">
        <f t="shared" ref="AD52:AD80" si="13">(($H$63+1)-(RANK(AA2,AA$2:AA$30)))</f>
        <v>7</v>
      </c>
      <c r="AE52">
        <f t="shared" ref="AE52:AF80" si="14">(($H$63+1)-(RANK(AC2,AC$2:AC$30)))</f>
        <v>6</v>
      </c>
      <c r="AF52">
        <f t="shared" si="14"/>
        <v>11</v>
      </c>
      <c r="AG52" t="str">
        <f>INDEX(S52:S92, MATCH(LARGE(X52:X92, 1),X52:X92, 0))</f>
        <v>Kennocha (IRE)</v>
      </c>
    </row>
    <row r="53" spans="1:33" hidden="1" outlineLevel="1">
      <c r="A53" t="s">
        <v>43</v>
      </c>
      <c r="B53" t="str">
        <f>A2</f>
        <v>Dinas Powys (IRE)</v>
      </c>
      <c r="C53">
        <f>AE2</f>
        <v>178.15979999999999</v>
      </c>
      <c r="D53">
        <f>AG2</f>
        <v>62</v>
      </c>
      <c r="E53">
        <f>C53-D53</f>
        <v>116.15979999999999</v>
      </c>
      <c r="F53">
        <f>SUMIF(B53:B61, B53, G53:G61)</f>
        <v>0.14026939926237025</v>
      </c>
      <c r="G53">
        <f>(1/C53)*(C53-C54)</f>
        <v>1.1647408674684143E-2</v>
      </c>
      <c r="H53">
        <f>AF2</f>
        <v>8</v>
      </c>
      <c r="J53">
        <v>2</v>
      </c>
      <c r="K53" t="str">
        <f t="shared" si="0"/>
        <v>Wayfaring Stranger (IRE)</v>
      </c>
      <c r="L53" t="str">
        <f t="shared" si="0"/>
        <v>Feel The Noize</v>
      </c>
      <c r="M53" t="str">
        <f t="shared" si="0"/>
        <v>Rajman</v>
      </c>
      <c r="N53" t="str">
        <f t="shared" si="1"/>
        <v>Ever Rock (IRE)</v>
      </c>
      <c r="O53" t="str">
        <f t="shared" si="2"/>
        <v>Torolight</v>
      </c>
      <c r="P53" t="str">
        <f t="shared" si="3"/>
        <v>Wayfaring Stranger (IRE)</v>
      </c>
      <c r="Q53" t="str">
        <f t="shared" si="4"/>
        <v>Wayfaring Stranger (IRE)</v>
      </c>
      <c r="R53" t="str">
        <f t="shared" si="5"/>
        <v>Kennocha (IRE)</v>
      </c>
      <c r="S53" t="str">
        <f t="shared" si="6"/>
        <v>In The Cove (IRE)</v>
      </c>
      <c r="V53">
        <f t="shared" si="7"/>
        <v>75</v>
      </c>
      <c r="W53">
        <f t="shared" si="8"/>
        <v>14</v>
      </c>
      <c r="X53">
        <f t="shared" si="9"/>
        <v>14</v>
      </c>
      <c r="Y53">
        <f t="shared" si="10"/>
        <v>14</v>
      </c>
      <c r="Z53">
        <f t="shared" si="10"/>
        <v>5</v>
      </c>
      <c r="AA53">
        <f t="shared" si="10"/>
        <v>11</v>
      </c>
      <c r="AB53">
        <f t="shared" si="11"/>
        <v>14</v>
      </c>
      <c r="AC53">
        <f t="shared" si="12"/>
        <v>5</v>
      </c>
      <c r="AD53">
        <f t="shared" si="13"/>
        <v>7</v>
      </c>
      <c r="AE53">
        <f t="shared" si="14"/>
        <v>12</v>
      </c>
      <c r="AF53">
        <f t="shared" si="14"/>
        <v>7</v>
      </c>
    </row>
    <row r="54" spans="1:33" hidden="1" outlineLevel="1">
      <c r="A54" t="s">
        <v>44</v>
      </c>
      <c r="B54" t="str">
        <f>A3</f>
        <v>In The Cove (IRE)</v>
      </c>
      <c r="C54">
        <f>AE3</f>
        <v>176.0847</v>
      </c>
      <c r="D54">
        <f>AG3</f>
        <v>61</v>
      </c>
      <c r="E54">
        <f t="shared" ref="E54:E55" si="15">C54-D54</f>
        <v>115.0847</v>
      </c>
      <c r="F54">
        <f ca="1">SUMIF(B53:B64, B54, G53:G61)</f>
        <v>0.17236572687685026</v>
      </c>
      <c r="H54">
        <f>AF3</f>
        <v>4.5</v>
      </c>
      <c r="J54">
        <v>3</v>
      </c>
      <c r="K54" t="str">
        <f t="shared" si="0"/>
        <v>Dinas Powys (IRE)</v>
      </c>
      <c r="L54" t="str">
        <f t="shared" si="0"/>
        <v>Dinas Powys (IRE)</v>
      </c>
      <c r="M54" t="str">
        <f t="shared" si="0"/>
        <v>Feel The Noize</v>
      </c>
      <c r="N54" t="str">
        <f t="shared" si="1"/>
        <v>Wheres Perle</v>
      </c>
      <c r="O54" t="str">
        <f t="shared" si="2"/>
        <v>Wheres Perle</v>
      </c>
      <c r="P54" t="str">
        <f t="shared" si="3"/>
        <v>Kennocha (IRE)</v>
      </c>
      <c r="Q54" t="str">
        <f t="shared" si="4"/>
        <v>Kennocha (IRE)</v>
      </c>
      <c r="R54" t="str">
        <f t="shared" si="5"/>
        <v>Torolight</v>
      </c>
      <c r="S54" t="str">
        <f t="shared" si="6"/>
        <v>Kennocha (IRE)</v>
      </c>
      <c r="V54">
        <f t="shared" si="7"/>
        <v>77</v>
      </c>
      <c r="W54">
        <f t="shared" si="8"/>
        <v>18</v>
      </c>
      <c r="X54">
        <f t="shared" si="9"/>
        <v>18</v>
      </c>
      <c r="Y54">
        <f t="shared" si="10"/>
        <v>7</v>
      </c>
      <c r="Z54">
        <f t="shared" si="10"/>
        <v>14</v>
      </c>
      <c r="AA54">
        <f t="shared" si="10"/>
        <v>5</v>
      </c>
      <c r="AB54">
        <f t="shared" si="11"/>
        <v>11</v>
      </c>
      <c r="AC54">
        <f t="shared" si="12"/>
        <v>12</v>
      </c>
      <c r="AD54">
        <f t="shared" si="13"/>
        <v>5</v>
      </c>
      <c r="AE54">
        <f t="shared" si="14"/>
        <v>10</v>
      </c>
      <c r="AF54">
        <f t="shared" si="14"/>
        <v>13</v>
      </c>
    </row>
    <row r="55" spans="1:33" hidden="1" outlineLevel="1">
      <c r="A55" t="s">
        <v>45</v>
      </c>
      <c r="B55" t="str">
        <f>A4</f>
        <v>Kennocha (IRE)</v>
      </c>
      <c r="C55">
        <f>AE4</f>
        <v>169.16759999999999</v>
      </c>
      <c r="D55">
        <f>AG4</f>
        <v>59</v>
      </c>
      <c r="E55">
        <f t="shared" si="15"/>
        <v>110.16759999999999</v>
      </c>
      <c r="F55">
        <f ca="1">SUMIF(B53:B64, B55, G53:G61)</f>
        <v>0</v>
      </c>
      <c r="H55">
        <f>AF4</f>
        <v>12</v>
      </c>
      <c r="J55">
        <v>4</v>
      </c>
      <c r="K55" t="str">
        <f t="shared" si="0"/>
        <v>Rajman</v>
      </c>
      <c r="L55" t="str">
        <f t="shared" si="0"/>
        <v>The Grey Dancer (IRE)</v>
      </c>
      <c r="M55" t="str">
        <f t="shared" si="0"/>
        <v>In The Cove (IRE)</v>
      </c>
      <c r="N55" t="str">
        <f t="shared" si="1"/>
        <v>Kennocha (IRE)</v>
      </c>
      <c r="O55" t="str">
        <f t="shared" si="2"/>
        <v>Feel The Noize</v>
      </c>
      <c r="P55" t="str">
        <f t="shared" si="3"/>
        <v>Temujin (IRE)</v>
      </c>
      <c r="Q55" t="str">
        <f t="shared" si="4"/>
        <v>Temujin (IRE)</v>
      </c>
      <c r="R55" t="str">
        <f t="shared" si="5"/>
        <v>Dinas Powys (IRE)</v>
      </c>
      <c r="S55" t="str">
        <f t="shared" si="6"/>
        <v>Torolight</v>
      </c>
      <c r="V55">
        <f t="shared" si="7"/>
        <v>73</v>
      </c>
      <c r="W55">
        <f t="shared" si="8"/>
        <v>15</v>
      </c>
      <c r="X55">
        <f t="shared" si="9"/>
        <v>15</v>
      </c>
      <c r="Y55">
        <f t="shared" si="10"/>
        <v>10</v>
      </c>
      <c r="Z55">
        <f t="shared" si="10"/>
        <v>7</v>
      </c>
      <c r="AA55">
        <f t="shared" si="10"/>
        <v>9</v>
      </c>
      <c r="AB55">
        <f t="shared" si="11"/>
        <v>2</v>
      </c>
      <c r="AC55">
        <f t="shared" si="12"/>
        <v>7</v>
      </c>
      <c r="AD55">
        <f t="shared" si="13"/>
        <v>13</v>
      </c>
      <c r="AE55">
        <f t="shared" si="14"/>
        <v>13</v>
      </c>
      <c r="AF55">
        <f t="shared" si="14"/>
        <v>12</v>
      </c>
    </row>
    <row r="56" spans="1:33" hidden="1" outlineLevel="1">
      <c r="A56" t="s">
        <v>46</v>
      </c>
      <c r="B56" t="str">
        <f>INDEX(A$2:A$20,MATCH(C56,M$2:M$20,0))</f>
        <v>In The Cove (IRE)</v>
      </c>
      <c r="C56">
        <f>LARGE(M$2:M$20, D56)</f>
        <v>68</v>
      </c>
      <c r="D56">
        <v>1</v>
      </c>
      <c r="E56">
        <f>LARGE(M$2:M$20, F56)</f>
        <v>62.013100000000001</v>
      </c>
      <c r="F56">
        <v>2</v>
      </c>
      <c r="G56">
        <f t="shared" ref="G56:G61" si="16">IF(C56&gt;0, (1/C56)*(C56-E56), 0.1)</f>
        <v>8.8042647058823503E-2</v>
      </c>
      <c r="H56">
        <f t="shared" ref="H56:H61" si="17">INDEX(AF$2:AF$20,MATCH(B56,A$2:A$20,0))</f>
        <v>4.5</v>
      </c>
      <c r="J56">
        <v>5</v>
      </c>
      <c r="K56" t="str">
        <f t="shared" si="0"/>
        <v>Torolight</v>
      </c>
      <c r="L56" t="str">
        <f t="shared" si="0"/>
        <v>Temujin (IRE)</v>
      </c>
      <c r="M56" t="str">
        <f t="shared" si="0"/>
        <v>Wheres Perle</v>
      </c>
      <c r="N56" t="str">
        <f t="shared" si="1"/>
        <v>Rajman</v>
      </c>
      <c r="O56" t="str">
        <f t="shared" si="2"/>
        <v>Temujin (IRE)</v>
      </c>
      <c r="P56" t="str">
        <f t="shared" si="3"/>
        <v>Dancing Jo</v>
      </c>
      <c r="Q56" t="str">
        <f t="shared" si="4"/>
        <v>Dancing Jo</v>
      </c>
      <c r="R56" t="str">
        <f t="shared" si="5"/>
        <v>Quintana Roo</v>
      </c>
      <c r="S56" t="str">
        <f t="shared" si="6"/>
        <v>Rajman</v>
      </c>
      <c r="V56">
        <f t="shared" si="7"/>
        <v>63</v>
      </c>
      <c r="W56">
        <f t="shared" si="8"/>
        <v>8</v>
      </c>
      <c r="X56">
        <f t="shared" si="9"/>
        <v>8</v>
      </c>
      <c r="Y56">
        <f t="shared" si="10"/>
        <v>11</v>
      </c>
      <c r="Z56">
        <f t="shared" si="10"/>
        <v>1</v>
      </c>
      <c r="AA56">
        <f t="shared" si="10"/>
        <v>13</v>
      </c>
      <c r="AB56">
        <f t="shared" si="11"/>
        <v>10</v>
      </c>
      <c r="AC56">
        <f t="shared" si="12"/>
        <v>6</v>
      </c>
      <c r="AD56">
        <f t="shared" si="13"/>
        <v>2</v>
      </c>
      <c r="AE56">
        <f t="shared" si="14"/>
        <v>6</v>
      </c>
      <c r="AF56">
        <f t="shared" si="14"/>
        <v>14</v>
      </c>
    </row>
    <row r="57" spans="1:33" hidden="1" outlineLevel="1">
      <c r="A57" t="s">
        <v>25</v>
      </c>
      <c r="B57" t="str">
        <f>INDEX(A$2:A$20,MATCH(C57,W$2:W$20,0))</f>
        <v>In The Cove (IRE)</v>
      </c>
      <c r="C57">
        <f>LARGE(W$2:W$20, D57)</f>
        <v>18.0686</v>
      </c>
      <c r="D57">
        <v>1</v>
      </c>
      <c r="E57">
        <f>LARGE(W$2:W$20, F57)</f>
        <v>16.545000000000002</v>
      </c>
      <c r="F57">
        <v>2</v>
      </c>
      <c r="G57">
        <f t="shared" si="16"/>
        <v>8.4323079818026753E-2</v>
      </c>
      <c r="H57">
        <f t="shared" si="17"/>
        <v>4.5</v>
      </c>
      <c r="J57">
        <v>6</v>
      </c>
      <c r="K57" t="str">
        <f t="shared" si="0"/>
        <v>Ever Rock (IRE)</v>
      </c>
      <c r="L57" t="str">
        <f t="shared" si="0"/>
        <v>Wayfaring Stranger (IRE)</v>
      </c>
      <c r="M57" t="str">
        <f t="shared" si="0"/>
        <v>Torolight</v>
      </c>
      <c r="N57" t="str">
        <f t="shared" si="1"/>
        <v>Feel The Noize</v>
      </c>
      <c r="O57" t="str">
        <f t="shared" si="2"/>
        <v>Dancing Jo</v>
      </c>
      <c r="P57" t="str">
        <f t="shared" si="3"/>
        <v>Feel The Noize</v>
      </c>
      <c r="Q57" t="str">
        <f t="shared" si="4"/>
        <v>Feel The Noize</v>
      </c>
      <c r="R57" t="str">
        <f t="shared" si="5"/>
        <v>Ever Rock (IRE)</v>
      </c>
      <c r="S57" t="str">
        <f t="shared" si="6"/>
        <v>Feel The Noize</v>
      </c>
      <c r="V57">
        <f t="shared" si="7"/>
        <v>72</v>
      </c>
      <c r="W57">
        <f t="shared" si="8"/>
        <v>17</v>
      </c>
      <c r="X57">
        <f t="shared" si="9"/>
        <v>17</v>
      </c>
      <c r="Y57">
        <f t="shared" si="10"/>
        <v>6</v>
      </c>
      <c r="Z57">
        <f t="shared" si="10"/>
        <v>13</v>
      </c>
      <c r="AA57">
        <f t="shared" si="10"/>
        <v>12</v>
      </c>
      <c r="AB57">
        <f t="shared" si="11"/>
        <v>9</v>
      </c>
      <c r="AC57">
        <f t="shared" si="12"/>
        <v>9</v>
      </c>
      <c r="AD57">
        <f t="shared" si="13"/>
        <v>11</v>
      </c>
      <c r="AE57">
        <f t="shared" si="14"/>
        <v>7</v>
      </c>
      <c r="AF57">
        <f t="shared" si="14"/>
        <v>5</v>
      </c>
    </row>
    <row r="58" spans="1:33" hidden="1" outlineLevel="1">
      <c r="A58" t="s">
        <v>28</v>
      </c>
      <c r="B58" t="str">
        <f>INDEX(A$2:A$20,MATCH(C58,AA$2:AA$20,0))</f>
        <v>Wayfaring Stranger (IRE)</v>
      </c>
      <c r="C58">
        <f>LARGE(AA$2:AA$20, D58)</f>
        <v>2.0962000000000001</v>
      </c>
      <c r="D58">
        <v>1</v>
      </c>
      <c r="E58">
        <f>LARGE(AA$2:AA$20, F58)</f>
        <v>1.9202999999999999</v>
      </c>
      <c r="F58">
        <v>2</v>
      </c>
      <c r="G58">
        <f t="shared" si="16"/>
        <v>8.3913748688102363E-2</v>
      </c>
      <c r="H58">
        <f t="shared" si="17"/>
        <v>8</v>
      </c>
      <c r="J58">
        <v>7</v>
      </c>
      <c r="K58" t="str">
        <f t="shared" si="0"/>
        <v>Wheres Perle</v>
      </c>
      <c r="L58" t="str">
        <f t="shared" si="0"/>
        <v>La Roca Del Fuego (IRE)</v>
      </c>
      <c r="M58" t="str">
        <f t="shared" si="0"/>
        <v>Temujin (IRE)</v>
      </c>
      <c r="N58" t="str">
        <f t="shared" si="1"/>
        <v>Quintana Roo</v>
      </c>
      <c r="O58" t="str">
        <f t="shared" si="2"/>
        <v>The Grey Dancer (IRE)</v>
      </c>
      <c r="P58" t="str">
        <f t="shared" si="3"/>
        <v>Wheres Perle</v>
      </c>
      <c r="Q58" t="str">
        <f t="shared" si="4"/>
        <v>Wheres Perle</v>
      </c>
      <c r="R58" t="str">
        <f t="shared" si="5"/>
        <v>Wheres Perle</v>
      </c>
      <c r="S58" t="str">
        <f t="shared" si="6"/>
        <v>Ever Rock (IRE)</v>
      </c>
      <c r="V58">
        <f t="shared" si="7"/>
        <v>60</v>
      </c>
      <c r="W58">
        <f t="shared" si="8"/>
        <v>7</v>
      </c>
      <c r="X58">
        <f t="shared" si="9"/>
        <v>7</v>
      </c>
      <c r="Y58">
        <f t="shared" si="10"/>
        <v>9</v>
      </c>
      <c r="Z58">
        <f t="shared" si="10"/>
        <v>4</v>
      </c>
      <c r="AA58">
        <f t="shared" si="10"/>
        <v>14</v>
      </c>
      <c r="AB58">
        <f t="shared" si="11"/>
        <v>13</v>
      </c>
      <c r="AC58">
        <f t="shared" si="12"/>
        <v>1</v>
      </c>
      <c r="AD58">
        <f t="shared" si="13"/>
        <v>1</v>
      </c>
      <c r="AE58">
        <f t="shared" si="14"/>
        <v>9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Wayfaring Stranger (IRE)</v>
      </c>
      <c r="C59">
        <f>LARGE(AC$2:AC$20, D59)</f>
        <v>3.4249000000000001</v>
      </c>
      <c r="D59">
        <v>1</v>
      </c>
      <c r="E59">
        <f>LARGE(AC$2:AC$20, F59)</f>
        <v>3.0798000000000001</v>
      </c>
      <c r="F59">
        <v>2</v>
      </c>
      <c r="G59">
        <f t="shared" si="16"/>
        <v>0.10076206604572395</v>
      </c>
      <c r="H59">
        <f t="shared" si="17"/>
        <v>8</v>
      </c>
      <c r="J59">
        <v>8</v>
      </c>
      <c r="K59" t="str">
        <f t="shared" si="0"/>
        <v>Kennocha (IRE)</v>
      </c>
      <c r="L59" t="str">
        <f t="shared" si="0"/>
        <v>Torolight</v>
      </c>
      <c r="M59" t="str">
        <f t="shared" si="0"/>
        <v>Dinas Powys (IRE)</v>
      </c>
      <c r="N59" t="str">
        <f t="shared" si="1"/>
        <v>Dinas Powys (IRE)</v>
      </c>
      <c r="O59" t="str">
        <f t="shared" si="2"/>
        <v>Dinas Powys (IRE)</v>
      </c>
      <c r="P59" t="str">
        <f t="shared" si="3"/>
        <v>Torolight</v>
      </c>
      <c r="Q59" t="str">
        <f t="shared" si="4"/>
        <v>Torolight</v>
      </c>
      <c r="R59" t="str">
        <f t="shared" si="5"/>
        <v>In The Cove (IRE)</v>
      </c>
      <c r="S59" t="str">
        <f t="shared" si="6"/>
        <v>Wayfaring Stranger (IRE)</v>
      </c>
      <c r="V59">
        <f t="shared" si="7"/>
        <v>70</v>
      </c>
      <c r="W59">
        <f t="shared" si="8"/>
        <v>12</v>
      </c>
      <c r="X59">
        <f t="shared" si="9"/>
        <v>12</v>
      </c>
      <c r="Y59">
        <f t="shared" si="10"/>
        <v>13</v>
      </c>
      <c r="Z59">
        <f t="shared" si="10"/>
        <v>9</v>
      </c>
      <c r="AA59">
        <f t="shared" si="10"/>
        <v>1</v>
      </c>
      <c r="AB59">
        <f t="shared" si="11"/>
        <v>4</v>
      </c>
      <c r="AC59">
        <f t="shared" si="12"/>
        <v>13</v>
      </c>
      <c r="AD59">
        <f t="shared" si="13"/>
        <v>14</v>
      </c>
      <c r="AE59">
        <f t="shared" si="14"/>
        <v>14</v>
      </c>
      <c r="AF59">
        <f t="shared" si="14"/>
        <v>2</v>
      </c>
    </row>
    <row r="60" spans="1:33" hidden="1" outlineLevel="1">
      <c r="A60" t="s">
        <v>26</v>
      </c>
      <c r="B60" t="str">
        <f>INDEX(A$2:A$20,MATCH(C60,Y$2:Y$20,0))</f>
        <v>Dinas Powys (IRE)</v>
      </c>
      <c r="C60">
        <f>LARGE(Y$2:Y$20, D60)</f>
        <v>2.5710999999999999</v>
      </c>
      <c r="D60">
        <v>1</v>
      </c>
      <c r="E60">
        <f>LARGE(Y$2:Y$20, F60)</f>
        <v>2.2404000000000002</v>
      </c>
      <c r="F60">
        <v>2</v>
      </c>
      <c r="G60">
        <f t="shared" si="16"/>
        <v>0.12862199058768611</v>
      </c>
      <c r="H60">
        <f t="shared" si="17"/>
        <v>8</v>
      </c>
      <c r="J60">
        <v>9</v>
      </c>
      <c r="K60" t="str">
        <f t="shared" si="0"/>
        <v>Feel The Noize</v>
      </c>
      <c r="L60" t="str">
        <f t="shared" si="0"/>
        <v>Dancing Jo</v>
      </c>
      <c r="M60" t="str">
        <f t="shared" si="0"/>
        <v>The Grey Dancer (IRE)</v>
      </c>
      <c r="N60" t="str">
        <f t="shared" si="1"/>
        <v>Temujin (IRE)</v>
      </c>
      <c r="O60" t="str">
        <f t="shared" si="2"/>
        <v>Dinas Powys (IRE)</v>
      </c>
      <c r="P60" t="str">
        <f t="shared" si="3"/>
        <v>Rajman</v>
      </c>
      <c r="Q60" t="str">
        <f t="shared" si="4"/>
        <v>Rajman</v>
      </c>
      <c r="R60" t="str">
        <f t="shared" si="5"/>
        <v>La Roca Del Fuego (IRE)</v>
      </c>
      <c r="S60" t="str">
        <f t="shared" si="6"/>
        <v>Wheres Perle</v>
      </c>
      <c r="V60">
        <f t="shared" si="7"/>
        <v>69</v>
      </c>
      <c r="W60">
        <f t="shared" si="8"/>
        <v>12</v>
      </c>
      <c r="X60">
        <f t="shared" si="9"/>
        <v>12</v>
      </c>
      <c r="Y60">
        <f t="shared" si="10"/>
        <v>8</v>
      </c>
      <c r="Z60">
        <f t="shared" si="10"/>
        <v>3</v>
      </c>
      <c r="AA60">
        <f t="shared" si="10"/>
        <v>10</v>
      </c>
      <c r="AB60">
        <f t="shared" si="11"/>
        <v>12</v>
      </c>
      <c r="AC60">
        <f t="shared" si="12"/>
        <v>8</v>
      </c>
      <c r="AD60">
        <f t="shared" si="13"/>
        <v>12</v>
      </c>
      <c r="AE60">
        <f t="shared" si="14"/>
        <v>8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Rajman</v>
      </c>
      <c r="C61">
        <f>LARGE(AD$2:AD$20, D61)</f>
        <v>18.866700000000002</v>
      </c>
      <c r="D61">
        <v>1</v>
      </c>
      <c r="E61">
        <f>LARGE(AD$2:AD$20, F61)</f>
        <v>13.1</v>
      </c>
      <c r="F61">
        <v>2</v>
      </c>
      <c r="G61">
        <f t="shared" si="16"/>
        <v>0.30565493700541174</v>
      </c>
      <c r="H61">
        <f t="shared" si="17"/>
        <v>5</v>
      </c>
      <c r="J61">
        <v>10</v>
      </c>
      <c r="K61" t="str">
        <f t="shared" si="0"/>
        <v>Dancing Jo</v>
      </c>
      <c r="L61" t="str">
        <f t="shared" si="0"/>
        <v>In The Cove (IRE)</v>
      </c>
      <c r="M61" t="str">
        <f t="shared" si="0"/>
        <v>Kennocha (IRE)</v>
      </c>
      <c r="N61" t="str">
        <f t="shared" si="1"/>
        <v>Dancing Jo</v>
      </c>
      <c r="O61" t="str">
        <f t="shared" si="2"/>
        <v>Kennocha (IRE)</v>
      </c>
      <c r="P61" t="str">
        <f t="shared" si="3"/>
        <v>In The Cove (IRE)</v>
      </c>
      <c r="Q61" t="str">
        <f t="shared" si="4"/>
        <v>In The Cove (IRE)</v>
      </c>
      <c r="R61" t="str">
        <f t="shared" si="5"/>
        <v>Feel The Noize</v>
      </c>
      <c r="S61" t="str">
        <f t="shared" si="6"/>
        <v>Temujin (IRE)</v>
      </c>
      <c r="V61">
        <f t="shared" si="7"/>
        <v>59</v>
      </c>
      <c r="W61">
        <f t="shared" si="8"/>
        <v>0</v>
      </c>
      <c r="X61">
        <f>IF(ISNA(W61),"",W61)</f>
        <v>0</v>
      </c>
      <c r="Y61">
        <f t="shared" si="10"/>
        <v>2</v>
      </c>
      <c r="Z61">
        <f t="shared" si="10"/>
        <v>10</v>
      </c>
      <c r="AA61">
        <f t="shared" si="10"/>
        <v>8</v>
      </c>
      <c r="AB61">
        <f t="shared" si="11"/>
        <v>6</v>
      </c>
      <c r="AC61">
        <f t="shared" si="12"/>
        <v>11</v>
      </c>
      <c r="AD61">
        <f t="shared" si="13"/>
        <v>10</v>
      </c>
      <c r="AE61">
        <f t="shared" si="14"/>
        <v>11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In The Cove (IRE)</v>
      </c>
      <c r="J62">
        <v>11</v>
      </c>
      <c r="K62" t="str">
        <f t="shared" si="0"/>
        <v>The Grey Dancer (IRE)</v>
      </c>
      <c r="L62" t="str">
        <f t="shared" si="0"/>
        <v>Ever Rock (IRE)</v>
      </c>
      <c r="M62" t="str">
        <f t="shared" si="0"/>
        <v>Dancing Jo</v>
      </c>
      <c r="N62" t="str">
        <f t="shared" si="1"/>
        <v>Wayfaring Stranger (IRE)</v>
      </c>
      <c r="O62" t="str">
        <f t="shared" si="2"/>
        <v>Quintana Roo</v>
      </c>
      <c r="P62" t="str">
        <f t="shared" si="3"/>
        <v>La Roca Del Fuego (IRE)</v>
      </c>
      <c r="Q62" t="str">
        <f t="shared" si="4"/>
        <v>La Roca Del Fuego (IRE)</v>
      </c>
      <c r="R62" t="str">
        <f t="shared" si="5"/>
        <v>Dancing Jo</v>
      </c>
      <c r="S62" t="str">
        <f t="shared" si="6"/>
        <v>The Grey Dancer (IRE)</v>
      </c>
      <c r="V62">
        <f t="shared" si="7"/>
        <v>39</v>
      </c>
      <c r="W62">
        <f t="shared" si="8"/>
        <v>-18</v>
      </c>
      <c r="X62">
        <f t="shared" ref="X62:X80" si="18">IF(ISNA(W62),"",W62)</f>
        <v>-18</v>
      </c>
      <c r="Y62">
        <f t="shared" si="10"/>
        <v>4</v>
      </c>
      <c r="Z62">
        <f t="shared" si="10"/>
        <v>11</v>
      </c>
      <c r="AA62">
        <f t="shared" si="10"/>
        <v>6</v>
      </c>
      <c r="AB62">
        <f t="shared" si="11"/>
        <v>1</v>
      </c>
      <c r="AC62">
        <f t="shared" si="12"/>
        <v>3</v>
      </c>
      <c r="AD62">
        <f t="shared" si="13"/>
        <v>8</v>
      </c>
      <c r="AE62">
        <f t="shared" si="14"/>
        <v>3</v>
      </c>
      <c r="AF62">
        <f t="shared" si="14"/>
        <v>3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Rajman</v>
      </c>
      <c r="C63" t="str">
        <f>IF(G68="Handicap", INDEX(B53:B55,(MATCH(LARGE(D53:D55,3),D53:D55,0))))</f>
        <v>Kennocha (IRE)</v>
      </c>
      <c r="D63" t="str">
        <f>IF(G68="Handicap", INDEX(B53:B55,(MATCH(LARGE(E53:E55,1),E53:E55,0))))</f>
        <v>Dinas Powys (IRE)</v>
      </c>
      <c r="G63" t="s">
        <v>68</v>
      </c>
      <c r="H63">
        <f>COUNTIF(A2:A30, "*")</f>
        <v>14</v>
      </c>
      <c r="J63">
        <v>12</v>
      </c>
      <c r="K63" t="str">
        <f t="shared" si="0"/>
        <v>La Roca Del Fuego (IRE)</v>
      </c>
      <c r="L63" t="str">
        <f t="shared" si="0"/>
        <v>Wheres Perle</v>
      </c>
      <c r="M63" t="str">
        <f t="shared" si="0"/>
        <v>La Roca Del Fuego (IRE)</v>
      </c>
      <c r="N63" t="str">
        <f t="shared" si="1"/>
        <v>La Roca Del Fuego (IRE)</v>
      </c>
      <c r="O63" t="str">
        <f t="shared" si="2"/>
        <v>La Roca Del Fuego (IRE)</v>
      </c>
      <c r="P63" t="str">
        <f t="shared" si="3"/>
        <v>The Grey Dancer (IRE)</v>
      </c>
      <c r="Q63" t="str">
        <f t="shared" si="4"/>
        <v>The Grey Dancer (IRE)</v>
      </c>
      <c r="R63" t="str">
        <f t="shared" si="5"/>
        <v>The Grey Dancer (IRE)</v>
      </c>
      <c r="S63" t="str">
        <f t="shared" si="6"/>
        <v>Dancing Jo</v>
      </c>
      <c r="V63">
        <f t="shared" si="7"/>
        <v>45</v>
      </c>
      <c r="W63">
        <f t="shared" si="8"/>
        <v>-11</v>
      </c>
      <c r="X63">
        <f t="shared" si="18"/>
        <v>-11</v>
      </c>
      <c r="Y63">
        <f t="shared" si="10"/>
        <v>5</v>
      </c>
      <c r="Z63">
        <f t="shared" si="10"/>
        <v>6</v>
      </c>
      <c r="AA63">
        <f t="shared" si="10"/>
        <v>4</v>
      </c>
      <c r="AB63">
        <f t="shared" si="11"/>
        <v>5</v>
      </c>
      <c r="AC63">
        <f t="shared" si="12"/>
        <v>10</v>
      </c>
      <c r="AD63">
        <f t="shared" si="13"/>
        <v>9</v>
      </c>
      <c r="AE63">
        <f t="shared" si="14"/>
        <v>2</v>
      </c>
      <c r="AF63">
        <f t="shared" si="14"/>
        <v>4</v>
      </c>
    </row>
    <row r="64" spans="1:33" hidden="1" outlineLevel="1">
      <c r="A64" t="s">
        <v>48</v>
      </c>
      <c r="B64" t="str">
        <f>INDEX(B53:B63,MODE(MATCH(B53:B63,B53:B63,0)))</f>
        <v>In The Cove (IRE)</v>
      </c>
      <c r="C64">
        <f>INDEX(AF$2:AF$20,MATCH(B64,A$2:A$20,0))</f>
        <v>4.5</v>
      </c>
      <c r="D64">
        <v>1</v>
      </c>
      <c r="E64">
        <f>SUMIF(B53:B61, B64, G53:G61)</f>
        <v>0.17236572687685026</v>
      </c>
      <c r="F64">
        <v>0</v>
      </c>
      <c r="G64" t="str">
        <f>K2</f>
        <v>Bet At racinguk.com Nursery</v>
      </c>
      <c r="J64">
        <v>13</v>
      </c>
      <c r="K64" t="str">
        <f t="shared" si="0"/>
        <v>Temujin (IRE)</v>
      </c>
      <c r="L64" t="str">
        <f t="shared" si="0"/>
        <v>Quintana Roo</v>
      </c>
      <c r="M64" t="str">
        <f t="shared" si="0"/>
        <v>Quintana Roo</v>
      </c>
      <c r="N64" t="str">
        <f t="shared" si="1"/>
        <v>Torolight</v>
      </c>
      <c r="O64" t="str">
        <f t="shared" si="2"/>
        <v>Rajman</v>
      </c>
      <c r="P64" t="str">
        <f t="shared" si="3"/>
        <v>Quintana Roo</v>
      </c>
      <c r="Q64" t="str">
        <f t="shared" si="4"/>
        <v>Quintana Roo</v>
      </c>
      <c r="R64" t="str">
        <f t="shared" si="5"/>
        <v>Wayfaring Stranger (IRE)</v>
      </c>
      <c r="S64" t="str">
        <f t="shared" si="6"/>
        <v>La Roca Del Fuego (IRE)</v>
      </c>
      <c r="V64">
        <f t="shared" si="7"/>
        <v>34</v>
      </c>
      <c r="W64">
        <f t="shared" si="8"/>
        <v>-18</v>
      </c>
      <c r="X64">
        <f t="shared" si="18"/>
        <v>-18</v>
      </c>
      <c r="Y64">
        <f t="shared" si="10"/>
        <v>3</v>
      </c>
      <c r="Z64">
        <f t="shared" si="10"/>
        <v>8</v>
      </c>
      <c r="AA64">
        <f t="shared" si="10"/>
        <v>3</v>
      </c>
      <c r="AB64">
        <f t="shared" si="11"/>
        <v>3</v>
      </c>
      <c r="AC64">
        <f t="shared" si="12"/>
        <v>4</v>
      </c>
      <c r="AD64">
        <f t="shared" si="13"/>
        <v>3</v>
      </c>
      <c r="AE64">
        <f t="shared" si="14"/>
        <v>4</v>
      </c>
      <c r="AF64">
        <f t="shared" si="14"/>
        <v>6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7f </v>
      </c>
      <c r="H65">
        <f>LARGE(G58:G60, 1)</f>
        <v>0.12862199058768611</v>
      </c>
      <c r="J65">
        <v>14</v>
      </c>
      <c r="K65" t="str">
        <f t="shared" si="0"/>
        <v>Quintana Roo</v>
      </c>
      <c r="L65" t="str">
        <f t="shared" si="0"/>
        <v>Rajman</v>
      </c>
      <c r="M65" t="str">
        <f t="shared" si="0"/>
        <v>Wayfaring Stranger (IRE)</v>
      </c>
      <c r="N65" t="str">
        <f t="shared" si="1"/>
        <v>The Grey Dancer (IRE)</v>
      </c>
      <c r="O65" t="str">
        <f t="shared" si="2"/>
        <v>Ever Rock (IRE)</v>
      </c>
      <c r="P65" t="str">
        <f t="shared" si="3"/>
        <v>Ever Rock (IRE)</v>
      </c>
      <c r="Q65" t="str">
        <f t="shared" si="4"/>
        <v>Ever Rock (IRE)</v>
      </c>
      <c r="R65" t="str">
        <f t="shared" si="5"/>
        <v>Temujin (IRE)</v>
      </c>
      <c r="S65" t="str">
        <f t="shared" si="6"/>
        <v>Quintana Roo</v>
      </c>
      <c r="V65">
        <f t="shared" si="7"/>
        <v>30</v>
      </c>
      <c r="W65">
        <f t="shared" si="8"/>
        <v>-16</v>
      </c>
      <c r="X65">
        <f t="shared" si="18"/>
        <v>-16</v>
      </c>
      <c r="Y65">
        <f t="shared" si="10"/>
        <v>1</v>
      </c>
      <c r="Z65">
        <f t="shared" si="10"/>
        <v>2</v>
      </c>
      <c r="AA65">
        <f t="shared" si="10"/>
        <v>2</v>
      </c>
      <c r="AB65">
        <f t="shared" si="11"/>
        <v>8</v>
      </c>
      <c r="AC65">
        <f t="shared" si="12"/>
        <v>2</v>
      </c>
      <c r="AD65">
        <f t="shared" si="13"/>
        <v>4</v>
      </c>
      <c r="AE65">
        <f t="shared" si="14"/>
        <v>1</v>
      </c>
      <c r="AF65">
        <f t="shared" si="14"/>
        <v>10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3105</v>
      </c>
      <c r="H66">
        <f ca="1">LARGE(F53:F55, 1)</f>
        <v>0.17236572687685026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>
        <f t="shared" si="12"/>
        <v>1</v>
      </c>
      <c r="AD66" t="e">
        <f t="shared" si="13"/>
        <v>#N/A</v>
      </c>
      <c r="AE66" t="e">
        <f t="shared" si="14"/>
        <v>#N/A</v>
      </c>
      <c r="AF66">
        <f t="shared" si="14"/>
        <v>1</v>
      </c>
    </row>
    <row r="67" spans="1:32" hidden="1" outlineLevel="1">
      <c r="A67" t="s">
        <v>67</v>
      </c>
      <c r="B67" t="str">
        <f ca="1">H67</f>
        <v>In The Cove (IRE)</v>
      </c>
      <c r="F67">
        <f>IF(H63&lt;11, F66+1, F66)</f>
        <v>0</v>
      </c>
      <c r="G67" t="str">
        <f>G2</f>
        <v>Standard To Slow</v>
      </c>
      <c r="H67" t="str">
        <f ca="1">INDEX(B53:B55,MATCH(H66,F53:F55,0))</f>
        <v>In The Cove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>
        <f t="shared" si="12"/>
        <v>1</v>
      </c>
      <c r="AD67" t="e">
        <f t="shared" si="13"/>
        <v>#N/A</v>
      </c>
      <c r="AE67" t="e">
        <f t="shared" si="14"/>
        <v>#N/A</v>
      </c>
      <c r="AF67">
        <f t="shared" si="14"/>
        <v>1</v>
      </c>
    </row>
    <row r="68" spans="1:32" hidden="1" outlineLevel="1">
      <c r="A68" t="str">
        <f ca="1">INDEX(B62:B67,MODE(MATCH(B62:B67,B62:B67,0)))</f>
        <v>In The Cove (IRE)</v>
      </c>
      <c r="B68" t="str">
        <f ca="1">IF(ISNA(A68), B56, A68)</f>
        <v>In The Cove (IRE)</v>
      </c>
      <c r="C68">
        <f ca="1">INDEX(AF$2:AF$20,MATCH(B68,A$2:A$20,0))</f>
        <v>4.5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-1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>
        <f t="shared" si="12"/>
        <v>1</v>
      </c>
      <c r="AD68" t="e">
        <f t="shared" si="13"/>
        <v>#N/A</v>
      </c>
      <c r="AE68" t="e">
        <f t="shared" si="14"/>
        <v>#N/A</v>
      </c>
      <c r="AF68">
        <f t="shared" si="14"/>
        <v>1</v>
      </c>
    </row>
    <row r="69" spans="1:32" hidden="1" outlineLevel="1">
      <c r="A69" t="s">
        <v>51</v>
      </c>
      <c r="B69" t="str">
        <f ca="1">IF(OR(ISNA(B68), B68="no selection"), B64, B68)</f>
        <v>In The Cove (IRE)</v>
      </c>
      <c r="C69">
        <f ca="1">INDEX(AF$2:AF$20,MATCH(B69,A$2:A$20,0))</f>
        <v>4.5</v>
      </c>
      <c r="D69">
        <v>1</v>
      </c>
      <c r="F69">
        <f ca="1">IF(E70&gt;1, F68+1, F68)</f>
        <v>0</v>
      </c>
      <c r="G69">
        <f ca="1">IF(G66&lt;5000, F70-1, F70)</f>
        <v>-1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>
        <f t="shared" si="12"/>
        <v>1</v>
      </c>
      <c r="AD69" t="e">
        <f t="shared" si="13"/>
        <v>#N/A</v>
      </c>
      <c r="AE69" t="e">
        <f t="shared" si="14"/>
        <v>#N/A</v>
      </c>
      <c r="AF69">
        <f t="shared" si="14"/>
        <v>1</v>
      </c>
    </row>
    <row r="70" spans="1:32" hidden="1" outlineLevel="1">
      <c r="A70" t="s">
        <v>62</v>
      </c>
      <c r="B70" t="str">
        <f ca="1">IF(B69=FALSE, B53, B69)</f>
        <v>In The Cove (IRE)</v>
      </c>
      <c r="C70">
        <f ca="1">INDEX(AF$2:AF$20,MATCH(B70,A$2:A$20,0))</f>
        <v>4.5</v>
      </c>
      <c r="D70">
        <v>1</v>
      </c>
      <c r="E70">
        <f ca="1">SUMIF(B53:B61, B70, G53:G61)</f>
        <v>0.17236572687685026</v>
      </c>
      <c r="F70">
        <f ca="1">IF(E70&gt;1.5, F69+1, F69)</f>
        <v>0</v>
      </c>
      <c r="G70">
        <f ca="1">IF(H63&gt;15, G69-1, G69)</f>
        <v>-1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>
        <f t="shared" si="12"/>
        <v>1</v>
      </c>
      <c r="AD70" t="e">
        <f t="shared" si="13"/>
        <v>#N/A</v>
      </c>
      <c r="AE70" t="e">
        <f t="shared" si="14"/>
        <v>#N/A</v>
      </c>
      <c r="AF70">
        <f t="shared" si="14"/>
        <v>1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>
        <f t="shared" si="12"/>
        <v>1</v>
      </c>
      <c r="AD71" t="e">
        <f t="shared" si="13"/>
        <v>#N/A</v>
      </c>
      <c r="AE71" t="e">
        <f t="shared" si="14"/>
        <v>#N/A</v>
      </c>
      <c r="AF71">
        <f t="shared" si="14"/>
        <v>1</v>
      </c>
    </row>
    <row r="72" spans="1:32" hidden="1" outlineLevel="1">
      <c r="A72" t="s">
        <v>98</v>
      </c>
      <c r="B72" t="str">
        <f>B53</f>
        <v>Dinas Powys (IRE)</v>
      </c>
      <c r="C72">
        <f>C53</f>
        <v>178.15979999999999</v>
      </c>
      <c r="D72">
        <f>(1/C72)*(C72-C73)</f>
        <v>1.1647408674684143E-2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>
        <f t="shared" si="12"/>
        <v>1</v>
      </c>
      <c r="AD72" t="e">
        <f t="shared" si="13"/>
        <v>#N/A</v>
      </c>
      <c r="AE72" t="e">
        <f t="shared" si="14"/>
        <v>#N/A</v>
      </c>
      <c r="AF72">
        <f t="shared" si="14"/>
        <v>1</v>
      </c>
    </row>
    <row r="73" spans="1:32" hidden="1" outlineLevel="1">
      <c r="A73" t="s">
        <v>99</v>
      </c>
      <c r="B73" t="str">
        <f t="shared" ref="B73:C74" si="19">B54</f>
        <v>In The Cove (IRE)</v>
      </c>
      <c r="C73">
        <f t="shared" si="19"/>
        <v>176.0847</v>
      </c>
      <c r="D73">
        <f>(1/C73)*(C73-C74)</f>
        <v>3.9282799698099863E-2</v>
      </c>
      <c r="E73">
        <f t="shared" ref="E73:E74" si="20">H54</f>
        <v>4.5</v>
      </c>
      <c r="F73">
        <f>(E73*10)-10</f>
        <v>35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>
        <f t="shared" si="12"/>
        <v>1</v>
      </c>
      <c r="AD73" t="e">
        <f t="shared" si="13"/>
        <v>#N/A</v>
      </c>
      <c r="AE73" t="e">
        <f t="shared" si="14"/>
        <v>#N/A</v>
      </c>
      <c r="AF73">
        <f t="shared" si="14"/>
        <v>1</v>
      </c>
    </row>
    <row r="74" spans="1:32" hidden="1" outlineLevel="1">
      <c r="A74" t="s">
        <v>100</v>
      </c>
      <c r="B74" t="str">
        <f t="shared" si="19"/>
        <v>Kennocha (IRE)</v>
      </c>
      <c r="C74">
        <f t="shared" si="19"/>
        <v>169.16759999999999</v>
      </c>
      <c r="E74">
        <f t="shared" si="20"/>
        <v>12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>
        <f t="shared" si="12"/>
        <v>1</v>
      </c>
      <c r="AD74" t="e">
        <f t="shared" si="13"/>
        <v>#N/A</v>
      </c>
      <c r="AE74" t="e">
        <f t="shared" si="14"/>
        <v>#N/A</v>
      </c>
      <c r="AF74">
        <f t="shared" si="14"/>
        <v>1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>
        <f t="shared" si="12"/>
        <v>1</v>
      </c>
      <c r="AD75" t="e">
        <f t="shared" si="13"/>
        <v>#N/A</v>
      </c>
      <c r="AE75" t="e">
        <f t="shared" si="14"/>
        <v>#N/A</v>
      </c>
      <c r="AF75">
        <f t="shared" si="14"/>
        <v>1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>
        <f t="shared" si="12"/>
        <v>1</v>
      </c>
      <c r="AD76" t="e">
        <f t="shared" si="13"/>
        <v>#N/A</v>
      </c>
      <c r="AE76" t="e">
        <f t="shared" si="14"/>
        <v>#N/A</v>
      </c>
      <c r="AF76">
        <f t="shared" si="14"/>
        <v>1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In The Cove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>
        <f t="shared" si="12"/>
        <v>1</v>
      </c>
      <c r="AD77" t="e">
        <f t="shared" si="13"/>
        <v>#N/A</v>
      </c>
      <c r="AE77" t="e">
        <f t="shared" si="14"/>
        <v>#N/A</v>
      </c>
      <c r="AF77">
        <f t="shared" si="14"/>
        <v>1</v>
      </c>
    </row>
    <row r="78" spans="1:32" hidden="1" outlineLevel="1">
      <c r="A78" t="s">
        <v>106</v>
      </c>
      <c r="B78">
        <f>INDEX(AE2:AE50, MATCH(H77, A2:A50, 0))</f>
        <v>176.0847</v>
      </c>
      <c r="C78">
        <f>(B79-B78)+0.01</f>
        <v>2.0850999999999917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>
        <f t="shared" si="12"/>
        <v>1</v>
      </c>
      <c r="AD78" t="e">
        <f t="shared" si="13"/>
        <v>#N/A</v>
      </c>
      <c r="AE78" t="e">
        <f t="shared" si="14"/>
        <v>#N/A</v>
      </c>
      <c r="AF78">
        <f t="shared" si="14"/>
        <v>1</v>
      </c>
    </row>
    <row r="79" spans="1:32" hidden="1" outlineLevel="1">
      <c r="A79" t="s">
        <v>107</v>
      </c>
      <c r="B79">
        <f>LARGE(AE2:AE50, 1)</f>
        <v>178.15979999999999</v>
      </c>
      <c r="C79">
        <f>C78/B79</f>
        <v>1.1703538059652019E-2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In The Cove (IRE) is highly rated.</v>
      </c>
      <c r="H79" t="str">
        <f>INDEX(A2:A50, MATCH(B79, AE2:AE50, 0))</f>
        <v>Dinas Powys (IRE)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>
        <f t="shared" si="12"/>
        <v>1</v>
      </c>
      <c r="AD79" t="e">
        <f t="shared" si="13"/>
        <v>#N/A</v>
      </c>
      <c r="AE79" t="e">
        <f t="shared" si="14"/>
        <v>#N/A</v>
      </c>
      <c r="AF79">
        <f t="shared" si="14"/>
        <v>1</v>
      </c>
    </row>
    <row r="80" spans="1:32" hidden="1" outlineLevel="1">
      <c r="A80" t="s">
        <v>108</v>
      </c>
      <c r="B80">
        <f>INDEX(W2:W50,MATCH(H77,A2:A50,0))</f>
        <v>18.0686</v>
      </c>
      <c r="C80">
        <f>(B81-B80)+0.01</f>
        <v>0.01</v>
      </c>
      <c r="D80" t="str">
        <f>D2</f>
        <v xml:space="preserve">7f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>
        <f t="shared" si="12"/>
        <v>1</v>
      </c>
      <c r="AD80" t="e">
        <f t="shared" si="13"/>
        <v>#N/A</v>
      </c>
      <c r="AE80" t="e">
        <f t="shared" si="14"/>
        <v>#N/A</v>
      </c>
      <c r="AF80">
        <f t="shared" si="14"/>
        <v>1</v>
      </c>
    </row>
    <row r="81" spans="1:19" hidden="1" outlineLevel="1">
      <c r="A81" t="s">
        <v>109</v>
      </c>
      <c r="B81">
        <f>LARGE(W2:W49, 1)</f>
        <v>18.0686</v>
      </c>
      <c r="C81">
        <f>C80/B81</f>
        <v>5.5344631017345005E-4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Quintana Roo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Kempton</v>
      </c>
    </row>
    <row r="82" spans="1:19" hidden="1" outlineLevel="1">
      <c r="A82" t="s">
        <v>110</v>
      </c>
      <c r="B82">
        <f>INDEX(M2:M49, MATCH(H77, A2:A49, 0))</f>
        <v>68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68</v>
      </c>
      <c r="C83">
        <f>C82/B83</f>
        <v>1.4705882352941178E-4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In The Cove (IRE)is the form horse.</v>
      </c>
      <c r="H83" t="str">
        <f>INDEX(A2:A50,MATCH(B83,INDEX(M2:M50,0)))</f>
        <v>Quintana Roo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2.8353999999999999</v>
      </c>
      <c r="C84">
        <f>(B85-B84)+0.01</f>
        <v>0.59950000000000014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3.4249000000000001</v>
      </c>
      <c r="C85">
        <f>C84/B85</f>
        <v>0.17504160705422059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Wayfaring Stranger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2.9</v>
      </c>
      <c r="C86">
        <f>(B87-B86)+0.01</f>
        <v>15.976700000000001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18.866700000000002</v>
      </c>
      <c r="C87">
        <f>C86/B87</f>
        <v>0.84682005862180454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Rajman is 84.68% ahead of In The Cove (IRE). </v>
      </c>
      <c r="H87" t="str">
        <f>INDEX(A2:A50, MATCH(B87, AD2:AD50, 0))</f>
        <v>Rajman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0.99339999999999995</v>
      </c>
      <c r="C88">
        <f>B89-B88</f>
        <v>1.5777000000000001</v>
      </c>
      <c r="H88" t="str">
        <f>INDEX(X2:X50, MATCH(B88, Y2:Y50, 0))</f>
        <v>Cronin, S C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2.5710999999999999</v>
      </c>
      <c r="C89">
        <f>C88/B89</f>
        <v>0.61362840807436514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Crehan, Mark is 61.36% ahead of Cronin, S C. </v>
      </c>
      <c r="H89" t="str">
        <f>INDEX(X2:X50, MATCH(B89, Y2:Y50, 0))</f>
        <v>Crehan, Mark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35.611899999999999</v>
      </c>
      <c r="C90">
        <f>(B91-B90)+0.01</f>
        <v>14.3803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49.982199999999999</v>
      </c>
      <c r="C91">
        <f>(C90+0.01)/(B91+0.01)</f>
        <v>0.28785090474113961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Kennocha (IRE) outperformed In The Cove (IRE) significantly.</v>
      </c>
      <c r="H91" t="str">
        <f>INDEX(A2:A50, MATCH(B91, N2:N50, 0))</f>
        <v>Kennocha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3</v>
      </c>
      <c r="F92" t="str">
        <f>IF(E92=0, "", IF(E92=1, "*", IF(E92=2, "**", IF(E92=3, "***", IF(E92=4, "****", IF(E92&gt;4, "*****", ""))))))</f>
        <v>***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138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0.22459999999999999</v>
      </c>
    </row>
    <row r="96" spans="1:19" hidden="1" outlineLevel="1">
      <c r="A96" t="s">
        <v>70</v>
      </c>
      <c r="B96">
        <f>INDEX(Sheet1!H:H, MATCH($A$51, Sheet1!$A:$A,0))</f>
        <v>0.1812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0.1739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0.23910000000000001</v>
      </c>
      <c r="C98" t="b">
        <f>IF(AND($B$94&gt;15,B98&gt;0.25),B57)</f>
        <v>0</v>
      </c>
      <c r="D98">
        <f t="shared" si="22"/>
        <v>6</v>
      </c>
      <c r="E98">
        <f t="shared" si="23"/>
        <v>1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0.19570000000000001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0.13039999999999999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0.2319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1.7109375" bestFit="1" customWidth="1"/>
    <col min="2" max="2" width="19.140625" bestFit="1" customWidth="1"/>
    <col min="3" max="5" width="12" bestFit="1" customWidth="1"/>
    <col min="6" max="6" width="13.28515625" bestFit="1" customWidth="1"/>
    <col min="7" max="7" width="255.7109375" bestFit="1" customWidth="1"/>
    <col min="8" max="8" width="21.7109375" bestFit="1" customWidth="1"/>
    <col min="9" max="9" width="13.42578125" bestFit="1" customWidth="1"/>
    <col min="10" max="10" width="16.28515625" bestFit="1" customWidth="1"/>
    <col min="11" max="11" width="55.42578125" bestFit="1" customWidth="1"/>
    <col min="12" max="19" width="21.710937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18.28515625" bestFit="1" customWidth="1"/>
    <col min="27" max="27" width="15" bestFit="1" customWidth="1"/>
    <col min="28" max="28" width="20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9.14062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1654</v>
      </c>
      <c r="B2" s="1">
        <v>0.80208333333333337</v>
      </c>
      <c r="C2" t="s">
        <v>168</v>
      </c>
      <c r="D2" t="s">
        <v>229</v>
      </c>
      <c r="E2" t="s">
        <v>1407</v>
      </c>
      <c r="F2">
        <v>3881</v>
      </c>
      <c r="G2" t="s">
        <v>1576</v>
      </c>
      <c r="H2" t="s">
        <v>1577</v>
      </c>
      <c r="I2" s="3" t="s">
        <v>233</v>
      </c>
      <c r="J2" t="s">
        <v>234</v>
      </c>
      <c r="K2" t="s">
        <v>1653</v>
      </c>
      <c r="L2">
        <v>2</v>
      </c>
      <c r="M2">
        <v>68.1785</v>
      </c>
      <c r="N2">
        <v>64.0261</v>
      </c>
      <c r="O2">
        <v>23.946999999999999</v>
      </c>
      <c r="P2">
        <v>8.4506999999999994</v>
      </c>
      <c r="Q2">
        <v>7.1424000000000003</v>
      </c>
      <c r="R2">
        <v>0</v>
      </c>
      <c r="S2">
        <v>0</v>
      </c>
      <c r="T2">
        <v>0</v>
      </c>
      <c r="U2">
        <v>0</v>
      </c>
      <c r="V2">
        <v>0</v>
      </c>
      <c r="W2">
        <v>16.9864</v>
      </c>
      <c r="X2" t="s">
        <v>242</v>
      </c>
      <c r="Y2">
        <v>1.988</v>
      </c>
      <c r="Z2" t="s">
        <v>476</v>
      </c>
      <c r="AA2">
        <v>1.7879</v>
      </c>
      <c r="AB2" t="s">
        <v>1176</v>
      </c>
      <c r="AC2">
        <v>1.7514000000000001</v>
      </c>
      <c r="AD2">
        <v>8.0330999999999992</v>
      </c>
      <c r="AE2">
        <v>216.8</v>
      </c>
      <c r="AF2">
        <v>6</v>
      </c>
      <c r="AG2">
        <v>76</v>
      </c>
    </row>
    <row r="3" spans="1:33">
      <c r="A3" t="s">
        <v>1655</v>
      </c>
      <c r="B3" s="1">
        <v>0.80208333333333337</v>
      </c>
      <c r="C3" t="s">
        <v>168</v>
      </c>
      <c r="D3" t="s">
        <v>229</v>
      </c>
      <c r="E3" t="s">
        <v>1407</v>
      </c>
      <c r="F3">
        <v>3881</v>
      </c>
      <c r="G3" t="s">
        <v>1576</v>
      </c>
      <c r="H3" t="s">
        <v>1577</v>
      </c>
      <c r="I3" s="3" t="s">
        <v>233</v>
      </c>
      <c r="J3" t="s">
        <v>234</v>
      </c>
      <c r="K3" t="s">
        <v>1653</v>
      </c>
      <c r="L3">
        <v>2</v>
      </c>
      <c r="M3">
        <v>57.524799999999999</v>
      </c>
      <c r="N3">
        <v>59.576000000000001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17.645700000000001</v>
      </c>
      <c r="X3" t="s">
        <v>671</v>
      </c>
      <c r="Y3">
        <v>1.8188</v>
      </c>
      <c r="Z3" t="s">
        <v>1619</v>
      </c>
      <c r="AA3">
        <v>0.8901</v>
      </c>
      <c r="AB3" t="s">
        <v>239</v>
      </c>
      <c r="AC3">
        <v>2.2934000000000001</v>
      </c>
      <c r="AD3">
        <v>20.5</v>
      </c>
      <c r="AE3">
        <v>213.11269999999999</v>
      </c>
      <c r="AF3">
        <v>3</v>
      </c>
      <c r="AG3">
        <v>0</v>
      </c>
    </row>
    <row r="4" spans="1:33">
      <c r="A4" t="s">
        <v>1656</v>
      </c>
      <c r="B4" s="1">
        <v>0.80208333333333337</v>
      </c>
      <c r="C4" t="s">
        <v>168</v>
      </c>
      <c r="D4" t="s">
        <v>229</v>
      </c>
      <c r="E4" t="s">
        <v>1407</v>
      </c>
      <c r="F4">
        <v>3881</v>
      </c>
      <c r="G4" t="s">
        <v>1576</v>
      </c>
      <c r="H4" t="s">
        <v>1577</v>
      </c>
      <c r="I4" s="3" t="s">
        <v>233</v>
      </c>
      <c r="J4" t="s">
        <v>234</v>
      </c>
      <c r="K4" t="s">
        <v>1653</v>
      </c>
      <c r="L4">
        <v>2</v>
      </c>
      <c r="M4">
        <v>59.832900000000002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18.2486</v>
      </c>
      <c r="X4" t="s">
        <v>1657</v>
      </c>
      <c r="Y4">
        <v>2.1349999999999998</v>
      </c>
      <c r="Z4" t="s">
        <v>1658</v>
      </c>
      <c r="AA4">
        <v>1.7062999999999999</v>
      </c>
      <c r="AB4" t="s">
        <v>652</v>
      </c>
      <c r="AC4">
        <v>1.0361</v>
      </c>
      <c r="AD4">
        <v>0</v>
      </c>
      <c r="AE4">
        <v>173.96469999999999</v>
      </c>
      <c r="AF4">
        <v>20</v>
      </c>
      <c r="AG4">
        <v>0</v>
      </c>
    </row>
    <row r="5" spans="1:33">
      <c r="A5" t="s">
        <v>1659</v>
      </c>
      <c r="B5" s="1">
        <v>0.80208333333333337</v>
      </c>
      <c r="C5" t="s">
        <v>168</v>
      </c>
      <c r="D5" t="s">
        <v>229</v>
      </c>
      <c r="E5" t="s">
        <v>1407</v>
      </c>
      <c r="F5">
        <v>3881</v>
      </c>
      <c r="G5" t="s">
        <v>1576</v>
      </c>
      <c r="H5" t="s">
        <v>1577</v>
      </c>
      <c r="I5" s="3" t="s">
        <v>233</v>
      </c>
      <c r="J5" t="s">
        <v>234</v>
      </c>
      <c r="K5" t="s">
        <v>1653</v>
      </c>
      <c r="L5">
        <v>2</v>
      </c>
      <c r="M5">
        <v>52.314999999999998</v>
      </c>
      <c r="N5">
        <v>50.026600000000002</v>
      </c>
      <c r="O5">
        <v>22.9725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14.491400000000001</v>
      </c>
      <c r="X5" t="s">
        <v>417</v>
      </c>
      <c r="Y5">
        <v>1.4783999999999999</v>
      </c>
      <c r="Z5" t="s">
        <v>1660</v>
      </c>
      <c r="AA5">
        <v>0.97089999999999999</v>
      </c>
      <c r="AB5" t="s">
        <v>909</v>
      </c>
      <c r="AC5">
        <v>1.4630000000000001</v>
      </c>
      <c r="AD5">
        <v>0</v>
      </c>
      <c r="AE5">
        <v>169.04300000000001</v>
      </c>
      <c r="AF5">
        <v>14</v>
      </c>
      <c r="AG5">
        <v>0</v>
      </c>
    </row>
    <row r="6" spans="1:33">
      <c r="A6" t="s">
        <v>1661</v>
      </c>
      <c r="B6" s="1">
        <v>0.80208333333333337</v>
      </c>
      <c r="C6" t="s">
        <v>168</v>
      </c>
      <c r="D6" t="s">
        <v>229</v>
      </c>
      <c r="E6" t="s">
        <v>1407</v>
      </c>
      <c r="F6">
        <v>3881</v>
      </c>
      <c r="G6" t="s">
        <v>1576</v>
      </c>
      <c r="H6" t="s">
        <v>1577</v>
      </c>
      <c r="I6" s="3" t="s">
        <v>233</v>
      </c>
      <c r="J6" t="s">
        <v>234</v>
      </c>
      <c r="K6" t="s">
        <v>1653</v>
      </c>
      <c r="L6">
        <v>2</v>
      </c>
      <c r="M6">
        <v>56.086599999999997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18.525700000000001</v>
      </c>
      <c r="X6" t="s">
        <v>406</v>
      </c>
      <c r="Y6">
        <v>1.8855999999999999</v>
      </c>
      <c r="Z6" t="s">
        <v>1144</v>
      </c>
      <c r="AA6">
        <v>1.9456</v>
      </c>
      <c r="AB6" t="s">
        <v>277</v>
      </c>
      <c r="AC6">
        <v>1.363</v>
      </c>
      <c r="AD6">
        <v>0</v>
      </c>
      <c r="AE6">
        <v>165.11420000000001</v>
      </c>
      <c r="AF6">
        <v>16</v>
      </c>
      <c r="AG6">
        <v>0</v>
      </c>
    </row>
    <row r="7" spans="1:33">
      <c r="A7" t="s">
        <v>1662</v>
      </c>
      <c r="B7" s="1">
        <v>0.80208333333333337</v>
      </c>
      <c r="C7" t="s">
        <v>168</v>
      </c>
      <c r="D7" t="s">
        <v>229</v>
      </c>
      <c r="E7" t="s">
        <v>1407</v>
      </c>
      <c r="F7">
        <v>3881</v>
      </c>
      <c r="G7" t="s">
        <v>1576</v>
      </c>
      <c r="H7" t="s">
        <v>1577</v>
      </c>
      <c r="I7" s="3" t="s">
        <v>233</v>
      </c>
      <c r="J7" t="s">
        <v>234</v>
      </c>
      <c r="K7" t="s">
        <v>1653</v>
      </c>
      <c r="L7">
        <v>2</v>
      </c>
      <c r="M7">
        <v>52.921100000000003</v>
      </c>
      <c r="N7">
        <v>36.6967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16.506399999999999</v>
      </c>
      <c r="X7" t="s">
        <v>1602</v>
      </c>
      <c r="Y7">
        <v>1.5625</v>
      </c>
      <c r="Z7" t="s">
        <v>238</v>
      </c>
      <c r="AA7">
        <v>3.3216000000000001</v>
      </c>
      <c r="AB7" t="s">
        <v>1663</v>
      </c>
      <c r="AC7">
        <v>2.7665999999999999</v>
      </c>
      <c r="AD7">
        <v>0</v>
      </c>
      <c r="AE7">
        <v>153.34110000000001</v>
      </c>
      <c r="AF7">
        <v>8</v>
      </c>
      <c r="AG7">
        <v>0</v>
      </c>
    </row>
    <row r="8" spans="1:33">
      <c r="A8" t="s">
        <v>1664</v>
      </c>
      <c r="B8" s="1">
        <v>0.80208333333333337</v>
      </c>
      <c r="C8" t="s">
        <v>168</v>
      </c>
      <c r="D8" t="s">
        <v>229</v>
      </c>
      <c r="E8" t="s">
        <v>1407</v>
      </c>
      <c r="F8">
        <v>3881</v>
      </c>
      <c r="G8" t="s">
        <v>1576</v>
      </c>
      <c r="H8" t="s">
        <v>1577</v>
      </c>
      <c r="I8" s="3" t="s">
        <v>233</v>
      </c>
      <c r="J8" t="s">
        <v>234</v>
      </c>
      <c r="K8" t="s">
        <v>1653</v>
      </c>
      <c r="L8">
        <v>2</v>
      </c>
      <c r="M8">
        <v>45.8917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7.1429</v>
      </c>
      <c r="X8" t="s">
        <v>1580</v>
      </c>
      <c r="Y8">
        <v>1.9839</v>
      </c>
      <c r="Z8" t="s">
        <v>1665</v>
      </c>
      <c r="AA8">
        <v>1.8180000000000001</v>
      </c>
      <c r="AB8" t="s">
        <v>297</v>
      </c>
      <c r="AC8">
        <v>2.7029999999999998</v>
      </c>
      <c r="AD8">
        <v>0</v>
      </c>
      <c r="AE8">
        <v>129.3407</v>
      </c>
      <c r="AF8">
        <v>50</v>
      </c>
      <c r="AG8">
        <v>0</v>
      </c>
    </row>
    <row r="9" spans="1:33">
      <c r="A9" t="s">
        <v>1666</v>
      </c>
      <c r="B9" s="1">
        <v>0.80208333333333337</v>
      </c>
      <c r="C9" t="s">
        <v>168</v>
      </c>
      <c r="D9" t="s">
        <v>229</v>
      </c>
      <c r="E9" t="s">
        <v>1407</v>
      </c>
      <c r="F9">
        <v>3881</v>
      </c>
      <c r="G9" t="s">
        <v>1576</v>
      </c>
      <c r="H9" t="s">
        <v>1577</v>
      </c>
      <c r="I9" s="3" t="s">
        <v>233</v>
      </c>
      <c r="J9" t="s">
        <v>234</v>
      </c>
      <c r="K9" t="s">
        <v>1653</v>
      </c>
      <c r="L9">
        <v>2</v>
      </c>
      <c r="M9">
        <v>38.2834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13.4343</v>
      </c>
      <c r="X9" t="s">
        <v>279</v>
      </c>
      <c r="Y9">
        <v>1.9402999999999999</v>
      </c>
      <c r="Z9" t="s">
        <v>1667</v>
      </c>
      <c r="AA9">
        <v>0.53200000000000003</v>
      </c>
      <c r="AB9" t="s">
        <v>1275</v>
      </c>
      <c r="AC9">
        <v>1.2565</v>
      </c>
      <c r="AD9">
        <v>0</v>
      </c>
      <c r="AE9">
        <v>113.6756</v>
      </c>
      <c r="AF9">
        <v>66</v>
      </c>
      <c r="AG9">
        <v>0</v>
      </c>
    </row>
    <row r="10" spans="1:33">
      <c r="A10" t="s">
        <v>1668</v>
      </c>
      <c r="B10" s="1">
        <v>0.80208333333333337</v>
      </c>
      <c r="C10" t="s">
        <v>168</v>
      </c>
      <c r="D10" t="s">
        <v>229</v>
      </c>
      <c r="E10" t="s">
        <v>1407</v>
      </c>
      <c r="F10">
        <v>3881</v>
      </c>
      <c r="G10" t="s">
        <v>1576</v>
      </c>
      <c r="H10" t="s">
        <v>1577</v>
      </c>
      <c r="I10" s="3" t="s">
        <v>233</v>
      </c>
      <c r="J10" t="s">
        <v>234</v>
      </c>
      <c r="K10" t="s">
        <v>1653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237</v>
      </c>
      <c r="Y10">
        <v>3.6903999999999999</v>
      </c>
      <c r="Z10" t="s">
        <v>1149</v>
      </c>
      <c r="AA10">
        <v>3.0735999999999999</v>
      </c>
      <c r="AB10" t="s">
        <v>1031</v>
      </c>
      <c r="AC10">
        <v>2.407</v>
      </c>
      <c r="AD10">
        <v>0</v>
      </c>
      <c r="AE10">
        <v>9.1709999999999994</v>
      </c>
      <c r="AF10">
        <v>2.75</v>
      </c>
      <c r="AG10">
        <v>0</v>
      </c>
    </row>
    <row r="11" spans="1:33">
      <c r="A11" t="s">
        <v>1669</v>
      </c>
      <c r="B11" s="1">
        <v>0.80208333333333337</v>
      </c>
      <c r="C11" t="s">
        <v>168</v>
      </c>
      <c r="D11" t="s">
        <v>229</v>
      </c>
      <c r="E11" t="s">
        <v>1407</v>
      </c>
      <c r="F11">
        <v>3881</v>
      </c>
      <c r="G11" t="s">
        <v>1576</v>
      </c>
      <c r="H11" t="s">
        <v>1577</v>
      </c>
      <c r="I11" s="3" t="s">
        <v>233</v>
      </c>
      <c r="J11" t="s">
        <v>234</v>
      </c>
      <c r="K11" t="s">
        <v>1653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254</v>
      </c>
      <c r="Y11">
        <v>1.4063000000000001</v>
      </c>
      <c r="Z11" t="s">
        <v>255</v>
      </c>
      <c r="AA11">
        <v>2.4710999999999999</v>
      </c>
      <c r="AB11" t="s">
        <v>252</v>
      </c>
      <c r="AC11">
        <v>2.1423999999999999</v>
      </c>
      <c r="AD11">
        <v>0</v>
      </c>
      <c r="AE11">
        <v>6.0198</v>
      </c>
      <c r="AF11">
        <v>7</v>
      </c>
      <c r="AG11">
        <v>0</v>
      </c>
    </row>
    <row r="12" spans="1:33">
      <c r="A12" t="s">
        <v>1670</v>
      </c>
      <c r="B12" s="1">
        <v>0.80208333333333337</v>
      </c>
      <c r="C12" t="s">
        <v>168</v>
      </c>
      <c r="D12" t="s">
        <v>229</v>
      </c>
      <c r="E12" t="s">
        <v>1407</v>
      </c>
      <c r="F12">
        <v>3881</v>
      </c>
      <c r="G12" t="s">
        <v>1576</v>
      </c>
      <c r="H12" t="s">
        <v>1577</v>
      </c>
      <c r="I12" s="3" t="s">
        <v>233</v>
      </c>
      <c r="J12" t="s">
        <v>234</v>
      </c>
      <c r="K12" t="s">
        <v>1653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268</v>
      </c>
      <c r="Y12">
        <v>1.8088</v>
      </c>
      <c r="Z12" t="s">
        <v>255</v>
      </c>
      <c r="AA12">
        <v>2.4710999999999999</v>
      </c>
      <c r="AB12" t="s">
        <v>914</v>
      </c>
      <c r="AC12">
        <v>1.3199000000000001</v>
      </c>
      <c r="AD12">
        <v>0</v>
      </c>
      <c r="AE12">
        <v>5.5998000000000001</v>
      </c>
      <c r="AF12">
        <v>10</v>
      </c>
      <c r="AG12">
        <v>0</v>
      </c>
    </row>
    <row r="13" spans="1:33">
      <c r="A13" t="s">
        <v>1671</v>
      </c>
      <c r="B13" s="1">
        <v>0.80208333333333337</v>
      </c>
      <c r="C13" t="s">
        <v>168</v>
      </c>
      <c r="D13" t="s">
        <v>229</v>
      </c>
      <c r="E13" t="s">
        <v>1407</v>
      </c>
      <c r="F13">
        <v>3881</v>
      </c>
      <c r="G13" t="s">
        <v>1576</v>
      </c>
      <c r="H13" t="s">
        <v>1577</v>
      </c>
      <c r="I13" s="3" t="s">
        <v>233</v>
      </c>
      <c r="J13" t="s">
        <v>234</v>
      </c>
      <c r="K13" t="s">
        <v>1653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1672</v>
      </c>
      <c r="Y13">
        <v>1.0424</v>
      </c>
      <c r="Z13" t="s">
        <v>1619</v>
      </c>
      <c r="AA13">
        <v>0.8901</v>
      </c>
      <c r="AB13" t="s">
        <v>1673</v>
      </c>
      <c r="AC13">
        <v>0.1694</v>
      </c>
      <c r="AD13">
        <v>1.5</v>
      </c>
      <c r="AE13">
        <v>3.6019000000000001</v>
      </c>
      <c r="AF13">
        <v>16</v>
      </c>
      <c r="AG13">
        <v>0</v>
      </c>
    </row>
    <row r="51" spans="1:33" hidden="1" outlineLevel="1">
      <c r="A51" t="str">
        <f>C2</f>
        <v>Kempton</v>
      </c>
      <c r="B51">
        <f>B2</f>
        <v>0.80208333333333337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New Queen</v>
      </c>
      <c r="L52" t="str">
        <f t="shared" si="0"/>
        <v>New Queen</v>
      </c>
      <c r="M52" t="str">
        <f t="shared" si="0"/>
        <v>New Queen</v>
      </c>
      <c r="N52" t="str">
        <f t="shared" ref="N52:N91" si="1">INDEX($A$2:$A$20,(MATCH(LARGE(W$2:W$20,$J52),W$2:W$20,0)))</f>
        <v>Tasman Sea</v>
      </c>
      <c r="O52" t="str">
        <f t="shared" ref="O52:O91" si="2">INDEX($A$2:$A$20,(MATCH(LARGE(AA$2:AA$20,$J52),AA$2:AA$20,0)))</f>
        <v>Ever Changing (USA)</v>
      </c>
      <c r="P52" t="str">
        <f t="shared" ref="P52:P91" si="3">INDEX($A$2:$A$20,(MATCH(LARGE(Y$2:Y$20,$J52),Y$2:Y$20,0)))</f>
        <v>Lolanta (IRE)</v>
      </c>
      <c r="Q52" t="str">
        <f t="shared" ref="Q52:Q91" si="4">INDEX($A$2:$A$20,(MATCH(LARGE(Y$2:Y$20,$J52),Y$2:Y$20,0)))</f>
        <v>Lolanta (IRE)</v>
      </c>
      <c r="R52" t="str">
        <f t="shared" ref="R52:R91" si="5">INDEX($A$2:$A$20,(MATCH(LARGE(AD$2:AD$20,$J52),AD$2:AD$20,0)))</f>
        <v>Guroor</v>
      </c>
      <c r="S52" t="str">
        <f t="shared" ref="S52:S80" si="6">A2</f>
        <v>New Queen</v>
      </c>
      <c r="V52">
        <f t="shared" ref="V52:V80" si="7">SUM(Y52:AF52)</f>
        <v>79</v>
      </c>
      <c r="W52">
        <f t="shared" ref="W52:W80" si="8">V52-AG2</f>
        <v>3</v>
      </c>
      <c r="X52">
        <f t="shared" ref="X52:X60" si="9">IF(ISNA(W52),"",W52)</f>
        <v>3</v>
      </c>
      <c r="Y52">
        <f t="shared" ref="Y52:AA80" si="10">(($H$63+1)-(RANK(M2,M$2:M$30)))</f>
        <v>12</v>
      </c>
      <c r="Z52">
        <f t="shared" si="10"/>
        <v>12</v>
      </c>
      <c r="AA52">
        <f t="shared" si="10"/>
        <v>12</v>
      </c>
      <c r="AB52">
        <f t="shared" ref="AB52:AB80" si="11">(($H$63+1)-(RANK(W2,W$2:W$30)))</f>
        <v>9</v>
      </c>
      <c r="AC52">
        <f t="shared" ref="AC52:AC80" si="12">(($H$63+1)-(RANK(Y2,Y$2:Y$30)))</f>
        <v>10</v>
      </c>
      <c r="AD52">
        <f t="shared" ref="AD52:AD80" si="13">(($H$63+1)-(RANK(AA2,AA$2:AA$30)))</f>
        <v>6</v>
      </c>
      <c r="AE52">
        <f t="shared" ref="AE52:AF80" si="14">(($H$63+1)-(RANK(AC2,AC$2:AC$30)))</f>
        <v>7</v>
      </c>
      <c r="AF52">
        <f t="shared" si="14"/>
        <v>11</v>
      </c>
      <c r="AG52" t="str">
        <f>INDEX(S52:S92, MATCH(LARGE(X52:X92, 1),X52:X92, 0))</f>
        <v>Ever Changing (USA)</v>
      </c>
    </row>
    <row r="53" spans="1:33" hidden="1" outlineLevel="1">
      <c r="A53" t="s">
        <v>43</v>
      </c>
      <c r="B53" t="str">
        <f>A2</f>
        <v>New Queen</v>
      </c>
      <c r="C53">
        <f>AE2</f>
        <v>216.8</v>
      </c>
      <c r="D53">
        <f>AG2</f>
        <v>76</v>
      </c>
      <c r="E53">
        <f>C53-D53</f>
        <v>140.80000000000001</v>
      </c>
      <c r="F53">
        <f>SUMIF(B53:B61, B53, G53:G61)</f>
        <v>0.13941593185548568</v>
      </c>
      <c r="G53">
        <f>(1/C53)*(C53-C54)</f>
        <v>1.7007841328413386E-2</v>
      </c>
      <c r="H53">
        <f>AF2</f>
        <v>6</v>
      </c>
      <c r="J53">
        <v>2</v>
      </c>
      <c r="K53" t="str">
        <f t="shared" si="0"/>
        <v>Edifice</v>
      </c>
      <c r="L53" t="str">
        <f t="shared" si="0"/>
        <v>Guroor</v>
      </c>
      <c r="M53" t="str">
        <f t="shared" si="0"/>
        <v>Unwanted Beauty (IRE)</v>
      </c>
      <c r="N53" t="str">
        <f t="shared" si="1"/>
        <v>Edifice</v>
      </c>
      <c r="O53" t="str">
        <f t="shared" si="2"/>
        <v>Lolanta (IRE)</v>
      </c>
      <c r="P53" t="str">
        <f t="shared" si="3"/>
        <v>Edifice</v>
      </c>
      <c r="Q53" t="str">
        <f t="shared" si="4"/>
        <v>Edifice</v>
      </c>
      <c r="R53" t="str">
        <f t="shared" si="5"/>
        <v>New Queen</v>
      </c>
      <c r="S53" t="str">
        <f t="shared" si="6"/>
        <v>Guroor</v>
      </c>
      <c r="V53">
        <f t="shared" si="7"/>
        <v>71</v>
      </c>
      <c r="W53">
        <f t="shared" si="8"/>
        <v>71</v>
      </c>
      <c r="X53">
        <f t="shared" si="9"/>
        <v>71</v>
      </c>
      <c r="Y53">
        <f t="shared" si="10"/>
        <v>10</v>
      </c>
      <c r="Z53">
        <f t="shared" si="10"/>
        <v>11</v>
      </c>
      <c r="AA53">
        <f t="shared" si="10"/>
        <v>10</v>
      </c>
      <c r="AB53">
        <f t="shared" si="11"/>
        <v>10</v>
      </c>
      <c r="AC53">
        <f t="shared" si="12"/>
        <v>6</v>
      </c>
      <c r="AD53">
        <f t="shared" si="13"/>
        <v>3</v>
      </c>
      <c r="AE53">
        <f t="shared" si="14"/>
        <v>9</v>
      </c>
      <c r="AF53">
        <f t="shared" si="14"/>
        <v>12</v>
      </c>
    </row>
    <row r="54" spans="1:33" hidden="1" outlineLevel="1">
      <c r="A54" t="s">
        <v>44</v>
      </c>
      <c r="B54" t="str">
        <f>A3</f>
        <v>Guroor</v>
      </c>
      <c r="C54">
        <f>AE3</f>
        <v>213.11269999999999</v>
      </c>
      <c r="D54">
        <f>AG3</f>
        <v>0</v>
      </c>
      <c r="E54">
        <f t="shared" ref="E54:E55" si="15">C54-D54</f>
        <v>213.11269999999999</v>
      </c>
      <c r="F54">
        <f ca="1">SUMIF(B53:B64, B54, G53:G61)</f>
        <v>0.60814146341463415</v>
      </c>
      <c r="H54">
        <f>AF3</f>
        <v>3</v>
      </c>
      <c r="J54">
        <v>3</v>
      </c>
      <c r="K54" t="str">
        <f t="shared" si="0"/>
        <v>Guroor</v>
      </c>
      <c r="L54" t="str">
        <f t="shared" si="0"/>
        <v>Unwanted Beauty (IRE)</v>
      </c>
      <c r="M54" t="str">
        <f t="shared" si="0"/>
        <v>Guroor</v>
      </c>
      <c r="N54" t="str">
        <f t="shared" si="1"/>
        <v>Guroor</v>
      </c>
      <c r="O54" t="str">
        <f t="shared" si="2"/>
        <v>Lastochka</v>
      </c>
      <c r="P54" t="str">
        <f t="shared" si="3"/>
        <v>New Queen</v>
      </c>
      <c r="Q54" t="str">
        <f t="shared" si="4"/>
        <v>New Queen</v>
      </c>
      <c r="R54" t="str">
        <f t="shared" si="5"/>
        <v>Eesha My Flower (USA)</v>
      </c>
      <c r="S54" t="str">
        <f t="shared" si="6"/>
        <v>Edifice</v>
      </c>
      <c r="V54">
        <f t="shared" si="7"/>
        <v>67</v>
      </c>
      <c r="W54">
        <f t="shared" si="8"/>
        <v>67</v>
      </c>
      <c r="X54">
        <f t="shared" si="9"/>
        <v>67</v>
      </c>
      <c r="Y54">
        <f t="shared" si="10"/>
        <v>11</v>
      </c>
      <c r="Z54">
        <f t="shared" si="10"/>
        <v>8</v>
      </c>
      <c r="AA54">
        <f t="shared" si="10"/>
        <v>10</v>
      </c>
      <c r="AB54">
        <f t="shared" si="11"/>
        <v>11</v>
      </c>
      <c r="AC54">
        <f t="shared" si="12"/>
        <v>11</v>
      </c>
      <c r="AD54">
        <f t="shared" si="13"/>
        <v>5</v>
      </c>
      <c r="AE54">
        <f t="shared" si="14"/>
        <v>2</v>
      </c>
      <c r="AF54">
        <f t="shared" si="14"/>
        <v>9</v>
      </c>
    </row>
    <row r="55" spans="1:33" hidden="1" outlineLevel="1">
      <c r="A55" t="s">
        <v>45</v>
      </c>
      <c r="B55" t="str">
        <f>A4</f>
        <v>Edifice</v>
      </c>
      <c r="C55">
        <f>AE4</f>
        <v>173.96469999999999</v>
      </c>
      <c r="D55">
        <f>AG4</f>
        <v>0</v>
      </c>
      <c r="E55">
        <f t="shared" si="15"/>
        <v>173.96469999999999</v>
      </c>
      <c r="F55">
        <f ca="1">SUMIF(B53:B64, B55, G53:G61)</f>
        <v>0</v>
      </c>
      <c r="H55">
        <f>AF4</f>
        <v>20</v>
      </c>
      <c r="J55">
        <v>4</v>
      </c>
      <c r="K55" t="str">
        <f t="shared" si="0"/>
        <v>Tasman Sea</v>
      </c>
      <c r="L55" t="str">
        <f t="shared" si="0"/>
        <v>Ever Changing (USA)</v>
      </c>
      <c r="M55" t="str">
        <f t="shared" si="0"/>
        <v>Guroor</v>
      </c>
      <c r="N55" t="str">
        <f t="shared" si="1"/>
        <v>New Queen</v>
      </c>
      <c r="O55" t="str">
        <f t="shared" si="2"/>
        <v>Lastochka</v>
      </c>
      <c r="P55" t="str">
        <f t="shared" si="3"/>
        <v>Volcanique (IRE)</v>
      </c>
      <c r="Q55" t="str">
        <f t="shared" si="4"/>
        <v>Volcanique (IRE)</v>
      </c>
      <c r="R55" t="str">
        <f t="shared" si="5"/>
        <v>Edifice</v>
      </c>
      <c r="S55" t="str">
        <f t="shared" si="6"/>
        <v>Unwanted Beauty (IRE)</v>
      </c>
      <c r="V55">
        <f t="shared" si="7"/>
        <v>57</v>
      </c>
      <c r="W55">
        <f t="shared" si="8"/>
        <v>57</v>
      </c>
      <c r="X55">
        <f t="shared" si="9"/>
        <v>57</v>
      </c>
      <c r="Y55">
        <f t="shared" si="10"/>
        <v>7</v>
      </c>
      <c r="Z55">
        <f t="shared" si="10"/>
        <v>10</v>
      </c>
      <c r="AA55">
        <f t="shared" si="10"/>
        <v>11</v>
      </c>
      <c r="AB55">
        <f t="shared" si="11"/>
        <v>7</v>
      </c>
      <c r="AC55">
        <f t="shared" si="12"/>
        <v>3</v>
      </c>
      <c r="AD55">
        <f t="shared" si="13"/>
        <v>4</v>
      </c>
      <c r="AE55">
        <f t="shared" si="14"/>
        <v>6</v>
      </c>
      <c r="AF55">
        <f t="shared" si="14"/>
        <v>9</v>
      </c>
    </row>
    <row r="56" spans="1:33" hidden="1" outlineLevel="1">
      <c r="A56" t="s">
        <v>46</v>
      </c>
      <c r="B56" t="str">
        <f>INDEX(A$2:A$20,MATCH(C56,M$2:M$20,0))</f>
        <v>New Queen</v>
      </c>
      <c r="C56">
        <f>LARGE(M$2:M$20, D56)</f>
        <v>68.1785</v>
      </c>
      <c r="D56">
        <v>1</v>
      </c>
      <c r="E56">
        <f>LARGE(M$2:M$20, F56)</f>
        <v>59.832900000000002</v>
      </c>
      <c r="F56">
        <v>2</v>
      </c>
      <c r="G56">
        <f t="shared" ref="G56:G61" si="16">IF(C56&gt;0, (1/C56)*(C56-E56), 0.1)</f>
        <v>0.12240809052707229</v>
      </c>
      <c r="H56">
        <f t="shared" ref="H56:H61" si="17">INDEX(AF$2:AF$20,MATCH(B56,A$2:A$20,0))</f>
        <v>6</v>
      </c>
      <c r="J56">
        <v>5</v>
      </c>
      <c r="K56" t="str">
        <f t="shared" si="0"/>
        <v>Ever Changing (USA)</v>
      </c>
      <c r="L56" t="str">
        <f t="shared" si="0"/>
        <v>Edifice</v>
      </c>
      <c r="M56" t="str">
        <f t="shared" si="0"/>
        <v>Guroor</v>
      </c>
      <c r="N56" t="str">
        <f t="shared" si="1"/>
        <v>Ever Changing (USA)</v>
      </c>
      <c r="O56" t="str">
        <f t="shared" si="2"/>
        <v>Tasman Sea</v>
      </c>
      <c r="P56" t="str">
        <f t="shared" si="3"/>
        <v>Delcia</v>
      </c>
      <c r="Q56" t="str">
        <f t="shared" si="4"/>
        <v>Delcia</v>
      </c>
      <c r="R56" t="str">
        <f t="shared" si="5"/>
        <v>Edifice</v>
      </c>
      <c r="S56" t="str">
        <f t="shared" si="6"/>
        <v>Tasman Sea</v>
      </c>
      <c r="V56">
        <f t="shared" si="7"/>
        <v>68</v>
      </c>
      <c r="W56">
        <f t="shared" si="8"/>
        <v>68</v>
      </c>
      <c r="X56">
        <f t="shared" si="9"/>
        <v>68</v>
      </c>
      <c r="Y56">
        <f t="shared" si="10"/>
        <v>9</v>
      </c>
      <c r="Z56">
        <f t="shared" si="10"/>
        <v>8</v>
      </c>
      <c r="AA56">
        <f t="shared" si="10"/>
        <v>10</v>
      </c>
      <c r="AB56">
        <f t="shared" si="11"/>
        <v>12</v>
      </c>
      <c r="AC56">
        <f t="shared" si="12"/>
        <v>7</v>
      </c>
      <c r="AD56">
        <f t="shared" si="13"/>
        <v>8</v>
      </c>
      <c r="AE56">
        <f t="shared" si="14"/>
        <v>5</v>
      </c>
      <c r="AF56">
        <f t="shared" si="14"/>
        <v>9</v>
      </c>
    </row>
    <row r="57" spans="1:33" hidden="1" outlineLevel="1">
      <c r="A57" t="s">
        <v>25</v>
      </c>
      <c r="B57" t="str">
        <f>INDEX(A$2:A$20,MATCH(C57,W$2:W$20,0))</f>
        <v>Tasman Sea</v>
      </c>
      <c r="C57">
        <f>LARGE(W$2:W$20, D57)</f>
        <v>18.525700000000001</v>
      </c>
      <c r="D57">
        <v>1</v>
      </c>
      <c r="E57">
        <f>LARGE(W$2:W$20, F57)</f>
        <v>18.2486</v>
      </c>
      <c r="F57">
        <v>2</v>
      </c>
      <c r="G57">
        <f t="shared" si="16"/>
        <v>1.4957599442936072E-2</v>
      </c>
      <c r="H57">
        <f t="shared" si="17"/>
        <v>16</v>
      </c>
      <c r="J57">
        <v>6</v>
      </c>
      <c r="K57" t="str">
        <f t="shared" si="0"/>
        <v>Unwanted Beauty (IRE)</v>
      </c>
      <c r="L57" t="str">
        <f t="shared" si="0"/>
        <v>Edifice</v>
      </c>
      <c r="M57" t="str">
        <f t="shared" si="0"/>
        <v>Guroor</v>
      </c>
      <c r="N57" t="str">
        <f t="shared" si="1"/>
        <v>Unwanted Beauty (IRE)</v>
      </c>
      <c r="O57" t="str">
        <f t="shared" si="2"/>
        <v>Volcanique (IRE)</v>
      </c>
      <c r="P57" t="str">
        <f t="shared" si="3"/>
        <v>Tasman Sea</v>
      </c>
      <c r="Q57" t="str">
        <f t="shared" si="4"/>
        <v>Tasman Sea</v>
      </c>
      <c r="R57" t="str">
        <f t="shared" si="5"/>
        <v>Edifice</v>
      </c>
      <c r="S57" t="str">
        <f t="shared" si="6"/>
        <v>Ever Changing (USA)</v>
      </c>
      <c r="V57">
        <f t="shared" si="7"/>
        <v>72</v>
      </c>
      <c r="W57">
        <f t="shared" si="8"/>
        <v>72</v>
      </c>
      <c r="X57">
        <f t="shared" si="9"/>
        <v>72</v>
      </c>
      <c r="Y57">
        <f t="shared" si="10"/>
        <v>8</v>
      </c>
      <c r="Z57">
        <f t="shared" si="10"/>
        <v>9</v>
      </c>
      <c r="AA57">
        <f t="shared" si="10"/>
        <v>10</v>
      </c>
      <c r="AB57">
        <f t="shared" si="11"/>
        <v>8</v>
      </c>
      <c r="AC57">
        <f t="shared" si="12"/>
        <v>4</v>
      </c>
      <c r="AD57">
        <f t="shared" si="13"/>
        <v>12</v>
      </c>
      <c r="AE57">
        <f t="shared" si="14"/>
        <v>12</v>
      </c>
      <c r="AF57">
        <f t="shared" si="14"/>
        <v>9</v>
      </c>
    </row>
    <row r="58" spans="1:33" hidden="1" outlineLevel="1">
      <c r="A58" t="s">
        <v>28</v>
      </c>
      <c r="B58" t="str">
        <f>INDEX(A$2:A$20,MATCH(C58,AA$2:AA$20,0))</f>
        <v>Ever Changing (USA)</v>
      </c>
      <c r="C58">
        <f>LARGE(AA$2:AA$20, D58)</f>
        <v>3.3216000000000001</v>
      </c>
      <c r="D58">
        <v>1</v>
      </c>
      <c r="E58">
        <f>LARGE(AA$2:AA$20, F58)</f>
        <v>3.0735999999999999</v>
      </c>
      <c r="F58">
        <v>2</v>
      </c>
      <c r="G58">
        <f t="shared" si="16"/>
        <v>7.4662813102119516E-2</v>
      </c>
      <c r="H58">
        <f t="shared" si="17"/>
        <v>8</v>
      </c>
      <c r="J58">
        <v>7</v>
      </c>
      <c r="K58" t="str">
        <f t="shared" si="0"/>
        <v>Volcanique (IRE)</v>
      </c>
      <c r="L58" t="str">
        <f t="shared" si="0"/>
        <v>Edifice</v>
      </c>
      <c r="M58" t="str">
        <f t="shared" si="0"/>
        <v>Guroor</v>
      </c>
      <c r="N58" t="str">
        <f t="shared" si="1"/>
        <v>Delcia</v>
      </c>
      <c r="O58" t="str">
        <f t="shared" si="2"/>
        <v>New Queen</v>
      </c>
      <c r="P58" t="str">
        <f t="shared" si="3"/>
        <v>Guroor</v>
      </c>
      <c r="Q58" t="str">
        <f t="shared" si="4"/>
        <v>Guroor</v>
      </c>
      <c r="R58" t="str">
        <f t="shared" si="5"/>
        <v>Edifice</v>
      </c>
      <c r="S58" t="str">
        <f t="shared" si="6"/>
        <v>Volcanique (IRE)</v>
      </c>
      <c r="V58">
        <f t="shared" si="7"/>
        <v>65</v>
      </c>
      <c r="W58">
        <f t="shared" si="8"/>
        <v>65</v>
      </c>
      <c r="X58">
        <f t="shared" si="9"/>
        <v>65</v>
      </c>
      <c r="Y58">
        <f t="shared" si="10"/>
        <v>6</v>
      </c>
      <c r="Z58">
        <f t="shared" si="10"/>
        <v>8</v>
      </c>
      <c r="AA58">
        <f t="shared" si="10"/>
        <v>10</v>
      </c>
      <c r="AB58">
        <f t="shared" si="11"/>
        <v>5</v>
      </c>
      <c r="AC58">
        <f t="shared" si="12"/>
        <v>9</v>
      </c>
      <c r="AD58">
        <f t="shared" si="13"/>
        <v>7</v>
      </c>
      <c r="AE58">
        <f t="shared" si="14"/>
        <v>11</v>
      </c>
      <c r="AF58">
        <f t="shared" si="14"/>
        <v>9</v>
      </c>
    </row>
    <row r="59" spans="1:33" hidden="1" outlineLevel="1">
      <c r="A59" t="s">
        <v>30</v>
      </c>
      <c r="B59" t="str">
        <f>INDEX(A$2:A$20,MATCH(C59,AC$2:AC$20,0))</f>
        <v>Ever Changing (USA)</v>
      </c>
      <c r="C59">
        <f>LARGE(AC$2:AC$20, D59)</f>
        <v>2.7665999999999999</v>
      </c>
      <c r="D59">
        <v>1</v>
      </c>
      <c r="E59">
        <f>LARGE(AC$2:AC$20, F59)</f>
        <v>2.7029999999999998</v>
      </c>
      <c r="F59">
        <v>2</v>
      </c>
      <c r="G59">
        <f t="shared" si="16"/>
        <v>2.2988505747126475E-2</v>
      </c>
      <c r="H59">
        <f t="shared" si="17"/>
        <v>8</v>
      </c>
      <c r="J59">
        <v>8</v>
      </c>
      <c r="K59" t="str">
        <f t="shared" si="0"/>
        <v>Delcia</v>
      </c>
      <c r="L59" t="str">
        <f t="shared" si="0"/>
        <v>Edifice</v>
      </c>
      <c r="M59" t="str">
        <f t="shared" si="0"/>
        <v>Guroor</v>
      </c>
      <c r="N59" t="str">
        <f t="shared" si="1"/>
        <v>Volcanique (IRE)</v>
      </c>
      <c r="O59" t="str">
        <f t="shared" si="2"/>
        <v>Edifice</v>
      </c>
      <c r="P59" t="str">
        <f t="shared" si="3"/>
        <v>Fearlessly (IRE)</v>
      </c>
      <c r="Q59" t="str">
        <f t="shared" si="4"/>
        <v>Fearlessly (IRE)</v>
      </c>
      <c r="R59" t="str">
        <f t="shared" si="5"/>
        <v>Edifice</v>
      </c>
      <c r="S59" t="str">
        <f t="shared" si="6"/>
        <v>Delcia</v>
      </c>
      <c r="V59">
        <f t="shared" si="7"/>
        <v>50</v>
      </c>
      <c r="W59">
        <f t="shared" si="8"/>
        <v>50</v>
      </c>
      <c r="X59">
        <f t="shared" si="9"/>
        <v>50</v>
      </c>
      <c r="Y59">
        <f t="shared" si="10"/>
        <v>5</v>
      </c>
      <c r="Z59">
        <f t="shared" si="10"/>
        <v>8</v>
      </c>
      <c r="AA59">
        <f t="shared" si="10"/>
        <v>10</v>
      </c>
      <c r="AB59">
        <f t="shared" si="11"/>
        <v>6</v>
      </c>
      <c r="AC59">
        <f t="shared" si="12"/>
        <v>8</v>
      </c>
      <c r="AD59">
        <f t="shared" si="13"/>
        <v>1</v>
      </c>
      <c r="AE59">
        <f t="shared" si="14"/>
        <v>3</v>
      </c>
      <c r="AF59">
        <f t="shared" si="14"/>
        <v>9</v>
      </c>
    </row>
    <row r="60" spans="1:33" hidden="1" outlineLevel="1">
      <c r="A60" t="s">
        <v>26</v>
      </c>
      <c r="B60" t="str">
        <f>INDEX(A$2:A$20,MATCH(C60,Y$2:Y$20,0))</f>
        <v>Lolanta (IRE)</v>
      </c>
      <c r="C60">
        <f>LARGE(Y$2:Y$20, D60)</f>
        <v>3.6903999999999999</v>
      </c>
      <c r="D60">
        <v>1</v>
      </c>
      <c r="E60">
        <f>LARGE(Y$2:Y$20, F60)</f>
        <v>2.1349999999999998</v>
      </c>
      <c r="F60">
        <v>2</v>
      </c>
      <c r="G60">
        <f t="shared" si="16"/>
        <v>0.42147192716236731</v>
      </c>
      <c r="H60">
        <f t="shared" si="17"/>
        <v>2.75</v>
      </c>
      <c r="J60">
        <v>9</v>
      </c>
      <c r="K60" t="str">
        <f t="shared" si="0"/>
        <v>Lolanta (IRE)</v>
      </c>
      <c r="L60" t="str">
        <f t="shared" si="0"/>
        <v>Edifice</v>
      </c>
      <c r="M60" t="str">
        <f t="shared" si="0"/>
        <v>Guroor</v>
      </c>
      <c r="N60" t="str">
        <f t="shared" si="1"/>
        <v>Lolanta (IRE)</v>
      </c>
      <c r="O60" t="str">
        <f t="shared" si="2"/>
        <v>Unwanted Beauty (IRE)</v>
      </c>
      <c r="P60" t="str">
        <f t="shared" si="3"/>
        <v>Ever Changing (USA)</v>
      </c>
      <c r="Q60" t="str">
        <f t="shared" si="4"/>
        <v>Ever Changing (USA)</v>
      </c>
      <c r="R60" t="str">
        <f t="shared" si="5"/>
        <v>Edifice</v>
      </c>
      <c r="S60" t="str">
        <f t="shared" si="6"/>
        <v>Lolanta (IRE)</v>
      </c>
      <c r="V60">
        <f t="shared" si="7"/>
        <v>68</v>
      </c>
      <c r="W60">
        <f t="shared" si="8"/>
        <v>68</v>
      </c>
      <c r="X60">
        <f t="shared" si="9"/>
        <v>68</v>
      </c>
      <c r="Y60">
        <f t="shared" si="10"/>
        <v>4</v>
      </c>
      <c r="Z60">
        <f t="shared" si="10"/>
        <v>8</v>
      </c>
      <c r="AA60">
        <f t="shared" si="10"/>
        <v>10</v>
      </c>
      <c r="AB60">
        <f t="shared" si="11"/>
        <v>4</v>
      </c>
      <c r="AC60">
        <f t="shared" si="12"/>
        <v>12</v>
      </c>
      <c r="AD60">
        <f t="shared" si="13"/>
        <v>11</v>
      </c>
      <c r="AE60">
        <f t="shared" si="14"/>
        <v>10</v>
      </c>
      <c r="AF60">
        <f t="shared" si="14"/>
        <v>9</v>
      </c>
    </row>
    <row r="61" spans="1:33" hidden="1" outlineLevel="1">
      <c r="A61" t="s">
        <v>47</v>
      </c>
      <c r="B61" t="str">
        <f>INDEX(A$2:A$20,MATCH(C61,AD$2:AD$20,0))</f>
        <v>Guroor</v>
      </c>
      <c r="C61">
        <f>LARGE(AD$2:AD$20, D61)</f>
        <v>20.5</v>
      </c>
      <c r="D61">
        <v>1</v>
      </c>
      <c r="E61">
        <f>LARGE(AD$2:AD$20, F61)</f>
        <v>8.0330999999999992</v>
      </c>
      <c r="F61">
        <v>2</v>
      </c>
      <c r="G61">
        <f t="shared" si="16"/>
        <v>0.60814146341463415</v>
      </c>
      <c r="H61">
        <f t="shared" si="17"/>
        <v>3</v>
      </c>
      <c r="J61">
        <v>10</v>
      </c>
      <c r="K61" t="str">
        <f t="shared" si="0"/>
        <v>Lolanta (IRE)</v>
      </c>
      <c r="L61" t="str">
        <f t="shared" si="0"/>
        <v>Edifice</v>
      </c>
      <c r="M61" t="str">
        <f t="shared" si="0"/>
        <v>Guroor</v>
      </c>
      <c r="N61" t="str">
        <f t="shared" si="1"/>
        <v>Lolanta (IRE)</v>
      </c>
      <c r="O61" t="str">
        <f t="shared" si="2"/>
        <v>Guroor</v>
      </c>
      <c r="P61" t="str">
        <f t="shared" si="3"/>
        <v>Unwanted Beauty (IRE)</v>
      </c>
      <c r="Q61" t="str">
        <f t="shared" si="4"/>
        <v>Unwanted Beauty (IRE)</v>
      </c>
      <c r="R61" t="str">
        <f t="shared" si="5"/>
        <v>Edifice</v>
      </c>
      <c r="S61" t="str">
        <f t="shared" si="6"/>
        <v>Lastochka</v>
      </c>
      <c r="V61">
        <f t="shared" si="7"/>
        <v>55</v>
      </c>
      <c r="W61">
        <f t="shared" si="8"/>
        <v>55</v>
      </c>
      <c r="X61">
        <f>IF(ISNA(W61),"",W61)</f>
        <v>55</v>
      </c>
      <c r="Y61">
        <f t="shared" si="10"/>
        <v>4</v>
      </c>
      <c r="Z61">
        <f t="shared" si="10"/>
        <v>8</v>
      </c>
      <c r="AA61">
        <f t="shared" si="10"/>
        <v>10</v>
      </c>
      <c r="AB61">
        <f t="shared" si="11"/>
        <v>4</v>
      </c>
      <c r="AC61">
        <f t="shared" si="12"/>
        <v>2</v>
      </c>
      <c r="AD61">
        <f t="shared" si="13"/>
        <v>10</v>
      </c>
      <c r="AE61">
        <f t="shared" si="14"/>
        <v>8</v>
      </c>
      <c r="AF61">
        <f t="shared" si="14"/>
        <v>9</v>
      </c>
    </row>
    <row r="62" spans="1:33" hidden="1" outlineLevel="1">
      <c r="A62" t="s">
        <v>116</v>
      </c>
      <c r="B62" t="str">
        <f>IF(OR(D2="5f ", D2="6f ", D2="7f ", D2="1m "), B57, IF(J2="2yo", B59, B53))</f>
        <v>Tasman Sea</v>
      </c>
      <c r="J62">
        <v>11</v>
      </c>
      <c r="K62" t="str">
        <f t="shared" si="0"/>
        <v>Lolanta (IRE)</v>
      </c>
      <c r="L62" t="str">
        <f t="shared" si="0"/>
        <v>Edifice</v>
      </c>
      <c r="M62" t="str">
        <f t="shared" si="0"/>
        <v>Guroor</v>
      </c>
      <c r="N62" t="str">
        <f t="shared" si="1"/>
        <v>Lolanta (IRE)</v>
      </c>
      <c r="O62" t="str">
        <f t="shared" si="2"/>
        <v>Guroor</v>
      </c>
      <c r="P62" t="str">
        <f t="shared" si="3"/>
        <v>Lastochka</v>
      </c>
      <c r="Q62" t="str">
        <f t="shared" si="4"/>
        <v>Lastochka</v>
      </c>
      <c r="R62" t="str">
        <f t="shared" si="5"/>
        <v>Edifice</v>
      </c>
      <c r="S62" t="str">
        <f t="shared" si="6"/>
        <v>Fearlessly (IRE)</v>
      </c>
      <c r="V62">
        <f t="shared" si="7"/>
        <v>54</v>
      </c>
      <c r="W62">
        <f t="shared" si="8"/>
        <v>54</v>
      </c>
      <c r="X62">
        <f t="shared" ref="X62:X80" si="18">IF(ISNA(W62),"",W62)</f>
        <v>54</v>
      </c>
      <c r="Y62">
        <f t="shared" si="10"/>
        <v>4</v>
      </c>
      <c r="Z62">
        <f t="shared" si="10"/>
        <v>8</v>
      </c>
      <c r="AA62">
        <f t="shared" si="10"/>
        <v>10</v>
      </c>
      <c r="AB62">
        <f t="shared" si="11"/>
        <v>4</v>
      </c>
      <c r="AC62">
        <f t="shared" si="12"/>
        <v>5</v>
      </c>
      <c r="AD62">
        <f t="shared" si="13"/>
        <v>10</v>
      </c>
      <c r="AE62">
        <f t="shared" si="14"/>
        <v>4</v>
      </c>
      <c r="AF62">
        <f t="shared" si="14"/>
        <v>9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New Queen</v>
      </c>
      <c r="C63" t="b">
        <f>IF(G68="Handicap", INDEX(B53:B55,(MATCH(LARGE(D53:D55,3),D53:D55,0))))</f>
        <v>0</v>
      </c>
      <c r="D63" t="b">
        <f>IF(G68="Handicap", INDEX(B53:B55,(MATCH(LARGE(E53:E55,1),E53:E55,0))))</f>
        <v>0</v>
      </c>
      <c r="G63" t="s">
        <v>68</v>
      </c>
      <c r="H63">
        <f>COUNTIF(A2:A30, "*")</f>
        <v>12</v>
      </c>
      <c r="J63">
        <v>12</v>
      </c>
      <c r="K63" t="str">
        <f t="shared" si="0"/>
        <v>Lolanta (IRE)</v>
      </c>
      <c r="L63" t="str">
        <f t="shared" si="0"/>
        <v>Edifice</v>
      </c>
      <c r="M63" t="str">
        <f t="shared" si="0"/>
        <v>Guroor</v>
      </c>
      <c r="N63" t="str">
        <f t="shared" si="1"/>
        <v>Lolanta (IRE)</v>
      </c>
      <c r="O63" t="str">
        <f t="shared" si="2"/>
        <v>Delcia</v>
      </c>
      <c r="P63" t="str">
        <f t="shared" si="3"/>
        <v>Eesha My Flower (USA)</v>
      </c>
      <c r="Q63" t="str">
        <f t="shared" si="4"/>
        <v>Eesha My Flower (USA)</v>
      </c>
      <c r="R63" t="str">
        <f t="shared" si="5"/>
        <v>Edifice</v>
      </c>
      <c r="S63" t="str">
        <f t="shared" si="6"/>
        <v>Eesha My Flower (USA)</v>
      </c>
      <c r="V63">
        <f t="shared" si="7"/>
        <v>41</v>
      </c>
      <c r="W63">
        <f t="shared" si="8"/>
        <v>41</v>
      </c>
      <c r="X63">
        <f t="shared" si="18"/>
        <v>41</v>
      </c>
      <c r="Y63">
        <f t="shared" si="10"/>
        <v>4</v>
      </c>
      <c r="Z63">
        <f t="shared" si="10"/>
        <v>8</v>
      </c>
      <c r="AA63">
        <f t="shared" si="10"/>
        <v>10</v>
      </c>
      <c r="AB63">
        <f t="shared" si="11"/>
        <v>4</v>
      </c>
      <c r="AC63">
        <f t="shared" si="12"/>
        <v>1</v>
      </c>
      <c r="AD63">
        <f t="shared" si="13"/>
        <v>3</v>
      </c>
      <c r="AE63">
        <f t="shared" si="14"/>
        <v>1</v>
      </c>
      <c r="AF63">
        <f t="shared" si="14"/>
        <v>10</v>
      </c>
    </row>
    <row r="64" spans="1:33" hidden="1" outlineLevel="1">
      <c r="A64" t="s">
        <v>48</v>
      </c>
      <c r="B64" t="str">
        <f>INDEX(B53:B63,MODE(MATCH(B53:B63,B53:B63,0)))</f>
        <v>New Queen</v>
      </c>
      <c r="C64">
        <f>INDEX(AF$2:AF$20,MATCH(B64,A$2:A$20,0))</f>
        <v>6</v>
      </c>
      <c r="D64">
        <v>1</v>
      </c>
      <c r="E64">
        <f>SUMIF(B53:B61, B64, G53:G61)</f>
        <v>0.13941593185548568</v>
      </c>
      <c r="F64">
        <v>0</v>
      </c>
      <c r="G64" t="str">
        <f>K2</f>
        <v>Wise Betting At racinguk.com Maiden Fillies Stakes (Plus 10)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>
        <f t="shared" si="10"/>
        <v>4</v>
      </c>
      <c r="Z64">
        <f t="shared" si="10"/>
        <v>8</v>
      </c>
      <c r="AA64">
        <f t="shared" si="10"/>
        <v>10</v>
      </c>
      <c r="AB64">
        <f t="shared" si="11"/>
        <v>4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>
        <f t="shared" si="14"/>
        <v>9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1</v>
      </c>
      <c r="G65" t="str">
        <f>D2</f>
        <v xml:space="preserve">1m </v>
      </c>
      <c r="H65">
        <f>LARGE(G58:G60, 1)</f>
        <v>0.42147192716236731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>
        <f t="shared" si="10"/>
        <v>4</v>
      </c>
      <c r="Z65">
        <f t="shared" si="10"/>
        <v>8</v>
      </c>
      <c r="AA65">
        <f t="shared" si="10"/>
        <v>10</v>
      </c>
      <c r="AB65">
        <f t="shared" si="11"/>
        <v>4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>
        <f t="shared" si="14"/>
        <v>9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1</v>
      </c>
      <c r="G66">
        <f>F2</f>
        <v>3881</v>
      </c>
      <c r="H66">
        <f ca="1">LARGE(F53:F55, 1)</f>
        <v>0.60814146341463415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>
        <f t="shared" si="10"/>
        <v>4</v>
      </c>
      <c r="Z66">
        <f t="shared" si="10"/>
        <v>8</v>
      </c>
      <c r="AA66">
        <f t="shared" si="10"/>
        <v>10</v>
      </c>
      <c r="AB66">
        <f t="shared" si="11"/>
        <v>4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>
        <f t="shared" si="14"/>
        <v>9</v>
      </c>
    </row>
    <row r="67" spans="1:32" hidden="1" outlineLevel="1">
      <c r="A67" t="s">
        <v>67</v>
      </c>
      <c r="B67" t="str">
        <f ca="1">H67</f>
        <v>Guroor</v>
      </c>
      <c r="F67">
        <f>IF(H63&lt;11, F66+1, F66)</f>
        <v>1</v>
      </c>
      <c r="G67" t="str">
        <f>G2</f>
        <v>Standard To Slow</v>
      </c>
      <c r="H67" t="str">
        <f ca="1">INDEX(B53:B55,MATCH(H66,F53:F55,0))</f>
        <v>Guroor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>
        <f t="shared" si="10"/>
        <v>4</v>
      </c>
      <c r="Z67">
        <f t="shared" si="10"/>
        <v>8</v>
      </c>
      <c r="AA67">
        <f t="shared" si="10"/>
        <v>10</v>
      </c>
      <c r="AB67">
        <f t="shared" si="11"/>
        <v>4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>
        <f t="shared" si="14"/>
        <v>9</v>
      </c>
    </row>
    <row r="68" spans="1:32" hidden="1" outlineLevel="1">
      <c r="A68" t="str">
        <f ca="1">INDEX(B62:B67,MODE(MATCH(B62:B67,B62:B67,0)))</f>
        <v>New Queen</v>
      </c>
      <c r="B68" t="str">
        <f ca="1">IF(ISNA(A68), B56, A68)</f>
        <v>New Queen</v>
      </c>
      <c r="C68">
        <f ca="1">INDEX(AF$2:AF$20,MATCH(B68,A$2:A$20,0))</f>
        <v>6</v>
      </c>
      <c r="D68">
        <v>1</v>
      </c>
      <c r="F68">
        <f ca="1">IF(E70&gt;0.5, F67+1, F67)</f>
        <v>1</v>
      </c>
      <c r="G68" t="str">
        <f>I2</f>
        <v>Non 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>
        <f t="shared" si="10"/>
        <v>4</v>
      </c>
      <c r="Z68">
        <f t="shared" si="10"/>
        <v>8</v>
      </c>
      <c r="AA68">
        <f t="shared" si="10"/>
        <v>10</v>
      </c>
      <c r="AB68">
        <f t="shared" si="11"/>
        <v>4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>
        <f t="shared" si="14"/>
        <v>9</v>
      </c>
    </row>
    <row r="69" spans="1:32" hidden="1" outlineLevel="1">
      <c r="A69" t="s">
        <v>51</v>
      </c>
      <c r="B69" t="str">
        <f ca="1">IF(OR(ISNA(B68), B68="no selection"), B64, B68)</f>
        <v>New Queen</v>
      </c>
      <c r="C69">
        <f ca="1">INDEX(AF$2:AF$20,MATCH(B69,A$2:A$20,0))</f>
        <v>6</v>
      </c>
      <c r="D69">
        <v>1</v>
      </c>
      <c r="F69">
        <f ca="1">IF(E70&gt;1, F68+1, F68)</f>
        <v>1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>
        <f t="shared" si="10"/>
        <v>4</v>
      </c>
      <c r="Z69">
        <f t="shared" si="10"/>
        <v>8</v>
      </c>
      <c r="AA69">
        <f t="shared" si="10"/>
        <v>10</v>
      </c>
      <c r="AB69">
        <f t="shared" si="11"/>
        <v>4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>
        <f t="shared" si="14"/>
        <v>9</v>
      </c>
    </row>
    <row r="70" spans="1:32" hidden="1" outlineLevel="1">
      <c r="A70" t="s">
        <v>62</v>
      </c>
      <c r="B70" t="str">
        <f ca="1">IF(B69=FALSE, B53, B69)</f>
        <v>New Queen</v>
      </c>
      <c r="C70">
        <f ca="1">INDEX(AF$2:AF$20,MATCH(B70,A$2:A$20,0))</f>
        <v>6</v>
      </c>
      <c r="D70">
        <v>1</v>
      </c>
      <c r="E70">
        <f ca="1">SUMIF(B53:B61, B70, G53:G61)</f>
        <v>0.13941593185548568</v>
      </c>
      <c r="F70">
        <f ca="1">IF(E70&gt;1.5, F69+1, F69)</f>
        <v>1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>
        <f t="shared" si="10"/>
        <v>4</v>
      </c>
      <c r="Z70">
        <f t="shared" si="10"/>
        <v>8</v>
      </c>
      <c r="AA70">
        <f t="shared" si="10"/>
        <v>10</v>
      </c>
      <c r="AB70">
        <f t="shared" si="11"/>
        <v>4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>
        <f t="shared" si="14"/>
        <v>9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>
        <f t="shared" si="10"/>
        <v>4</v>
      </c>
      <c r="Z71">
        <f t="shared" si="10"/>
        <v>8</v>
      </c>
      <c r="AA71">
        <f t="shared" si="10"/>
        <v>10</v>
      </c>
      <c r="AB71">
        <f t="shared" si="11"/>
        <v>4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>
        <f t="shared" si="14"/>
        <v>9</v>
      </c>
    </row>
    <row r="72" spans="1:32" hidden="1" outlineLevel="1">
      <c r="A72" t="s">
        <v>98</v>
      </c>
      <c r="B72" t="str">
        <f>B53</f>
        <v>New Queen</v>
      </c>
      <c r="C72">
        <f>C53</f>
        <v>216.8</v>
      </c>
      <c r="D72">
        <f>(1/C72)*(C72-C73)</f>
        <v>1.7007841328413386E-2</v>
      </c>
      <c r="E72">
        <f>H53</f>
        <v>6</v>
      </c>
      <c r="F72">
        <f>(E72*10)-10</f>
        <v>50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>
        <f t="shared" si="10"/>
        <v>4</v>
      </c>
      <c r="Z72">
        <f t="shared" si="10"/>
        <v>8</v>
      </c>
      <c r="AA72">
        <f t="shared" si="10"/>
        <v>10</v>
      </c>
      <c r="AB72">
        <f t="shared" si="11"/>
        <v>4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>
        <f t="shared" si="14"/>
        <v>9</v>
      </c>
    </row>
    <row r="73" spans="1:32" hidden="1" outlineLevel="1">
      <c r="A73" t="s">
        <v>99</v>
      </c>
      <c r="B73" t="str">
        <f t="shared" ref="B73:C74" si="19">B54</f>
        <v>Guroor</v>
      </c>
      <c r="C73">
        <f t="shared" si="19"/>
        <v>213.11269999999999</v>
      </c>
      <c r="D73">
        <f>(1/C73)*(C73-C74)</f>
        <v>0.18369623208752925</v>
      </c>
      <c r="E73">
        <f t="shared" ref="E73:E74" si="20">H54</f>
        <v>3</v>
      </c>
      <c r="F73">
        <f>(E73*10)-10</f>
        <v>20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>
        <f t="shared" si="10"/>
        <v>4</v>
      </c>
      <c r="Z73">
        <f t="shared" si="10"/>
        <v>8</v>
      </c>
      <c r="AA73">
        <f t="shared" si="10"/>
        <v>10</v>
      </c>
      <c r="AB73">
        <f t="shared" si="11"/>
        <v>4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>
        <f t="shared" si="14"/>
        <v>9</v>
      </c>
    </row>
    <row r="74" spans="1:32" hidden="1" outlineLevel="1">
      <c r="A74" t="s">
        <v>100</v>
      </c>
      <c r="B74" t="str">
        <f t="shared" si="19"/>
        <v>Edifice</v>
      </c>
      <c r="C74">
        <f t="shared" si="19"/>
        <v>173.96469999999999</v>
      </c>
      <c r="E74">
        <f t="shared" si="20"/>
        <v>20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>
        <f t="shared" si="10"/>
        <v>4</v>
      </c>
      <c r="Z74">
        <f t="shared" si="10"/>
        <v>8</v>
      </c>
      <c r="AA74">
        <f t="shared" si="10"/>
        <v>10</v>
      </c>
      <c r="AB74">
        <f t="shared" si="11"/>
        <v>4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>
        <f t="shared" si="14"/>
        <v>9</v>
      </c>
    </row>
    <row r="75" spans="1:32" hidden="1" outlineLevel="1">
      <c r="A75" t="s">
        <v>101</v>
      </c>
      <c r="B75" t="str">
        <f>IF(AND(G68="Non Handicap",H63&gt;=7,H63&lt;=12,D73&gt;0.1,F72&gt;5,F73&gt;5),B72,"")</f>
        <v>New Queen</v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>
        <f t="shared" si="10"/>
        <v>4</v>
      </c>
      <c r="Z75">
        <f t="shared" si="10"/>
        <v>8</v>
      </c>
      <c r="AA75">
        <f t="shared" si="10"/>
        <v>10</v>
      </c>
      <c r="AB75">
        <f t="shared" si="11"/>
        <v>4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>
        <f t="shared" si="14"/>
        <v>9</v>
      </c>
    </row>
    <row r="76" spans="1:32" hidden="1" outlineLevel="1">
      <c r="A76" t="s">
        <v>102</v>
      </c>
      <c r="B76" t="str">
        <f>IF(AND(G68="Non Handicap",H63&gt;=7,H63&lt;=12,D73&gt;0.1,F72&gt;5,F73&gt;5),B73,"")</f>
        <v>Guroor</v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>
        <f t="shared" si="10"/>
        <v>4</v>
      </c>
      <c r="Z76">
        <f t="shared" si="10"/>
        <v>8</v>
      </c>
      <c r="AA76">
        <f t="shared" si="10"/>
        <v>10</v>
      </c>
      <c r="AB76">
        <f t="shared" si="11"/>
        <v>4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>
        <f t="shared" si="14"/>
        <v>9</v>
      </c>
    </row>
    <row r="77" spans="1:32" hidden="1" outlineLevel="1">
      <c r="A77" t="s">
        <v>105</v>
      </c>
      <c r="B77">
        <f>SMALL(AF2:AF50, 1)</f>
        <v>2.75</v>
      </c>
      <c r="C77">
        <f>SMALL(AF2:AF50, 1)</f>
        <v>2.75</v>
      </c>
      <c r="D77" t="str">
        <f>IF(G77&lt;=3, "YES", "NO")</f>
        <v>YES</v>
      </c>
      <c r="E77">
        <f>IF(C77=0,SMALL(AF2:AF49,2), C77)</f>
        <v>2.75</v>
      </c>
      <c r="F77">
        <f>IF(E77=0, SMALL(AF2:AF49, 3), E77)</f>
        <v>2.75</v>
      </c>
      <c r="G77">
        <f>IF(F77=0, SMALL(AF2:AF49, 4), F77)</f>
        <v>2.75</v>
      </c>
      <c r="H77" t="str">
        <f>INDEX(A2:A50, MATCH(G77, AF2:AF50, 0))</f>
        <v>Lolanta (IRE)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>
        <f t="shared" si="10"/>
        <v>4</v>
      </c>
      <c r="Z77">
        <f t="shared" si="10"/>
        <v>8</v>
      </c>
      <c r="AA77">
        <f t="shared" si="10"/>
        <v>10</v>
      </c>
      <c r="AB77">
        <f t="shared" si="11"/>
        <v>4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>
        <f t="shared" si="14"/>
        <v>9</v>
      </c>
    </row>
    <row r="78" spans="1:32" hidden="1" outlineLevel="1">
      <c r="A78" t="s">
        <v>106</v>
      </c>
      <c r="B78">
        <f>INDEX(AE2:AE50, MATCH(H77, A2:A50, 0))</f>
        <v>9.1709999999999994</v>
      </c>
      <c r="C78">
        <f>(B79-B78)+0.01</f>
        <v>207.63900000000001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>
        <f t="shared" si="10"/>
        <v>4</v>
      </c>
      <c r="Z78">
        <f t="shared" si="10"/>
        <v>8</v>
      </c>
      <c r="AA78">
        <f t="shared" si="10"/>
        <v>10</v>
      </c>
      <c r="AB78">
        <f t="shared" si="11"/>
        <v>4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>
        <f t="shared" si="14"/>
        <v>9</v>
      </c>
    </row>
    <row r="79" spans="1:32" hidden="1" outlineLevel="1">
      <c r="A79" t="s">
        <v>107</v>
      </c>
      <c r="B79">
        <f>LARGE(AE2:AE50, 1)</f>
        <v>216.8</v>
      </c>
      <c r="C79">
        <f>C78/B79</f>
        <v>0.95774446494464949</v>
      </c>
      <c r="D79" t="str">
        <f>IF(C79&gt;=0.15, "YES", "NO")</f>
        <v>YES</v>
      </c>
      <c r="G79" t="str">
        <f>IF(D79="YES",CONCATENATE("PLUS: "&amp;H77&amp;" is "&amp;ROUND(C79*100,2)&amp;"% behind top-rated "&amp;H79&amp;". "),CONCATENATE("NEGATIVE: "&amp;H77&amp;" is highly rated."))</f>
        <v xml:space="preserve">PLUS: Lolanta (IRE) is 95.77% behind top-rated New Queen. </v>
      </c>
      <c r="H79" t="str">
        <f>INDEX(A2:A50, MATCH(B79, AE2:AE50, 0))</f>
        <v>New Queen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>
        <f t="shared" si="10"/>
        <v>4</v>
      </c>
      <c r="Z79">
        <f t="shared" si="10"/>
        <v>8</v>
      </c>
      <c r="AA79">
        <f t="shared" si="10"/>
        <v>10</v>
      </c>
      <c r="AB79">
        <f t="shared" si="11"/>
        <v>4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>
        <f t="shared" si="14"/>
        <v>9</v>
      </c>
    </row>
    <row r="80" spans="1:32" hidden="1" outlineLevel="1">
      <c r="A80" t="s">
        <v>108</v>
      </c>
      <c r="B80">
        <f>INDEX(W2:W50,MATCH(H77,A2:A50,0))</f>
        <v>0</v>
      </c>
      <c r="C80">
        <f>(B81-B80)+0.01</f>
        <v>18.535700000000002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>
        <f t="shared" si="10"/>
        <v>4</v>
      </c>
      <c r="Z80">
        <f t="shared" si="10"/>
        <v>8</v>
      </c>
      <c r="AA80">
        <f t="shared" si="10"/>
        <v>10</v>
      </c>
      <c r="AB80">
        <f t="shared" si="11"/>
        <v>4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>
        <f t="shared" si="14"/>
        <v>9</v>
      </c>
    </row>
    <row r="81" spans="1:19" hidden="1" outlineLevel="1">
      <c r="A81" t="s">
        <v>109</v>
      </c>
      <c r="B81">
        <f>LARGE(W2:W49, 1)</f>
        <v>18.525700000000001</v>
      </c>
      <c r="C81">
        <f>C80/B81</f>
        <v>1.0005397906691786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100.05% ahead of the lay selection Lolanta (IRE). </v>
      </c>
      <c r="H81" t="str">
        <f>INDEX(A2:A50,MATCH(B81,INDEX(W2:W50,0)))</f>
        <v>Eesha My Flower (USA)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Kempton</v>
      </c>
    </row>
    <row r="82" spans="1:19" hidden="1" outlineLevel="1">
      <c r="A82" t="s">
        <v>110</v>
      </c>
      <c r="B82">
        <f>INDEX(M2:M49, MATCH(H77, A2:A49, 0))</f>
        <v>0</v>
      </c>
      <c r="C82">
        <f>(B83-B82)+0.01</f>
        <v>68.188500000000005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68.1785</v>
      </c>
      <c r="C83">
        <f>C82/B83</f>
        <v>1.0001466738047919</v>
      </c>
      <c r="D83" t="str">
        <f>IF(C83&gt;0.2, "YES", "NO")</f>
        <v>YES</v>
      </c>
      <c r="G83" t="str">
        <f>IF(D83="YES",CONCATENATE("PLUS: Form horse "&amp;H83&amp;" is "&amp;ROUND(C83*100,2)&amp;"% ahead of the lay selection "&amp;H77&amp;". "),CONCATENATE("NEGATIVE: "&amp;H77&amp;"is the form horse."))</f>
        <v xml:space="preserve">PLUS: Form horse Eesha My Flower (USA) is 100.01% ahead of the lay selection Lolanta (IRE). </v>
      </c>
      <c r="H83" t="str">
        <f>INDEX(A2:A50,MATCH(B83,INDEX(M2:M50,0)))</f>
        <v>Eesha My Flower (USA)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2.407</v>
      </c>
      <c r="C84">
        <f>(B85-B84)+0.01</f>
        <v>0.36959999999999993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2.7665999999999999</v>
      </c>
      <c r="C85">
        <f>C84/B85</f>
        <v>0.13359358056820644</v>
      </c>
      <c r="D85" t="str">
        <f>IF(AND(J2="2yo", C85&gt;0.2), "YES", "NO")</f>
        <v>NO</v>
      </c>
      <c r="E85" t="str">
        <f>IF(J2&lt;&gt;"2yo", "IGNORE", "")</f>
        <v/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Ever Changing (USA)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0</v>
      </c>
      <c r="C86">
        <f>(B87-B86)+0.01</f>
        <v>20.51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20.5</v>
      </c>
      <c r="C87">
        <f>C86/B87</f>
        <v>1.0004878048780488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Guroor is 100.05% ahead of Lolanta (IRE). </v>
      </c>
      <c r="H87" t="str">
        <f>INDEX(A2:A50, MATCH(B87, AD2:AD50, 0))</f>
        <v>Guroor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3.6903999999999999</v>
      </c>
      <c r="C88">
        <f>B89-B88</f>
        <v>0</v>
      </c>
      <c r="H88" t="str">
        <f>INDEX(X2:X50, MATCH(B88, Y2:Y50, 0))</f>
        <v>Buick, William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3.6903999999999999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Buick, William. </v>
      </c>
      <c r="H89" t="str">
        <f>INDEX(X2:X50, MATCH(B89, Y2:Y50, 0))</f>
        <v>Buick, William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0</v>
      </c>
      <c r="C90">
        <f>(B91-B90)+0.01</f>
        <v>64.036100000000005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64.0261</v>
      </c>
      <c r="C91">
        <f>(C90+0.01)/(B91+0.01)</f>
        <v>1.00015616191492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New Queen outperformed Lolanta (IRE) significantly.</v>
      </c>
      <c r="H91" t="str">
        <f>INDEX(A2:A50, MATCH(B91, N2:N50, 0))</f>
        <v>New Queen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Lolanta (IRE)</v>
      </c>
      <c r="C92" t="str">
        <f>IF(AND(D77="YES",D92&gt;=2,D83="YES",SMALL(M2:M50,1)&gt;0),H77,IF(E92&gt;=5,H77,"No Lay"))</f>
        <v>Lolanta (IRE)</v>
      </c>
      <c r="D92">
        <f>COUNTIF(D79:D87, "YES")</f>
        <v>4</v>
      </c>
      <c r="E92">
        <f>COUNTIF(D79:D91, "YES")</f>
        <v>5</v>
      </c>
      <c r="F92" t="str">
        <f>IF(E92=0, "", IF(E92=1, "*", IF(E92=2, "**", IF(E92=3, "***", IF(E92=4, "****", IF(E92&gt;4, "*****", ""))))))</f>
        <v>*****</v>
      </c>
      <c r="G92" t="str">
        <f ca="1">IF(B92&lt;&gt;"No Lay",CONCATENATE(G79&amp;CHAR(10)&amp;G81&amp;CHAR(10)&amp;G83&amp;CHAR(10)&amp;G85&amp;CHAR(10)&amp;G87&amp;CHAR(10)&amp;G89&amp;CHAR(10)&amp;G91),"""")</f>
        <v>PLUS: Lolanta (IRE) is 95.77% behind top-rated New Queen. 
PLUS: The fastest horse  is 100.05% ahead of the lay selection Lolanta (IRE). 
PLUS: Form horse Eesha My Flower (USA) is 100.01% ahead of the lay selection Lolanta (IRE). 
NEUTRAL: Stallion ratings are not a factor.
PLUS: The most suited horse, Guroor is 100.05% ahead of Lolanta (IRE). 
NEGATIVE: The lay selection is on a highly rated jockey in Buick, William. 
PLUS: In the second-last race, New Queen outperformed Lolanta (IRE) significantly.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138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0.22459999999999999</v>
      </c>
    </row>
    <row r="96" spans="1:19" hidden="1" outlineLevel="1">
      <c r="A96" t="s">
        <v>70</v>
      </c>
      <c r="B96">
        <f>INDEX(Sheet1!H:H, MATCH($A$51, Sheet1!$A:$A,0))</f>
        <v>0.1812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0.1739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0.23910000000000001</v>
      </c>
      <c r="C98" t="b">
        <f>IF(AND($B$94&gt;15,B98&gt;0.25),B57)</f>
        <v>0</v>
      </c>
      <c r="D98">
        <f t="shared" si="22"/>
        <v>6</v>
      </c>
      <c r="E98">
        <f t="shared" si="23"/>
        <v>1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0.19570000000000001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0.13039999999999999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0.2319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9" bestFit="1" customWidth="1"/>
    <col min="3" max="4" width="12.42578125" bestFit="1" customWidth="1"/>
    <col min="5" max="5" width="12" bestFit="1" customWidth="1"/>
    <col min="6" max="6" width="13.28515625" bestFit="1" customWidth="1"/>
    <col min="7" max="7" width="97" bestFit="1" customWidth="1"/>
    <col min="8" max="8" width="19" bestFit="1" customWidth="1"/>
    <col min="9" max="9" width="10.140625" bestFit="1" customWidth="1"/>
    <col min="10" max="10" width="16.28515625" bestFit="1" customWidth="1"/>
    <col min="11" max="19" width="20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85546875" bestFit="1" customWidth="1"/>
    <col min="25" max="25" width="14.42578125" bestFit="1" customWidth="1"/>
    <col min="26" max="26" width="20.140625" bestFit="1" customWidth="1"/>
    <col min="27" max="27" width="15" bestFit="1" customWidth="1"/>
    <col min="28" max="28" width="22.1406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1675</v>
      </c>
      <c r="B2" s="1">
        <v>0.82291666666666663</v>
      </c>
      <c r="C2" t="s">
        <v>168</v>
      </c>
      <c r="D2" t="s">
        <v>229</v>
      </c>
      <c r="E2" t="s">
        <v>230</v>
      </c>
      <c r="F2">
        <v>6469</v>
      </c>
      <c r="G2" t="s">
        <v>1576</v>
      </c>
      <c r="H2" t="s">
        <v>1577</v>
      </c>
      <c r="I2" s="3" t="s">
        <v>5</v>
      </c>
      <c r="J2" t="s">
        <v>662</v>
      </c>
      <c r="K2" t="s">
        <v>1674</v>
      </c>
      <c r="L2">
        <v>3</v>
      </c>
      <c r="M2">
        <v>83.679299999999998</v>
      </c>
      <c r="N2">
        <v>86.043999999999997</v>
      </c>
      <c r="O2">
        <v>30.055099999999999</v>
      </c>
      <c r="P2">
        <v>7.3292000000000002</v>
      </c>
      <c r="Q2">
        <v>8.1119000000000003</v>
      </c>
      <c r="R2">
        <v>5.2751000000000001</v>
      </c>
      <c r="S2">
        <v>2.6225999999999998</v>
      </c>
      <c r="T2">
        <v>0</v>
      </c>
      <c r="U2">
        <v>0</v>
      </c>
      <c r="V2">
        <v>0</v>
      </c>
      <c r="W2">
        <v>21.404299999999999</v>
      </c>
      <c r="X2" t="s">
        <v>687</v>
      </c>
      <c r="Y2">
        <v>3.2326999999999999</v>
      </c>
      <c r="Z2" t="s">
        <v>470</v>
      </c>
      <c r="AA2">
        <v>3.1798000000000002</v>
      </c>
      <c r="AB2" t="s">
        <v>1246</v>
      </c>
      <c r="AC2">
        <v>2.7625000000000002</v>
      </c>
      <c r="AD2">
        <v>37.851599999999998</v>
      </c>
      <c r="AE2">
        <v>298.0539</v>
      </c>
      <c r="AF2">
        <v>8</v>
      </c>
      <c r="AG2">
        <v>84</v>
      </c>
    </row>
    <row r="3" spans="1:33">
      <c r="A3" t="s">
        <v>1676</v>
      </c>
      <c r="B3" s="1">
        <v>0.82291666666666663</v>
      </c>
      <c r="C3" t="s">
        <v>168</v>
      </c>
      <c r="D3" t="s">
        <v>229</v>
      </c>
      <c r="E3" t="s">
        <v>230</v>
      </c>
      <c r="F3">
        <v>6469</v>
      </c>
      <c r="G3" t="s">
        <v>1576</v>
      </c>
      <c r="H3" t="s">
        <v>1577</v>
      </c>
      <c r="I3" s="3" t="s">
        <v>5</v>
      </c>
      <c r="J3" t="s">
        <v>662</v>
      </c>
      <c r="K3" t="s">
        <v>1674</v>
      </c>
      <c r="L3">
        <v>5</v>
      </c>
      <c r="M3">
        <v>106.69499999999999</v>
      </c>
      <c r="N3">
        <v>66.408000000000001</v>
      </c>
      <c r="O3">
        <v>31.913900000000002</v>
      </c>
      <c r="P3">
        <v>13.2098</v>
      </c>
      <c r="Q3">
        <v>8.2670999999999992</v>
      </c>
      <c r="R3">
        <v>5.4808000000000003</v>
      </c>
      <c r="S3">
        <v>6.1642000000000001</v>
      </c>
      <c r="T3">
        <v>1.5062</v>
      </c>
      <c r="U3">
        <v>1.1998</v>
      </c>
      <c r="V3">
        <v>2.0310000000000001</v>
      </c>
      <c r="W3">
        <v>23.698599999999999</v>
      </c>
      <c r="X3" t="s">
        <v>258</v>
      </c>
      <c r="Y3">
        <v>1.4427000000000001</v>
      </c>
      <c r="Z3" t="s">
        <v>1439</v>
      </c>
      <c r="AA3">
        <v>0.62829999999999997</v>
      </c>
      <c r="AB3" t="s">
        <v>940</v>
      </c>
      <c r="AC3">
        <v>1.9841</v>
      </c>
      <c r="AD3">
        <v>11.5853</v>
      </c>
      <c r="AE3">
        <v>282.21469999999999</v>
      </c>
      <c r="AF3">
        <v>7</v>
      </c>
      <c r="AG3">
        <v>85</v>
      </c>
    </row>
    <row r="4" spans="1:33">
      <c r="A4" t="s">
        <v>1677</v>
      </c>
      <c r="B4" s="1">
        <v>0.82291666666666663</v>
      </c>
      <c r="C4" t="s">
        <v>168</v>
      </c>
      <c r="D4" t="s">
        <v>229</v>
      </c>
      <c r="E4" t="s">
        <v>230</v>
      </c>
      <c r="F4">
        <v>6469</v>
      </c>
      <c r="G4" t="s">
        <v>1576</v>
      </c>
      <c r="H4" t="s">
        <v>1577</v>
      </c>
      <c r="I4" s="3" t="s">
        <v>5</v>
      </c>
      <c r="J4" t="s">
        <v>662</v>
      </c>
      <c r="K4" t="s">
        <v>1674</v>
      </c>
      <c r="L4">
        <v>3</v>
      </c>
      <c r="M4">
        <v>68.368399999999994</v>
      </c>
      <c r="N4">
        <v>77.778499999999994</v>
      </c>
      <c r="O4">
        <v>36.862400000000001</v>
      </c>
      <c r="P4">
        <v>5.3342999999999998</v>
      </c>
      <c r="Q4">
        <v>5.4378000000000002</v>
      </c>
      <c r="R4">
        <v>3.4510999999999998</v>
      </c>
      <c r="S4">
        <v>0</v>
      </c>
      <c r="T4">
        <v>0</v>
      </c>
      <c r="U4">
        <v>0</v>
      </c>
      <c r="V4">
        <v>0</v>
      </c>
      <c r="W4">
        <v>19.405000000000001</v>
      </c>
      <c r="X4" t="s">
        <v>279</v>
      </c>
      <c r="Y4">
        <v>3.0857000000000001</v>
      </c>
      <c r="Z4" t="s">
        <v>263</v>
      </c>
      <c r="AA4">
        <v>3.6309999999999998</v>
      </c>
      <c r="AB4" t="s">
        <v>665</v>
      </c>
      <c r="AC4">
        <v>2.1187</v>
      </c>
      <c r="AD4">
        <v>27.7333</v>
      </c>
      <c r="AE4">
        <v>262.58609999999999</v>
      </c>
      <c r="AF4">
        <v>10</v>
      </c>
      <c r="AG4">
        <v>84</v>
      </c>
    </row>
    <row r="5" spans="1:33">
      <c r="A5" t="s">
        <v>1678</v>
      </c>
      <c r="B5" s="1">
        <v>0.82291666666666663</v>
      </c>
      <c r="C5" t="s">
        <v>168</v>
      </c>
      <c r="D5" t="s">
        <v>229</v>
      </c>
      <c r="E5" t="s">
        <v>230</v>
      </c>
      <c r="F5">
        <v>6469</v>
      </c>
      <c r="G5" t="s">
        <v>1576</v>
      </c>
      <c r="H5" t="s">
        <v>1577</v>
      </c>
      <c r="I5" s="3" t="s">
        <v>5</v>
      </c>
      <c r="J5" t="s">
        <v>662</v>
      </c>
      <c r="K5" t="s">
        <v>1674</v>
      </c>
      <c r="L5">
        <v>3</v>
      </c>
      <c r="M5">
        <v>92.984099999999998</v>
      </c>
      <c r="N5">
        <v>40.738900000000001</v>
      </c>
      <c r="O5">
        <v>23.536999999999999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18.2193</v>
      </c>
      <c r="X5" t="s">
        <v>237</v>
      </c>
      <c r="Y5">
        <v>3.7584</v>
      </c>
      <c r="Z5" t="s">
        <v>1679</v>
      </c>
      <c r="AA5">
        <v>3.2993000000000001</v>
      </c>
      <c r="AB5" t="s">
        <v>1680</v>
      </c>
      <c r="AC5">
        <v>2.633</v>
      </c>
      <c r="AD5">
        <v>39.298499999999997</v>
      </c>
      <c r="AE5">
        <v>254.27279999999999</v>
      </c>
      <c r="AF5">
        <v>4</v>
      </c>
      <c r="AG5">
        <v>83</v>
      </c>
    </row>
    <row r="6" spans="1:33">
      <c r="A6" t="s">
        <v>1681</v>
      </c>
      <c r="B6" s="1">
        <v>0.82291666666666663</v>
      </c>
      <c r="C6" t="s">
        <v>168</v>
      </c>
      <c r="D6" t="s">
        <v>229</v>
      </c>
      <c r="E6" t="s">
        <v>230</v>
      </c>
      <c r="F6">
        <v>6469</v>
      </c>
      <c r="G6" t="s">
        <v>1576</v>
      </c>
      <c r="H6" t="s">
        <v>1577</v>
      </c>
      <c r="I6" s="3" t="s">
        <v>5</v>
      </c>
      <c r="J6" t="s">
        <v>662</v>
      </c>
      <c r="K6" t="s">
        <v>1674</v>
      </c>
      <c r="L6">
        <v>3</v>
      </c>
      <c r="M6">
        <v>73.239999999999995</v>
      </c>
      <c r="N6">
        <v>74.376999999999995</v>
      </c>
      <c r="O6">
        <v>27.581600000000002</v>
      </c>
      <c r="P6">
        <v>11.5495</v>
      </c>
      <c r="Q6">
        <v>8.4779999999999998</v>
      </c>
      <c r="R6">
        <v>4.8735999999999997</v>
      </c>
      <c r="S6">
        <v>2.7545000000000002</v>
      </c>
      <c r="T6">
        <v>1.395</v>
      </c>
      <c r="U6">
        <v>0</v>
      </c>
      <c r="V6">
        <v>0</v>
      </c>
      <c r="W6">
        <v>20.243600000000001</v>
      </c>
      <c r="X6" t="s">
        <v>473</v>
      </c>
      <c r="Y6">
        <v>2.2431000000000001</v>
      </c>
      <c r="Z6" t="s">
        <v>243</v>
      </c>
      <c r="AA6">
        <v>1.5474000000000001</v>
      </c>
      <c r="AB6" t="s">
        <v>552</v>
      </c>
      <c r="AC6">
        <v>3.2574000000000001</v>
      </c>
      <c r="AD6">
        <v>15.9</v>
      </c>
      <c r="AE6">
        <v>251.07650000000001</v>
      </c>
      <c r="AF6">
        <v>10</v>
      </c>
      <c r="AG6">
        <v>81</v>
      </c>
    </row>
    <row r="7" spans="1:33">
      <c r="A7" t="s">
        <v>1682</v>
      </c>
      <c r="B7" s="1">
        <v>0.82291666666666663</v>
      </c>
      <c r="C7" t="s">
        <v>168</v>
      </c>
      <c r="D7" t="s">
        <v>229</v>
      </c>
      <c r="E7" t="s">
        <v>230</v>
      </c>
      <c r="F7">
        <v>6469</v>
      </c>
      <c r="G7" t="s">
        <v>1576</v>
      </c>
      <c r="H7" t="s">
        <v>1577</v>
      </c>
      <c r="I7" s="3" t="s">
        <v>5</v>
      </c>
      <c r="J7" t="s">
        <v>662</v>
      </c>
      <c r="K7" t="s">
        <v>1674</v>
      </c>
      <c r="L7">
        <v>4</v>
      </c>
      <c r="M7">
        <v>71.52</v>
      </c>
      <c r="N7">
        <v>68.647999999999996</v>
      </c>
      <c r="O7">
        <v>23.275300000000001</v>
      </c>
      <c r="P7">
        <v>11.0944</v>
      </c>
      <c r="Q7">
        <v>10.2402</v>
      </c>
      <c r="R7">
        <v>5.4988000000000001</v>
      </c>
      <c r="S7">
        <v>5.0376000000000003</v>
      </c>
      <c r="T7">
        <v>2.3721999999999999</v>
      </c>
      <c r="U7">
        <v>1.7871999999999999</v>
      </c>
      <c r="V7">
        <v>1.5766</v>
      </c>
      <c r="W7">
        <v>21.837900000000001</v>
      </c>
      <c r="X7" t="s">
        <v>429</v>
      </c>
      <c r="Y7">
        <v>1.0114000000000001</v>
      </c>
      <c r="Z7" t="s">
        <v>1282</v>
      </c>
      <c r="AA7">
        <v>1.1261000000000001</v>
      </c>
      <c r="AB7" t="s">
        <v>239</v>
      </c>
      <c r="AC7">
        <v>2.3729</v>
      </c>
      <c r="AD7">
        <v>6.6628999999999996</v>
      </c>
      <c r="AE7">
        <v>234.06129999999999</v>
      </c>
      <c r="AF7">
        <v>10</v>
      </c>
      <c r="AG7">
        <v>84</v>
      </c>
    </row>
    <row r="8" spans="1:33">
      <c r="A8" t="s">
        <v>1683</v>
      </c>
      <c r="B8" s="1">
        <v>0.82291666666666663</v>
      </c>
      <c r="C8" t="s">
        <v>168</v>
      </c>
      <c r="D8" t="s">
        <v>229</v>
      </c>
      <c r="E8" t="s">
        <v>230</v>
      </c>
      <c r="F8">
        <v>6469</v>
      </c>
      <c r="G8" t="s">
        <v>1576</v>
      </c>
      <c r="H8" t="s">
        <v>1577</v>
      </c>
      <c r="I8" s="3" t="s">
        <v>5</v>
      </c>
      <c r="J8" t="s">
        <v>662</v>
      </c>
      <c r="K8" t="s">
        <v>1674</v>
      </c>
      <c r="L8">
        <v>3</v>
      </c>
      <c r="M8">
        <v>51.311999999999998</v>
      </c>
      <c r="N8">
        <v>71.885900000000007</v>
      </c>
      <c r="O8">
        <v>27.064599999999999</v>
      </c>
      <c r="P8">
        <v>14.9658</v>
      </c>
      <c r="Q8">
        <v>4.9508000000000001</v>
      </c>
      <c r="R8">
        <v>4.1981999999999999</v>
      </c>
      <c r="S8">
        <v>2.5289000000000001</v>
      </c>
      <c r="T8">
        <v>0</v>
      </c>
      <c r="U8">
        <v>0</v>
      </c>
      <c r="V8">
        <v>0</v>
      </c>
      <c r="W8">
        <v>18.507100000000001</v>
      </c>
      <c r="X8" t="s">
        <v>1589</v>
      </c>
      <c r="Y8">
        <v>1.7699</v>
      </c>
      <c r="Z8" t="s">
        <v>1684</v>
      </c>
      <c r="AA8">
        <v>2.7004000000000001</v>
      </c>
      <c r="AB8" t="s">
        <v>1685</v>
      </c>
      <c r="AC8">
        <v>0.5464</v>
      </c>
      <c r="AD8">
        <v>24.1434</v>
      </c>
      <c r="AE8">
        <v>230.39439999999999</v>
      </c>
      <c r="AF8">
        <v>12</v>
      </c>
      <c r="AG8">
        <v>79</v>
      </c>
    </row>
    <row r="9" spans="1:33">
      <c r="A9" t="s">
        <v>1686</v>
      </c>
      <c r="B9" s="1">
        <v>0.82291666666666663</v>
      </c>
      <c r="C9" t="s">
        <v>168</v>
      </c>
      <c r="D9" t="s">
        <v>229</v>
      </c>
      <c r="E9" t="s">
        <v>230</v>
      </c>
      <c r="F9">
        <v>6469</v>
      </c>
      <c r="G9" t="s">
        <v>1576</v>
      </c>
      <c r="H9" t="s">
        <v>1577</v>
      </c>
      <c r="I9" s="3" t="s">
        <v>5</v>
      </c>
      <c r="J9" t="s">
        <v>662</v>
      </c>
      <c r="K9" t="s">
        <v>1674</v>
      </c>
      <c r="L9">
        <v>3</v>
      </c>
      <c r="M9">
        <v>51.718299999999999</v>
      </c>
      <c r="N9">
        <v>54.993499999999997</v>
      </c>
      <c r="O9">
        <v>39.563200000000002</v>
      </c>
      <c r="P9">
        <v>10.9611</v>
      </c>
      <c r="Q9">
        <v>6.4176000000000002</v>
      </c>
      <c r="R9">
        <v>3.5859000000000001</v>
      </c>
      <c r="S9">
        <v>2.8159999999999998</v>
      </c>
      <c r="T9">
        <v>1.4665999999999999</v>
      </c>
      <c r="U9">
        <v>0.92230000000000001</v>
      </c>
      <c r="V9">
        <v>1.3273999999999999</v>
      </c>
      <c r="W9">
        <v>21.612100000000002</v>
      </c>
      <c r="X9" t="s">
        <v>242</v>
      </c>
      <c r="Y9">
        <v>1.988</v>
      </c>
      <c r="Z9" t="s">
        <v>476</v>
      </c>
      <c r="AA9">
        <v>2.1515</v>
      </c>
      <c r="AB9" t="s">
        <v>1687</v>
      </c>
      <c r="AC9">
        <v>1.4212</v>
      </c>
      <c r="AD9">
        <v>14.672599999999999</v>
      </c>
      <c r="AE9">
        <v>215.61750000000001</v>
      </c>
      <c r="AF9">
        <v>16</v>
      </c>
      <c r="AG9">
        <v>78</v>
      </c>
    </row>
    <row r="10" spans="1:33">
      <c r="A10" t="s">
        <v>1688</v>
      </c>
      <c r="B10" s="1">
        <v>0.82291666666666663</v>
      </c>
      <c r="C10" t="s">
        <v>168</v>
      </c>
      <c r="D10" t="s">
        <v>229</v>
      </c>
      <c r="E10" t="s">
        <v>230</v>
      </c>
      <c r="F10">
        <v>6469</v>
      </c>
      <c r="G10" t="s">
        <v>1576</v>
      </c>
      <c r="H10" t="s">
        <v>1577</v>
      </c>
      <c r="I10" s="3" t="s">
        <v>5</v>
      </c>
      <c r="J10" t="s">
        <v>662</v>
      </c>
      <c r="K10" t="s">
        <v>1674</v>
      </c>
      <c r="L10">
        <v>3</v>
      </c>
      <c r="M10">
        <v>52.063499999999998</v>
      </c>
      <c r="N10">
        <v>61.114100000000001</v>
      </c>
      <c r="O10">
        <v>25.073399999999999</v>
      </c>
      <c r="P10">
        <v>11.8043</v>
      </c>
      <c r="Q10">
        <v>7.7293000000000003</v>
      </c>
      <c r="R10">
        <v>5.6513</v>
      </c>
      <c r="S10">
        <v>4.0185000000000004</v>
      </c>
      <c r="T10">
        <v>2.3420000000000001</v>
      </c>
      <c r="U10">
        <v>2.145</v>
      </c>
      <c r="V10">
        <v>1.8972</v>
      </c>
      <c r="W10">
        <v>19.323599999999999</v>
      </c>
      <c r="X10" t="s">
        <v>1597</v>
      </c>
      <c r="Y10">
        <v>1.9366000000000001</v>
      </c>
      <c r="Z10" t="s">
        <v>787</v>
      </c>
      <c r="AA10">
        <v>1.8853</v>
      </c>
      <c r="AB10" t="s">
        <v>324</v>
      </c>
      <c r="AC10">
        <v>1.0475000000000001</v>
      </c>
      <c r="AD10">
        <v>16.730399999999999</v>
      </c>
      <c r="AE10">
        <v>214.762</v>
      </c>
      <c r="AF10">
        <v>20</v>
      </c>
      <c r="AG10">
        <v>81</v>
      </c>
    </row>
    <row r="11" spans="1:33">
      <c r="A11" t="s">
        <v>1689</v>
      </c>
      <c r="B11" s="1">
        <v>0.82291666666666663</v>
      </c>
      <c r="C11" t="s">
        <v>168</v>
      </c>
      <c r="D11" t="s">
        <v>229</v>
      </c>
      <c r="E11" t="s">
        <v>230</v>
      </c>
      <c r="F11">
        <v>6469</v>
      </c>
      <c r="G11" t="s">
        <v>1576</v>
      </c>
      <c r="H11" t="s">
        <v>1577</v>
      </c>
      <c r="I11" s="3" t="s">
        <v>5</v>
      </c>
      <c r="J11" t="s">
        <v>662</v>
      </c>
      <c r="K11" t="s">
        <v>1674</v>
      </c>
      <c r="L11">
        <v>5</v>
      </c>
      <c r="M11">
        <v>56.3</v>
      </c>
      <c r="N11">
        <v>68.64</v>
      </c>
      <c r="O11">
        <v>21.869399999999999</v>
      </c>
      <c r="P11">
        <v>11.475199999999999</v>
      </c>
      <c r="Q11">
        <v>10.0007</v>
      </c>
      <c r="R11">
        <v>3.6585999999999999</v>
      </c>
      <c r="S11">
        <v>2.6015000000000001</v>
      </c>
      <c r="T11">
        <v>1.9605999999999999</v>
      </c>
      <c r="U11">
        <v>1.3971</v>
      </c>
      <c r="V11">
        <v>1.4787999999999999</v>
      </c>
      <c r="W11">
        <v>18.0871</v>
      </c>
      <c r="X11" t="s">
        <v>246</v>
      </c>
      <c r="Y11">
        <v>1.4156</v>
      </c>
      <c r="Z11" t="s">
        <v>831</v>
      </c>
      <c r="AA11">
        <v>2.9296000000000002</v>
      </c>
      <c r="AB11" t="s">
        <v>1690</v>
      </c>
      <c r="AC11">
        <v>0.625</v>
      </c>
      <c r="AD11">
        <v>11.049899999999999</v>
      </c>
      <c r="AE11">
        <v>213.489</v>
      </c>
      <c r="AF11">
        <v>12</v>
      </c>
      <c r="AG11">
        <v>75</v>
      </c>
    </row>
    <row r="12" spans="1:33">
      <c r="A12" t="s">
        <v>1691</v>
      </c>
      <c r="B12" s="1">
        <v>0.82291666666666663</v>
      </c>
      <c r="C12" t="s">
        <v>168</v>
      </c>
      <c r="D12" t="s">
        <v>229</v>
      </c>
      <c r="E12" t="s">
        <v>230</v>
      </c>
      <c r="F12">
        <v>6469</v>
      </c>
      <c r="G12" t="s">
        <v>1576</v>
      </c>
      <c r="H12" t="s">
        <v>1577</v>
      </c>
      <c r="I12" s="3" t="s">
        <v>5</v>
      </c>
      <c r="J12" t="s">
        <v>662</v>
      </c>
      <c r="K12" t="s">
        <v>1674</v>
      </c>
      <c r="L12">
        <v>3</v>
      </c>
      <c r="M12">
        <v>94.57</v>
      </c>
      <c r="N12">
        <v>37.888800000000003</v>
      </c>
      <c r="O12">
        <v>17.387599999999999</v>
      </c>
      <c r="P12">
        <v>11.597</v>
      </c>
      <c r="Q12">
        <v>5.0978000000000003</v>
      </c>
      <c r="R12">
        <v>2.8765000000000001</v>
      </c>
      <c r="S12">
        <v>1.9829000000000001</v>
      </c>
      <c r="T12">
        <v>0</v>
      </c>
      <c r="U12">
        <v>0</v>
      </c>
      <c r="V12">
        <v>0</v>
      </c>
      <c r="W12">
        <v>12.0786</v>
      </c>
      <c r="X12" t="s">
        <v>1580</v>
      </c>
      <c r="Y12">
        <v>1.2175</v>
      </c>
      <c r="Z12" t="s">
        <v>1282</v>
      </c>
      <c r="AA12">
        <v>1.7928999999999999</v>
      </c>
      <c r="AB12" t="s">
        <v>294</v>
      </c>
      <c r="AC12">
        <v>1.4426000000000001</v>
      </c>
      <c r="AD12">
        <v>13.3432</v>
      </c>
      <c r="AE12">
        <v>206.19560000000001</v>
      </c>
      <c r="AF12">
        <v>8</v>
      </c>
      <c r="AG12">
        <v>81</v>
      </c>
    </row>
    <row r="13" spans="1:33">
      <c r="A13" t="s">
        <v>1692</v>
      </c>
      <c r="B13" s="1">
        <v>0.82291666666666663</v>
      </c>
      <c r="C13" t="s">
        <v>168</v>
      </c>
      <c r="D13" t="s">
        <v>229</v>
      </c>
      <c r="E13" t="s">
        <v>230</v>
      </c>
      <c r="F13">
        <v>6469</v>
      </c>
      <c r="G13" t="s">
        <v>1576</v>
      </c>
      <c r="H13" t="s">
        <v>1577</v>
      </c>
      <c r="I13" s="3" t="s">
        <v>5</v>
      </c>
      <c r="J13" t="s">
        <v>662</v>
      </c>
      <c r="K13" t="s">
        <v>1674</v>
      </c>
      <c r="L13">
        <v>3</v>
      </c>
      <c r="M13">
        <v>51.985999999999997</v>
      </c>
      <c r="N13">
        <v>44.267499999999998</v>
      </c>
      <c r="O13">
        <v>31.381</v>
      </c>
      <c r="P13">
        <v>11.8185</v>
      </c>
      <c r="Q13">
        <v>7.0610999999999997</v>
      </c>
      <c r="R13">
        <v>5.0990000000000002</v>
      </c>
      <c r="S13">
        <v>4.1840000000000002</v>
      </c>
      <c r="T13">
        <v>0</v>
      </c>
      <c r="U13">
        <v>0</v>
      </c>
      <c r="V13">
        <v>0</v>
      </c>
      <c r="W13">
        <v>19.7393</v>
      </c>
      <c r="X13" t="s">
        <v>457</v>
      </c>
      <c r="Y13">
        <v>1.575</v>
      </c>
      <c r="Z13" t="s">
        <v>407</v>
      </c>
      <c r="AA13">
        <v>2.0032999999999999</v>
      </c>
      <c r="AB13" t="s">
        <v>1693</v>
      </c>
      <c r="AC13">
        <v>0.81659999999999999</v>
      </c>
      <c r="AD13">
        <v>19.4434</v>
      </c>
      <c r="AE13">
        <v>205.40020000000001</v>
      </c>
      <c r="AF13">
        <v>25</v>
      </c>
      <c r="AG13">
        <v>83</v>
      </c>
    </row>
    <row r="14" spans="1:33">
      <c r="A14" t="s">
        <v>1694</v>
      </c>
      <c r="B14" s="1">
        <v>0.82291666666666663</v>
      </c>
      <c r="C14" t="s">
        <v>168</v>
      </c>
      <c r="D14" t="s">
        <v>229</v>
      </c>
      <c r="E14" t="s">
        <v>230</v>
      </c>
      <c r="F14">
        <v>6469</v>
      </c>
      <c r="G14" t="s">
        <v>1576</v>
      </c>
      <c r="H14" t="s">
        <v>1577</v>
      </c>
      <c r="I14" s="3" t="s">
        <v>5</v>
      </c>
      <c r="J14" t="s">
        <v>662</v>
      </c>
      <c r="K14" t="s">
        <v>1674</v>
      </c>
      <c r="L14">
        <v>4</v>
      </c>
      <c r="M14">
        <v>54.580800000000004</v>
      </c>
      <c r="N14">
        <v>56.492800000000003</v>
      </c>
      <c r="O14">
        <v>18.1464</v>
      </c>
      <c r="P14">
        <v>7.6752000000000002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12.585699999999999</v>
      </c>
      <c r="X14" t="s">
        <v>920</v>
      </c>
      <c r="Y14">
        <v>2.1905999999999999</v>
      </c>
      <c r="Z14" t="s">
        <v>437</v>
      </c>
      <c r="AA14">
        <v>1.9379999999999999</v>
      </c>
      <c r="AB14" t="s">
        <v>1695</v>
      </c>
      <c r="AC14">
        <v>4.4275000000000002</v>
      </c>
      <c r="AD14">
        <v>24.85</v>
      </c>
      <c r="AE14">
        <v>199.8494</v>
      </c>
      <c r="AF14">
        <v>7</v>
      </c>
      <c r="AG14">
        <v>82</v>
      </c>
    </row>
    <row r="15" spans="1:33">
      <c r="A15" t="s">
        <v>1696</v>
      </c>
      <c r="B15" s="1">
        <v>0.82291666666666663</v>
      </c>
      <c r="C15" t="s">
        <v>168</v>
      </c>
      <c r="D15" t="s">
        <v>229</v>
      </c>
      <c r="E15" t="s">
        <v>230</v>
      </c>
      <c r="F15">
        <v>6469</v>
      </c>
      <c r="G15" t="s">
        <v>1576</v>
      </c>
      <c r="H15" t="s">
        <v>1577</v>
      </c>
      <c r="I15" s="3" t="s">
        <v>5</v>
      </c>
      <c r="J15" t="s">
        <v>662</v>
      </c>
      <c r="K15" t="s">
        <v>1674</v>
      </c>
      <c r="L15">
        <v>3</v>
      </c>
      <c r="M15">
        <v>58.264400000000002</v>
      </c>
      <c r="N15">
        <v>47.820999999999998</v>
      </c>
      <c r="O15">
        <v>17.536899999999999</v>
      </c>
      <c r="P15">
        <v>7.2675000000000001</v>
      </c>
      <c r="Q15">
        <v>10.359500000000001</v>
      </c>
      <c r="R15">
        <v>8.0731999999999999</v>
      </c>
      <c r="S15">
        <v>3.9979</v>
      </c>
      <c r="T15">
        <v>1.5185999999999999</v>
      </c>
      <c r="U15">
        <v>2.3254999999999999</v>
      </c>
      <c r="V15">
        <v>1.3232999999999999</v>
      </c>
      <c r="W15">
        <v>18.933599999999998</v>
      </c>
      <c r="X15" t="s">
        <v>254</v>
      </c>
      <c r="Y15">
        <v>1.5302</v>
      </c>
      <c r="Z15" t="s">
        <v>821</v>
      </c>
      <c r="AA15">
        <v>2.7755999999999998</v>
      </c>
      <c r="AB15" t="s">
        <v>720</v>
      </c>
      <c r="AC15">
        <v>1.6372</v>
      </c>
      <c r="AD15">
        <v>15.737500000000001</v>
      </c>
      <c r="AE15">
        <v>199.10169999999999</v>
      </c>
      <c r="AF15">
        <v>20</v>
      </c>
      <c r="AG15">
        <v>78</v>
      </c>
    </row>
    <row r="51" spans="1:33" hidden="1" outlineLevel="1">
      <c r="A51" t="str">
        <f>C2</f>
        <v>Kempton</v>
      </c>
      <c r="B51">
        <f>B2</f>
        <v>0.82291666666666663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Manson</v>
      </c>
      <c r="L52" t="str">
        <f t="shared" si="0"/>
        <v>Kings Slipper</v>
      </c>
      <c r="M52" t="str">
        <f t="shared" si="0"/>
        <v>Metatrons Cube (IRE)</v>
      </c>
      <c r="N52" t="str">
        <f t="shared" ref="N52:N91" si="1">INDEX($A$2:$A$20,(MATCH(LARGE(W$2:W$20,$J52),W$2:W$20,0)))</f>
        <v>Manson</v>
      </c>
      <c r="O52" t="str">
        <f t="shared" ref="O52:O91" si="2">INDEX($A$2:$A$20,(MATCH(LARGE(AA$2:AA$20,$J52),AA$2:AA$20,0)))</f>
        <v>Croque Monsieur</v>
      </c>
      <c r="P52" t="str">
        <f t="shared" ref="P52:P91" si="3">INDEX($A$2:$A$20,(MATCH(LARGE(Y$2:Y$20,$J52),Y$2:Y$20,0)))</f>
        <v>Awalii (FR)</v>
      </c>
      <c r="Q52" t="str">
        <f t="shared" ref="Q52:Q91" si="4">INDEX($A$2:$A$20,(MATCH(LARGE(Y$2:Y$20,$J52),Y$2:Y$20,0)))</f>
        <v>Awalii (FR)</v>
      </c>
      <c r="R52" t="str">
        <f t="shared" ref="R52:R91" si="5">INDEX($A$2:$A$20,(MATCH(LARGE(AD$2:AD$20,$J52),AD$2:AD$20,0)))</f>
        <v>Awalii (FR)</v>
      </c>
      <c r="S52" t="str">
        <f t="shared" ref="S52:S80" si="6">A2</f>
        <v>Kings Slipper</v>
      </c>
      <c r="V52">
        <f t="shared" ref="V52:V80" si="7">SUM(Y52:AF52)</f>
        <v>96</v>
      </c>
      <c r="W52">
        <f t="shared" ref="W52:W80" si="8">V52-AG2</f>
        <v>12</v>
      </c>
      <c r="X52">
        <f t="shared" ref="X52:X60" si="9">IF(ISNA(W52),"",W52)</f>
        <v>12</v>
      </c>
      <c r="Y52">
        <f t="shared" ref="Y52:AA80" si="10">(($H$63+1)-(RANK(M2,M$2:M$30)))</f>
        <v>11</v>
      </c>
      <c r="Z52">
        <f t="shared" si="10"/>
        <v>14</v>
      </c>
      <c r="AA52">
        <f t="shared" si="10"/>
        <v>10</v>
      </c>
      <c r="AB52">
        <f t="shared" ref="AB52:AB80" si="11">(($H$63+1)-(RANK(W2,W$2:W$30)))</f>
        <v>11</v>
      </c>
      <c r="AC52">
        <f t="shared" ref="AC52:AC80" si="12">(($H$63+1)-(RANK(Y2,Y$2:Y$30)))</f>
        <v>13</v>
      </c>
      <c r="AD52">
        <f t="shared" ref="AD52:AD80" si="13">(($H$63+1)-(RANK(AA2,AA$2:AA$30)))</f>
        <v>12</v>
      </c>
      <c r="AE52">
        <f t="shared" ref="AE52:AF80" si="14">(($H$63+1)-(RANK(AC2,AC$2:AC$30)))</f>
        <v>12</v>
      </c>
      <c r="AF52">
        <f t="shared" si="14"/>
        <v>13</v>
      </c>
      <c r="AG52" t="str">
        <f>INDEX(S52:S92, MATCH(LARGE(X52:X92, 1),X52:X92, 0))</f>
        <v>Kings Slipper</v>
      </c>
    </row>
    <row r="53" spans="1:33" hidden="1" outlineLevel="1">
      <c r="A53" t="s">
        <v>43</v>
      </c>
      <c r="B53" t="str">
        <f>A2</f>
        <v>Kings Slipper</v>
      </c>
      <c r="C53">
        <f>AE2</f>
        <v>298.0539</v>
      </c>
      <c r="D53">
        <f>AG2</f>
        <v>84</v>
      </c>
      <c r="E53">
        <f>C53-D53</f>
        <v>214.0539</v>
      </c>
      <c r="F53">
        <f>SUMIF(B53:B61, B53, G53:G61)</f>
        <v>5.3142065914923459E-2</v>
      </c>
      <c r="G53">
        <f>(1/C53)*(C53-C54)</f>
        <v>5.3142065914923459E-2</v>
      </c>
      <c r="H53">
        <f>AF2</f>
        <v>8</v>
      </c>
      <c r="J53">
        <v>2</v>
      </c>
      <c r="K53" t="str">
        <f t="shared" si="0"/>
        <v>Valentino Dancer</v>
      </c>
      <c r="L53" t="str">
        <f t="shared" si="0"/>
        <v>Croque Monsieur</v>
      </c>
      <c r="M53" t="str">
        <f t="shared" si="0"/>
        <v>Croque Monsieur</v>
      </c>
      <c r="N53" t="str">
        <f t="shared" si="1"/>
        <v>Grandee (IRE)</v>
      </c>
      <c r="O53" t="str">
        <f t="shared" si="2"/>
        <v>Awalii (FR)</v>
      </c>
      <c r="P53" t="str">
        <f t="shared" si="3"/>
        <v>Kings Slipper</v>
      </c>
      <c r="Q53" t="str">
        <f t="shared" si="4"/>
        <v>Kings Slipper</v>
      </c>
      <c r="R53" t="str">
        <f t="shared" si="5"/>
        <v>Kings Slipper</v>
      </c>
      <c r="S53" t="str">
        <f t="shared" si="6"/>
        <v>Manson</v>
      </c>
      <c r="V53">
        <f t="shared" si="7"/>
        <v>64</v>
      </c>
      <c r="W53">
        <f t="shared" si="8"/>
        <v>-21</v>
      </c>
      <c r="X53">
        <f t="shared" si="9"/>
        <v>-21</v>
      </c>
      <c r="Y53">
        <f t="shared" si="10"/>
        <v>14</v>
      </c>
      <c r="Z53">
        <f t="shared" si="10"/>
        <v>8</v>
      </c>
      <c r="AA53">
        <f t="shared" si="10"/>
        <v>12</v>
      </c>
      <c r="AB53">
        <f t="shared" si="11"/>
        <v>14</v>
      </c>
      <c r="AC53">
        <f t="shared" si="12"/>
        <v>4</v>
      </c>
      <c r="AD53">
        <f t="shared" si="13"/>
        <v>1</v>
      </c>
      <c r="AE53">
        <f t="shared" si="14"/>
        <v>8</v>
      </c>
      <c r="AF53">
        <f t="shared" si="14"/>
        <v>3</v>
      </c>
    </row>
    <row r="54" spans="1:33" hidden="1" outlineLevel="1">
      <c r="A54" t="s">
        <v>44</v>
      </c>
      <c r="B54" t="str">
        <f>A3</f>
        <v>Manson</v>
      </c>
      <c r="C54">
        <f>AE3</f>
        <v>282.21469999999999</v>
      </c>
      <c r="D54">
        <f>AG3</f>
        <v>85</v>
      </c>
      <c r="E54">
        <f t="shared" ref="E54:E55" si="15">C54-D54</f>
        <v>197.21469999999999</v>
      </c>
      <c r="F54">
        <f ca="1">SUMIF(B53:B64, B54, G53:G61)</f>
        <v>0.19215687547748311</v>
      </c>
      <c r="H54">
        <f>AF3</f>
        <v>7</v>
      </c>
      <c r="J54">
        <v>3</v>
      </c>
      <c r="K54" t="str">
        <f t="shared" si="0"/>
        <v>Awalii (FR)</v>
      </c>
      <c r="L54" t="str">
        <f t="shared" si="0"/>
        <v>Courtside (FR)</v>
      </c>
      <c r="M54" t="str">
        <f t="shared" si="0"/>
        <v>Manson</v>
      </c>
      <c r="N54" t="str">
        <f t="shared" si="1"/>
        <v>Metatrons Cube (IRE)</v>
      </c>
      <c r="O54" t="str">
        <f t="shared" si="2"/>
        <v>Kings Slipper</v>
      </c>
      <c r="P54" t="str">
        <f t="shared" si="3"/>
        <v>Croque Monsieur</v>
      </c>
      <c r="Q54" t="str">
        <f t="shared" si="4"/>
        <v>Croque Monsieur</v>
      </c>
      <c r="R54" t="str">
        <f t="shared" si="5"/>
        <v>Croque Monsieur</v>
      </c>
      <c r="S54" t="str">
        <f t="shared" si="6"/>
        <v>Croque Monsieur</v>
      </c>
      <c r="V54">
        <f t="shared" si="7"/>
        <v>89</v>
      </c>
      <c r="W54">
        <f t="shared" si="8"/>
        <v>5</v>
      </c>
      <c r="X54">
        <f t="shared" si="9"/>
        <v>5</v>
      </c>
      <c r="Y54">
        <f t="shared" si="10"/>
        <v>8</v>
      </c>
      <c r="Z54">
        <f t="shared" si="10"/>
        <v>13</v>
      </c>
      <c r="AA54">
        <f t="shared" si="10"/>
        <v>13</v>
      </c>
      <c r="AB54">
        <f t="shared" si="11"/>
        <v>8</v>
      </c>
      <c r="AC54">
        <f t="shared" si="12"/>
        <v>12</v>
      </c>
      <c r="AD54">
        <f t="shared" si="13"/>
        <v>14</v>
      </c>
      <c r="AE54">
        <f t="shared" si="14"/>
        <v>9</v>
      </c>
      <c r="AF54">
        <f t="shared" si="14"/>
        <v>12</v>
      </c>
    </row>
    <row r="55" spans="1:33" hidden="1" outlineLevel="1">
      <c r="A55" t="s">
        <v>45</v>
      </c>
      <c r="B55" t="str">
        <f>A4</f>
        <v>Croque Monsieur</v>
      </c>
      <c r="C55">
        <f>AE4</f>
        <v>262.58609999999999</v>
      </c>
      <c r="D55">
        <f>AG4</f>
        <v>84</v>
      </c>
      <c r="E55">
        <f t="shared" si="15"/>
        <v>178.58609999999999</v>
      </c>
      <c r="F55">
        <f ca="1">SUMIF(B53:B64, B55, G53:G61)</f>
        <v>9.1352244560726992E-2</v>
      </c>
      <c r="H55">
        <f>AF4</f>
        <v>10</v>
      </c>
      <c r="J55">
        <v>4</v>
      </c>
      <c r="K55" t="str">
        <f t="shared" si="0"/>
        <v>Kings Slipper</v>
      </c>
      <c r="L55" t="str">
        <f t="shared" si="0"/>
        <v>Quality Seeker (USA)</v>
      </c>
      <c r="M55" t="str">
        <f t="shared" si="0"/>
        <v>Mayyasah (USA)</v>
      </c>
      <c r="N55" t="str">
        <f t="shared" si="1"/>
        <v>Kings Slipper</v>
      </c>
      <c r="O55" t="str">
        <f t="shared" si="2"/>
        <v>Misty Birnam (SAF)</v>
      </c>
      <c r="P55" t="str">
        <f t="shared" si="3"/>
        <v>Courtside (FR)</v>
      </c>
      <c r="Q55" t="str">
        <f t="shared" si="4"/>
        <v>Courtside (FR)</v>
      </c>
      <c r="R55" t="str">
        <f t="shared" si="5"/>
        <v>Glassy Waters (USA)</v>
      </c>
      <c r="S55" t="str">
        <f t="shared" si="6"/>
        <v>Awalii (FR)</v>
      </c>
      <c r="V55">
        <f t="shared" si="7"/>
        <v>76</v>
      </c>
      <c r="W55">
        <f t="shared" si="8"/>
        <v>-7</v>
      </c>
      <c r="X55">
        <f t="shared" si="9"/>
        <v>-7</v>
      </c>
      <c r="Y55">
        <f t="shared" si="10"/>
        <v>12</v>
      </c>
      <c r="Z55">
        <f t="shared" si="10"/>
        <v>2</v>
      </c>
      <c r="AA55">
        <f t="shared" si="10"/>
        <v>6</v>
      </c>
      <c r="AB55">
        <f t="shared" si="11"/>
        <v>4</v>
      </c>
      <c r="AC55">
        <f t="shared" si="12"/>
        <v>14</v>
      </c>
      <c r="AD55">
        <f t="shared" si="13"/>
        <v>13</v>
      </c>
      <c r="AE55">
        <f t="shared" si="14"/>
        <v>11</v>
      </c>
      <c r="AF55">
        <f t="shared" si="14"/>
        <v>14</v>
      </c>
    </row>
    <row r="56" spans="1:33" hidden="1" outlineLevel="1">
      <c r="A56" t="s">
        <v>46</v>
      </c>
      <c r="B56" t="str">
        <f>INDEX(A$2:A$20,MATCH(C56,M$2:M$20,0))</f>
        <v>Manson</v>
      </c>
      <c r="C56">
        <f>LARGE(M$2:M$20, D56)</f>
        <v>106.69499999999999</v>
      </c>
      <c r="D56">
        <v>1</v>
      </c>
      <c r="E56">
        <f>LARGE(M$2:M$20, F56)</f>
        <v>94.57</v>
      </c>
      <c r="F56">
        <v>2</v>
      </c>
      <c r="G56">
        <f t="shared" ref="G56:G61" si="16">IF(C56&gt;0, (1/C56)*(C56-E56), 0.1)</f>
        <v>0.11364168892637894</v>
      </c>
      <c r="H56">
        <f t="shared" ref="H56:H61" si="17">INDEX(AF$2:AF$20,MATCH(B56,A$2:A$20,0))</f>
        <v>7</v>
      </c>
      <c r="J56">
        <v>5</v>
      </c>
      <c r="K56" t="str">
        <f t="shared" si="0"/>
        <v>Courtside (FR)</v>
      </c>
      <c r="L56" t="str">
        <f t="shared" si="0"/>
        <v>Grandee (IRE)</v>
      </c>
      <c r="M56" t="str">
        <f t="shared" si="0"/>
        <v>Kings Slipper</v>
      </c>
      <c r="N56" t="str">
        <f t="shared" si="1"/>
        <v>Courtside (FR)</v>
      </c>
      <c r="O56" t="str">
        <f t="shared" si="2"/>
        <v>Mont Kinabalu (IRE)</v>
      </c>
      <c r="P56" t="str">
        <f t="shared" si="3"/>
        <v>Glassy Waters (USA)</v>
      </c>
      <c r="Q56" t="str">
        <f t="shared" si="4"/>
        <v>Glassy Waters (USA)</v>
      </c>
      <c r="R56" t="str">
        <f t="shared" si="5"/>
        <v>Quality Seeker (USA)</v>
      </c>
      <c r="S56" t="str">
        <f t="shared" si="6"/>
        <v>Courtside (FR)</v>
      </c>
      <c r="V56">
        <f t="shared" si="7"/>
        <v>75</v>
      </c>
      <c r="W56">
        <f t="shared" si="8"/>
        <v>-6</v>
      </c>
      <c r="X56">
        <f t="shared" si="9"/>
        <v>-6</v>
      </c>
      <c r="Y56">
        <f t="shared" si="10"/>
        <v>10</v>
      </c>
      <c r="Z56">
        <f t="shared" si="10"/>
        <v>12</v>
      </c>
      <c r="AA56">
        <f t="shared" si="10"/>
        <v>9</v>
      </c>
      <c r="AB56">
        <f t="shared" si="11"/>
        <v>10</v>
      </c>
      <c r="AC56">
        <f t="shared" si="12"/>
        <v>11</v>
      </c>
      <c r="AD56">
        <f t="shared" si="13"/>
        <v>3</v>
      </c>
      <c r="AE56">
        <f t="shared" si="14"/>
        <v>13</v>
      </c>
      <c r="AF56">
        <f t="shared" si="14"/>
        <v>7</v>
      </c>
    </row>
    <row r="57" spans="1:33" hidden="1" outlineLevel="1">
      <c r="A57" t="s">
        <v>25</v>
      </c>
      <c r="B57" t="str">
        <f>INDEX(A$2:A$20,MATCH(C57,W$2:W$20,0))</f>
        <v>Manson</v>
      </c>
      <c r="C57">
        <f>LARGE(W$2:W$20, D57)</f>
        <v>23.698599999999999</v>
      </c>
      <c r="D57">
        <v>1</v>
      </c>
      <c r="E57">
        <f>LARGE(W$2:W$20, F57)</f>
        <v>21.837900000000001</v>
      </c>
      <c r="F57">
        <v>2</v>
      </c>
      <c r="G57">
        <f t="shared" si="16"/>
        <v>7.8515186551104191E-2</v>
      </c>
      <c r="H57">
        <f t="shared" si="17"/>
        <v>7</v>
      </c>
      <c r="J57">
        <v>6</v>
      </c>
      <c r="K57" t="str">
        <f t="shared" si="0"/>
        <v>Grandee (IRE)</v>
      </c>
      <c r="L57" t="str">
        <f t="shared" si="0"/>
        <v>Misty Birnam (SAF)</v>
      </c>
      <c r="M57" t="str">
        <f t="shared" si="0"/>
        <v>Courtside (FR)</v>
      </c>
      <c r="N57" t="str">
        <f t="shared" si="1"/>
        <v>Mayyasah (USA)</v>
      </c>
      <c r="O57" t="str">
        <f t="shared" si="2"/>
        <v>Quality Seeker (USA)</v>
      </c>
      <c r="P57" t="str">
        <f t="shared" si="3"/>
        <v>Metatrons Cube (IRE)</v>
      </c>
      <c r="Q57" t="str">
        <f t="shared" si="4"/>
        <v>Metatrons Cube (IRE)</v>
      </c>
      <c r="R57" t="str">
        <f t="shared" si="5"/>
        <v>Mayyasah (USA)</v>
      </c>
      <c r="S57" t="str">
        <f t="shared" si="6"/>
        <v>Grandee (IRE)</v>
      </c>
      <c r="V57">
        <f t="shared" si="7"/>
        <v>51</v>
      </c>
      <c r="W57">
        <f t="shared" si="8"/>
        <v>-33</v>
      </c>
      <c r="X57">
        <f t="shared" si="9"/>
        <v>-33</v>
      </c>
      <c r="Y57">
        <f t="shared" si="10"/>
        <v>9</v>
      </c>
      <c r="Z57">
        <f t="shared" si="10"/>
        <v>10</v>
      </c>
      <c r="AA57">
        <f t="shared" si="10"/>
        <v>5</v>
      </c>
      <c r="AB57">
        <f t="shared" si="11"/>
        <v>13</v>
      </c>
      <c r="AC57">
        <f t="shared" si="12"/>
        <v>1</v>
      </c>
      <c r="AD57">
        <f t="shared" si="13"/>
        <v>2</v>
      </c>
      <c r="AE57">
        <f t="shared" si="14"/>
        <v>10</v>
      </c>
      <c r="AF57">
        <f t="shared" si="14"/>
        <v>1</v>
      </c>
    </row>
    <row r="58" spans="1:33" hidden="1" outlineLevel="1">
      <c r="A58" t="s">
        <v>28</v>
      </c>
      <c r="B58" t="str">
        <f>INDEX(A$2:A$20,MATCH(C58,AA$2:AA$20,0))</f>
        <v>Croque Monsieur</v>
      </c>
      <c r="C58">
        <f>LARGE(AA$2:AA$20, D58)</f>
        <v>3.6309999999999998</v>
      </c>
      <c r="D58">
        <v>1</v>
      </c>
      <c r="E58">
        <f>LARGE(AA$2:AA$20, F58)</f>
        <v>3.2993000000000001</v>
      </c>
      <c r="F58">
        <v>2</v>
      </c>
      <c r="G58">
        <f t="shared" si="16"/>
        <v>9.1352244560726992E-2</v>
      </c>
      <c r="H58">
        <f t="shared" si="17"/>
        <v>10</v>
      </c>
      <c r="J58">
        <v>7</v>
      </c>
      <c r="K58" t="str">
        <f t="shared" si="0"/>
        <v>Croque Monsieur</v>
      </c>
      <c r="L58" t="str">
        <f t="shared" si="0"/>
        <v>Manson</v>
      </c>
      <c r="M58" t="str">
        <f t="shared" si="0"/>
        <v>Quality Seeker (USA)</v>
      </c>
      <c r="N58" t="str">
        <f t="shared" si="1"/>
        <v>Croque Monsieur</v>
      </c>
      <c r="O58" t="str">
        <f t="shared" si="2"/>
        <v>Metatrons Cube (IRE)</v>
      </c>
      <c r="P58" t="str">
        <f t="shared" si="3"/>
        <v>Zoraya (FR)</v>
      </c>
      <c r="Q58" t="str">
        <f t="shared" si="4"/>
        <v>Zoraya (FR)</v>
      </c>
      <c r="R58" t="str">
        <f t="shared" si="5"/>
        <v>Zoraya (FR)</v>
      </c>
      <c r="S58" t="str">
        <f t="shared" si="6"/>
        <v>Quality Seeker (USA)</v>
      </c>
      <c r="V58">
        <f t="shared" si="7"/>
        <v>52</v>
      </c>
      <c r="W58">
        <f t="shared" si="8"/>
        <v>-27</v>
      </c>
      <c r="X58">
        <f t="shared" si="9"/>
        <v>-27</v>
      </c>
      <c r="Y58">
        <f t="shared" si="10"/>
        <v>1</v>
      </c>
      <c r="Z58">
        <f t="shared" si="10"/>
        <v>11</v>
      </c>
      <c r="AA58">
        <f t="shared" si="10"/>
        <v>8</v>
      </c>
      <c r="AB58">
        <f t="shared" si="11"/>
        <v>5</v>
      </c>
      <c r="AC58">
        <f t="shared" si="12"/>
        <v>7</v>
      </c>
      <c r="AD58">
        <f t="shared" si="13"/>
        <v>9</v>
      </c>
      <c r="AE58">
        <f t="shared" si="14"/>
        <v>1</v>
      </c>
      <c r="AF58">
        <f t="shared" si="14"/>
        <v>10</v>
      </c>
    </row>
    <row r="59" spans="1:33" hidden="1" outlineLevel="1">
      <c r="A59" t="s">
        <v>30</v>
      </c>
      <c r="B59" t="str">
        <f>INDEX(A$2:A$20,MATCH(C59,AC$2:AC$20,0))</f>
        <v>Glassy Waters (USA)</v>
      </c>
      <c r="C59">
        <f>LARGE(AC$2:AC$20, D59)</f>
        <v>4.4275000000000002</v>
      </c>
      <c r="D59">
        <v>1</v>
      </c>
      <c r="E59">
        <f>LARGE(AC$2:AC$20, F59)</f>
        <v>3.2574000000000001</v>
      </c>
      <c r="F59">
        <v>2</v>
      </c>
      <c r="G59">
        <f t="shared" si="16"/>
        <v>0.26428006775832863</v>
      </c>
      <c r="H59">
        <f t="shared" si="17"/>
        <v>7</v>
      </c>
      <c r="J59">
        <v>8</v>
      </c>
      <c r="K59" t="str">
        <f t="shared" si="0"/>
        <v>Mont Kinabalu (IRE)</v>
      </c>
      <c r="L59" t="str">
        <f t="shared" si="0"/>
        <v>Zoraya (FR)</v>
      </c>
      <c r="M59" t="str">
        <f t="shared" si="0"/>
        <v>Zoraya (FR)</v>
      </c>
      <c r="N59" t="str">
        <f t="shared" si="1"/>
        <v>Zoraya (FR)</v>
      </c>
      <c r="O59" t="str">
        <f t="shared" si="2"/>
        <v>Mayyasah (USA)</v>
      </c>
      <c r="P59" t="str">
        <f t="shared" si="3"/>
        <v>Quality Seeker (USA)</v>
      </c>
      <c r="Q59" t="str">
        <f t="shared" si="4"/>
        <v>Quality Seeker (USA)</v>
      </c>
      <c r="R59" t="str">
        <f t="shared" si="5"/>
        <v>Courtside (FR)</v>
      </c>
      <c r="S59" t="str">
        <f t="shared" si="6"/>
        <v>Metatrons Cube (IRE)</v>
      </c>
      <c r="V59">
        <f t="shared" si="7"/>
        <v>60</v>
      </c>
      <c r="W59">
        <f t="shared" si="8"/>
        <v>-18</v>
      </c>
      <c r="X59">
        <f t="shared" si="9"/>
        <v>-18</v>
      </c>
      <c r="Y59">
        <f t="shared" si="10"/>
        <v>2</v>
      </c>
      <c r="Z59">
        <f t="shared" si="10"/>
        <v>5</v>
      </c>
      <c r="AA59">
        <f t="shared" si="10"/>
        <v>14</v>
      </c>
      <c r="AB59">
        <f t="shared" si="11"/>
        <v>12</v>
      </c>
      <c r="AC59">
        <f t="shared" si="12"/>
        <v>9</v>
      </c>
      <c r="AD59">
        <f t="shared" si="13"/>
        <v>8</v>
      </c>
      <c r="AE59">
        <f t="shared" si="14"/>
        <v>5</v>
      </c>
      <c r="AF59">
        <f t="shared" si="14"/>
        <v>5</v>
      </c>
    </row>
    <row r="60" spans="1:33" hidden="1" outlineLevel="1">
      <c r="A60" t="s">
        <v>26</v>
      </c>
      <c r="B60" t="str">
        <f>INDEX(A$2:A$20,MATCH(C60,Y$2:Y$20,0))</f>
        <v>Awalii (FR)</v>
      </c>
      <c r="C60">
        <f>LARGE(Y$2:Y$20, D60)</f>
        <v>3.7584</v>
      </c>
      <c r="D60">
        <v>1</v>
      </c>
      <c r="E60">
        <f>LARGE(Y$2:Y$20, F60)</f>
        <v>3.2326999999999999</v>
      </c>
      <c r="F60">
        <v>2</v>
      </c>
      <c r="G60">
        <f t="shared" si="16"/>
        <v>0.13987335036185611</v>
      </c>
      <c r="H60">
        <f t="shared" si="17"/>
        <v>4</v>
      </c>
      <c r="J60">
        <v>9</v>
      </c>
      <c r="K60" t="str">
        <f t="shared" si="0"/>
        <v>Misty Birnam (SAF)</v>
      </c>
      <c r="L60" t="str">
        <f t="shared" si="0"/>
        <v>Glassy Waters (USA)</v>
      </c>
      <c r="M60" t="str">
        <f t="shared" si="0"/>
        <v>Awalii (FR)</v>
      </c>
      <c r="N60" t="str">
        <f t="shared" si="1"/>
        <v>Mont Kinabalu (IRE)</v>
      </c>
      <c r="O60" t="str">
        <f t="shared" si="2"/>
        <v>Glassy Waters (USA)</v>
      </c>
      <c r="P60" t="str">
        <f t="shared" si="3"/>
        <v>Mayyasah (USA)</v>
      </c>
      <c r="Q60" t="str">
        <f t="shared" si="4"/>
        <v>Mayyasah (USA)</v>
      </c>
      <c r="R60" t="str">
        <f t="shared" si="5"/>
        <v>Mont Kinabalu (IRE)</v>
      </c>
      <c r="S60" t="str">
        <f t="shared" si="6"/>
        <v>Zoraya (FR)</v>
      </c>
      <c r="V60">
        <f t="shared" si="7"/>
        <v>50</v>
      </c>
      <c r="W60">
        <f t="shared" si="8"/>
        <v>-31</v>
      </c>
      <c r="X60">
        <f t="shared" si="9"/>
        <v>-31</v>
      </c>
      <c r="Y60">
        <f t="shared" si="10"/>
        <v>4</v>
      </c>
      <c r="Z60">
        <f t="shared" si="10"/>
        <v>7</v>
      </c>
      <c r="AA60">
        <f t="shared" si="10"/>
        <v>7</v>
      </c>
      <c r="AB60">
        <f t="shared" si="11"/>
        <v>7</v>
      </c>
      <c r="AC60">
        <f t="shared" si="12"/>
        <v>8</v>
      </c>
      <c r="AD60">
        <f t="shared" si="13"/>
        <v>5</v>
      </c>
      <c r="AE60">
        <f t="shared" si="14"/>
        <v>4</v>
      </c>
      <c r="AF60">
        <f t="shared" si="14"/>
        <v>8</v>
      </c>
    </row>
    <row r="61" spans="1:33" hidden="1" outlineLevel="1">
      <c r="A61" t="s">
        <v>47</v>
      </c>
      <c r="B61" t="str">
        <f>INDEX(A$2:A$20,MATCH(C61,AD$2:AD$20,0))</f>
        <v>Awalii (FR)</v>
      </c>
      <c r="C61">
        <f>LARGE(AD$2:AD$20, D61)</f>
        <v>39.298499999999997</v>
      </c>
      <c r="D61">
        <v>1</v>
      </c>
      <c r="E61">
        <f>LARGE(AD$2:AD$20, F61)</f>
        <v>37.851599999999998</v>
      </c>
      <c r="F61">
        <v>2</v>
      </c>
      <c r="G61">
        <f t="shared" si="16"/>
        <v>3.6818199167907156E-2</v>
      </c>
      <c r="H61">
        <f t="shared" si="17"/>
        <v>4</v>
      </c>
      <c r="J61">
        <v>10</v>
      </c>
      <c r="K61" t="str">
        <f t="shared" si="0"/>
        <v>Glassy Waters (USA)</v>
      </c>
      <c r="L61" t="str">
        <f t="shared" si="0"/>
        <v>Metatrons Cube (IRE)</v>
      </c>
      <c r="M61" t="str">
        <f t="shared" si="0"/>
        <v>Grandee (IRE)</v>
      </c>
      <c r="N61" t="str">
        <f t="shared" si="1"/>
        <v>Quality Seeker (USA)</v>
      </c>
      <c r="O61" t="str">
        <f t="shared" si="2"/>
        <v>Zoraya (FR)</v>
      </c>
      <c r="P61" t="str">
        <f t="shared" si="3"/>
        <v>Mont Kinabalu (IRE)</v>
      </c>
      <c r="Q61" t="str">
        <f t="shared" si="4"/>
        <v>Mont Kinabalu (IRE)</v>
      </c>
      <c r="R61" t="str">
        <f t="shared" si="5"/>
        <v>Metatrons Cube (IRE)</v>
      </c>
      <c r="S61" t="str">
        <f t="shared" si="6"/>
        <v>Misty Birnam (SAF)</v>
      </c>
      <c r="V61">
        <f t="shared" si="7"/>
        <v>40</v>
      </c>
      <c r="W61">
        <f t="shared" si="8"/>
        <v>-35</v>
      </c>
      <c r="X61">
        <f>IF(ISNA(W61),"",W61)</f>
        <v>-35</v>
      </c>
      <c r="Y61">
        <f t="shared" si="10"/>
        <v>6</v>
      </c>
      <c r="Z61">
        <f t="shared" si="10"/>
        <v>9</v>
      </c>
      <c r="AA61">
        <f t="shared" si="10"/>
        <v>4</v>
      </c>
      <c r="AB61">
        <f t="shared" si="11"/>
        <v>3</v>
      </c>
      <c r="AC61">
        <f t="shared" si="12"/>
        <v>3</v>
      </c>
      <c r="AD61">
        <f t="shared" si="13"/>
        <v>11</v>
      </c>
      <c r="AE61">
        <f t="shared" si="14"/>
        <v>2</v>
      </c>
      <c r="AF61">
        <f t="shared" si="14"/>
        <v>2</v>
      </c>
    </row>
    <row r="62" spans="1:33" hidden="1" outlineLevel="1">
      <c r="A62" t="s">
        <v>116</v>
      </c>
      <c r="B62" t="str">
        <f>IF(OR(D2="5f ", D2="6f ", D2="7f ", D2="1m "), B57, IF(J2="2yo", B59, B53))</f>
        <v>Manson</v>
      </c>
      <c r="J62">
        <v>11</v>
      </c>
      <c r="K62" t="str">
        <f t="shared" si="0"/>
        <v>Zoraya (FR)</v>
      </c>
      <c r="L62" t="str">
        <f t="shared" si="0"/>
        <v>Mont Kinabalu (IRE)</v>
      </c>
      <c r="M62" t="str">
        <f t="shared" si="0"/>
        <v>Misty Birnam (SAF)</v>
      </c>
      <c r="N62" t="str">
        <f t="shared" si="1"/>
        <v>Awalii (FR)</v>
      </c>
      <c r="O62" t="str">
        <f t="shared" si="2"/>
        <v>Valentino Dancer</v>
      </c>
      <c r="P62" t="str">
        <f t="shared" si="3"/>
        <v>Manson</v>
      </c>
      <c r="Q62" t="str">
        <f t="shared" si="4"/>
        <v>Manson</v>
      </c>
      <c r="R62" t="str">
        <f t="shared" si="5"/>
        <v>Valentino Dancer</v>
      </c>
      <c r="S62" t="str">
        <f t="shared" si="6"/>
        <v>Valentino Dancer</v>
      </c>
      <c r="V62">
        <f t="shared" si="7"/>
        <v>32</v>
      </c>
      <c r="W62">
        <f t="shared" si="8"/>
        <v>-49</v>
      </c>
      <c r="X62">
        <f t="shared" ref="X62:X80" si="18">IF(ISNA(W62),"",W62)</f>
        <v>-49</v>
      </c>
      <c r="Y62">
        <f t="shared" si="10"/>
        <v>13</v>
      </c>
      <c r="Z62">
        <f t="shared" si="10"/>
        <v>1</v>
      </c>
      <c r="AA62">
        <f t="shared" si="10"/>
        <v>1</v>
      </c>
      <c r="AB62">
        <f t="shared" si="11"/>
        <v>1</v>
      </c>
      <c r="AC62">
        <f t="shared" si="12"/>
        <v>2</v>
      </c>
      <c r="AD62">
        <f t="shared" si="13"/>
        <v>4</v>
      </c>
      <c r="AE62">
        <f t="shared" si="14"/>
        <v>6</v>
      </c>
      <c r="AF62">
        <f t="shared" si="14"/>
        <v>4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Croque Monsieur</v>
      </c>
      <c r="C63" t="str">
        <f>IF(G68="Handicap", INDEX(B53:B55,(MATCH(LARGE(D53:D55,3),D53:D55,0))))</f>
        <v>Kings Slipper</v>
      </c>
      <c r="D63" t="str">
        <f>IF(G68="Handicap", INDEX(B53:B55,(MATCH(LARGE(E53:E55,1),E53:E55,0))))</f>
        <v>Kings Slipper</v>
      </c>
      <c r="G63" t="s">
        <v>68</v>
      </c>
      <c r="H63">
        <f>COUNTIF(A2:A30, "*")</f>
        <v>14</v>
      </c>
      <c r="J63">
        <v>12</v>
      </c>
      <c r="K63" t="str">
        <f t="shared" si="0"/>
        <v>Mayyasah (USA)</v>
      </c>
      <c r="L63" t="str">
        <f t="shared" si="0"/>
        <v>Mayyasah (USA)</v>
      </c>
      <c r="M63" t="str">
        <f t="shared" si="0"/>
        <v>Glassy Waters (USA)</v>
      </c>
      <c r="N63" t="str">
        <f t="shared" si="1"/>
        <v>Misty Birnam (SAF)</v>
      </c>
      <c r="O63" t="str">
        <f t="shared" si="2"/>
        <v>Courtside (FR)</v>
      </c>
      <c r="P63" t="str">
        <f t="shared" si="3"/>
        <v>Misty Birnam (SAF)</v>
      </c>
      <c r="Q63" t="str">
        <f t="shared" si="4"/>
        <v>Misty Birnam (SAF)</v>
      </c>
      <c r="R63" t="str">
        <f t="shared" si="5"/>
        <v>Manson</v>
      </c>
      <c r="S63" t="str">
        <f t="shared" si="6"/>
        <v>Mayyasah (USA)</v>
      </c>
      <c r="V63">
        <f t="shared" si="7"/>
        <v>51</v>
      </c>
      <c r="W63">
        <f t="shared" si="8"/>
        <v>-32</v>
      </c>
      <c r="X63">
        <f t="shared" si="18"/>
        <v>-32</v>
      </c>
      <c r="Y63">
        <f t="shared" si="10"/>
        <v>3</v>
      </c>
      <c r="Z63">
        <f t="shared" si="10"/>
        <v>3</v>
      </c>
      <c r="AA63">
        <f t="shared" si="10"/>
        <v>11</v>
      </c>
      <c r="AB63">
        <f t="shared" si="11"/>
        <v>9</v>
      </c>
      <c r="AC63">
        <f t="shared" si="12"/>
        <v>6</v>
      </c>
      <c r="AD63">
        <f t="shared" si="13"/>
        <v>7</v>
      </c>
      <c r="AE63">
        <f t="shared" si="14"/>
        <v>3</v>
      </c>
      <c r="AF63">
        <f t="shared" si="14"/>
        <v>9</v>
      </c>
    </row>
    <row r="64" spans="1:33" hidden="1" outlineLevel="1">
      <c r="A64" t="s">
        <v>48</v>
      </c>
      <c r="B64" t="str">
        <f>INDEX(B53:B63,MODE(MATCH(B53:B63,B53:B63,0)))</f>
        <v>Manson</v>
      </c>
      <c r="C64">
        <f>INDEX(AF$2:AF$20,MATCH(B64,A$2:A$20,0))</f>
        <v>7</v>
      </c>
      <c r="D64">
        <v>1</v>
      </c>
      <c r="E64">
        <f>SUMIF(B53:B61, B64, G53:G61)</f>
        <v>0.19215687547748311</v>
      </c>
      <c r="F64">
        <v>0</v>
      </c>
      <c r="G64" t="str">
        <f>K2</f>
        <v>32Red.com Handicap</v>
      </c>
      <c r="J64">
        <v>13</v>
      </c>
      <c r="K64" t="str">
        <f t="shared" si="0"/>
        <v>Metatrons Cube (IRE)</v>
      </c>
      <c r="L64" t="str">
        <f t="shared" si="0"/>
        <v>Awalii (FR)</v>
      </c>
      <c r="M64" t="str">
        <f t="shared" si="0"/>
        <v>Mont Kinabalu (IRE)</v>
      </c>
      <c r="N64" t="str">
        <f t="shared" si="1"/>
        <v>Glassy Waters (USA)</v>
      </c>
      <c r="O64" t="str">
        <f t="shared" si="2"/>
        <v>Grandee (IRE)</v>
      </c>
      <c r="P64" t="str">
        <f t="shared" si="3"/>
        <v>Valentino Dancer</v>
      </c>
      <c r="Q64" t="str">
        <f t="shared" si="4"/>
        <v>Valentino Dancer</v>
      </c>
      <c r="R64" t="str">
        <f t="shared" si="5"/>
        <v>Misty Birnam (SAF)</v>
      </c>
      <c r="S64" t="str">
        <f t="shared" si="6"/>
        <v>Glassy Waters (USA)</v>
      </c>
      <c r="V64">
        <f t="shared" si="7"/>
        <v>57</v>
      </c>
      <c r="W64">
        <f t="shared" si="8"/>
        <v>-25</v>
      </c>
      <c r="X64">
        <f t="shared" si="18"/>
        <v>-25</v>
      </c>
      <c r="Y64">
        <f t="shared" si="10"/>
        <v>5</v>
      </c>
      <c r="Z64">
        <f t="shared" si="10"/>
        <v>6</v>
      </c>
      <c r="AA64">
        <f t="shared" si="10"/>
        <v>3</v>
      </c>
      <c r="AB64">
        <f t="shared" si="11"/>
        <v>2</v>
      </c>
      <c r="AC64">
        <f t="shared" si="12"/>
        <v>10</v>
      </c>
      <c r="AD64">
        <f t="shared" si="13"/>
        <v>6</v>
      </c>
      <c r="AE64">
        <f t="shared" si="14"/>
        <v>14</v>
      </c>
      <c r="AF64">
        <f t="shared" si="14"/>
        <v>11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 </v>
      </c>
      <c r="H65">
        <f>LARGE(G58:G60, 1)</f>
        <v>0.26428006775832863</v>
      </c>
      <c r="J65">
        <v>14</v>
      </c>
      <c r="K65" t="str">
        <f t="shared" si="0"/>
        <v>Quality Seeker (USA)</v>
      </c>
      <c r="L65" t="str">
        <f t="shared" si="0"/>
        <v>Valentino Dancer</v>
      </c>
      <c r="M65" t="str">
        <f t="shared" si="0"/>
        <v>Valentino Dancer</v>
      </c>
      <c r="N65" t="str">
        <f t="shared" si="1"/>
        <v>Valentino Dancer</v>
      </c>
      <c r="O65" t="str">
        <f t="shared" si="2"/>
        <v>Manson</v>
      </c>
      <c r="P65" t="str">
        <f t="shared" si="3"/>
        <v>Grandee (IRE)</v>
      </c>
      <c r="Q65" t="str">
        <f t="shared" si="4"/>
        <v>Grandee (IRE)</v>
      </c>
      <c r="R65" t="str">
        <f t="shared" si="5"/>
        <v>Grandee (IRE)</v>
      </c>
      <c r="S65" t="str">
        <f t="shared" si="6"/>
        <v>Mont Kinabalu (IRE)</v>
      </c>
      <c r="V65">
        <f t="shared" si="7"/>
        <v>47</v>
      </c>
      <c r="W65">
        <f t="shared" si="8"/>
        <v>-31</v>
      </c>
      <c r="X65">
        <f t="shared" si="18"/>
        <v>-31</v>
      </c>
      <c r="Y65">
        <f t="shared" si="10"/>
        <v>7</v>
      </c>
      <c r="Z65">
        <f t="shared" si="10"/>
        <v>4</v>
      </c>
      <c r="AA65">
        <f t="shared" si="10"/>
        <v>2</v>
      </c>
      <c r="AB65">
        <f t="shared" si="11"/>
        <v>6</v>
      </c>
      <c r="AC65">
        <f t="shared" si="12"/>
        <v>5</v>
      </c>
      <c r="AD65">
        <f t="shared" si="13"/>
        <v>10</v>
      </c>
      <c r="AE65">
        <f t="shared" si="14"/>
        <v>7</v>
      </c>
      <c r="AF65">
        <f t="shared" si="14"/>
        <v>6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6469</v>
      </c>
      <c r="H66">
        <f ca="1">LARGE(F53:F55, 1)</f>
        <v>0.19215687547748311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Manson</v>
      </c>
      <c r="F67">
        <f>IF(H63&lt;11, F66+1, F66)</f>
        <v>0</v>
      </c>
      <c r="G67" t="str">
        <f>G2</f>
        <v>Standard To Slow</v>
      </c>
      <c r="H67" t="str">
        <f ca="1">INDEX(B53:B55,MATCH(H66,F53:F55,0))</f>
        <v>Manson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Manson</v>
      </c>
      <c r="B68" t="str">
        <f ca="1">IF(ISNA(A68), B56, A68)</f>
        <v>Manson</v>
      </c>
      <c r="C68">
        <f ca="1">INDEX(AF$2:AF$20,MATCH(B68,A$2:A$20,0))</f>
        <v>7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Manson</v>
      </c>
      <c r="C69">
        <f ca="1">INDEX(AF$2:AF$20,MATCH(B69,A$2:A$20,0))</f>
        <v>7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Manson</v>
      </c>
      <c r="C70">
        <f ca="1">INDEX(AF$2:AF$20,MATCH(B70,A$2:A$20,0))</f>
        <v>7</v>
      </c>
      <c r="D70">
        <v>1</v>
      </c>
      <c r="E70">
        <f ca="1">SUMIF(B53:B61, B70, G53:G61)</f>
        <v>0.19215687547748311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Kings Slipper</v>
      </c>
      <c r="C72">
        <f>C53</f>
        <v>298.0539</v>
      </c>
      <c r="D72">
        <f>(1/C72)*(C72-C73)</f>
        <v>5.3142065914923459E-2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Manson</v>
      </c>
      <c r="C73">
        <f t="shared" si="19"/>
        <v>282.21469999999999</v>
      </c>
      <c r="D73">
        <f>(1/C73)*(C73-C74)</f>
        <v>6.9552011287859941E-2</v>
      </c>
      <c r="E73">
        <f t="shared" ref="E73:E74" si="20">H54</f>
        <v>7</v>
      </c>
      <c r="F73">
        <f>(E73*10)-10</f>
        <v>60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Croque Monsieur</v>
      </c>
      <c r="C74">
        <f t="shared" si="19"/>
        <v>262.58609999999999</v>
      </c>
      <c r="E74">
        <f t="shared" si="20"/>
        <v>10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</v>
      </c>
      <c r="C77">
        <f>SMALL(AF2:AF50, 1)</f>
        <v>4</v>
      </c>
      <c r="D77" t="str">
        <f>IF(G77&lt;=3, "YES", "NO")</f>
        <v>NO</v>
      </c>
      <c r="E77">
        <f>IF(C77=0,SMALL(AF2:AF49,2), C77)</f>
        <v>4</v>
      </c>
      <c r="F77">
        <f>IF(E77=0, SMALL(AF2:AF49, 3), E77)</f>
        <v>4</v>
      </c>
      <c r="G77">
        <f>IF(F77=0, SMALL(AF2:AF49, 4), F77)</f>
        <v>4</v>
      </c>
      <c r="H77" t="str">
        <f>INDEX(A2:A50, MATCH(G77, AF2:AF50, 0))</f>
        <v>Awalii (FR)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254.27279999999999</v>
      </c>
      <c r="C78">
        <f>(B79-B78)+0.01</f>
        <v>43.791100000000007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298.0539</v>
      </c>
      <c r="C79">
        <f>C78/B79</f>
        <v>0.14692342559516922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Awalii (FR) is highly rated.</v>
      </c>
      <c r="H79" t="str">
        <f>INDEX(A2:A50, MATCH(B79, AE2:AE50, 0))</f>
        <v>Kings Slipper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18.2193</v>
      </c>
      <c r="C80">
        <f>(B81-B80)+0.01</f>
        <v>5.4892999999999983</v>
      </c>
      <c r="D80" t="str">
        <f>D2</f>
        <v xml:space="preserve">1m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23.698599999999999</v>
      </c>
      <c r="C81">
        <f>C80/B81</f>
        <v>0.23162971652333886</v>
      </c>
      <c r="D81" t="str">
        <f>IF(AND(OR(D2="5f ", D2="6f ", D2="7f ", D2="1m "), C81&gt;0.15), "YES", "NO")</f>
        <v>YES</v>
      </c>
      <c r="G81" t="str">
        <f>IF(D81="YES", CONCATENATE("PLUS: The fastest horse "&amp;H82&amp;" is "&amp;ROUND(C81*100, 2)&amp;"% ahead of the lay selection "&amp;H77&amp;". "), "NEUTRAL: Speed is not a factor.")</f>
        <v xml:space="preserve">PLUS: The fastest horse  is 23.16% ahead of the lay selection Awalii (FR). </v>
      </c>
      <c r="H81" t="str">
        <f>INDEX(A2:A50,MATCH(B81,INDEX(W2:W50,0)))</f>
        <v>Mont Kinabalu (IRE)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Kempton</v>
      </c>
    </row>
    <row r="82" spans="1:19" hidden="1" outlineLevel="1">
      <c r="A82" t="s">
        <v>110</v>
      </c>
      <c r="B82">
        <f>INDEX(M2:M49, MATCH(H77, A2:A49, 0))</f>
        <v>92.984099999999998</v>
      </c>
      <c r="C82">
        <f>(B83-B82)+0.01</f>
        <v>13.720899999999995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106.69499999999999</v>
      </c>
      <c r="C83">
        <f>C82/B83</f>
        <v>0.1285992783166971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Awalii (FR)is the form horse.</v>
      </c>
      <c r="H83" t="str">
        <f>INDEX(A2:A50,MATCH(B83,INDEX(M2:M50,0)))</f>
        <v>Mont Kinabalu (IRE)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2.633</v>
      </c>
      <c r="C84">
        <f>(B85-B84)+0.01</f>
        <v>1.8045000000000002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4.4275000000000002</v>
      </c>
      <c r="C85">
        <f>C84/B85</f>
        <v>0.40756634669678149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Glassy Waters (USA)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39.298499999999997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39.298499999999997</v>
      </c>
      <c r="C87">
        <f>C86/B87</f>
        <v>2.5446263852309887E-4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Awalii (FR)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3.7584</v>
      </c>
      <c r="C88">
        <f>B89-B88</f>
        <v>0</v>
      </c>
      <c r="H88" t="str">
        <f>INDEX(X2:X50, MATCH(B88, Y2:Y50, 0))</f>
        <v>Buick, William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3.7584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Buick, William. </v>
      </c>
      <c r="H89" t="str">
        <f>INDEX(X2:X50, MATCH(B89, Y2:Y50, 0))</f>
        <v>Buick, William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40.738900000000001</v>
      </c>
      <c r="C90">
        <f>(B91-B90)+0.01</f>
        <v>45.315099999999994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86.043999999999997</v>
      </c>
      <c r="C91">
        <f>(C90+0.01)/(B91+0.01)</f>
        <v>0.52670532456364594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Kings Slipper outperformed Awalii (FR) significantly.</v>
      </c>
      <c r="H91" t="str">
        <f>INDEX(A2:A50, MATCH(B91, N2:N50, 0))</f>
        <v>Kings Slipper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138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0.22459999999999999</v>
      </c>
    </row>
    <row r="96" spans="1:19" hidden="1" outlineLevel="1">
      <c r="A96" t="s">
        <v>70</v>
      </c>
      <c r="B96">
        <f>INDEX(Sheet1!H:H, MATCH($A$51, Sheet1!$A:$A,0))</f>
        <v>0.1812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0.1739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0.23910000000000001</v>
      </c>
      <c r="C98" t="b">
        <f>IF(AND($B$94&gt;15,B98&gt;0.25),B57)</f>
        <v>0</v>
      </c>
      <c r="D98">
        <f t="shared" si="22"/>
        <v>6</v>
      </c>
      <c r="E98">
        <f t="shared" si="23"/>
        <v>1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0.19570000000000001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0.13039999999999999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0.2319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0.5703125" bestFit="1" customWidth="1"/>
    <col min="2" max="2" width="16" bestFit="1" customWidth="1"/>
    <col min="3" max="3" width="15.140625" bestFit="1" customWidth="1"/>
    <col min="4" max="5" width="12" bestFit="1" customWidth="1"/>
    <col min="6" max="6" width="13.28515625" bestFit="1" customWidth="1"/>
    <col min="7" max="7" width="89" bestFit="1" customWidth="1"/>
    <col min="8" max="8" width="18.28515625" bestFit="1" customWidth="1"/>
    <col min="9" max="9" width="10.140625" bestFit="1" customWidth="1"/>
    <col min="10" max="10" width="16.28515625" bestFit="1" customWidth="1"/>
    <col min="11" max="19" width="18.285156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6.7109375" bestFit="1" customWidth="1"/>
    <col min="25" max="25" width="14.42578125" bestFit="1" customWidth="1"/>
    <col min="26" max="26" width="17.85546875" bestFit="1" customWidth="1"/>
    <col min="27" max="27" width="15" bestFit="1" customWidth="1"/>
    <col min="28" max="28" width="19.710937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6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1698</v>
      </c>
      <c r="B2" s="1">
        <v>0.84375</v>
      </c>
      <c r="C2" t="s">
        <v>168</v>
      </c>
      <c r="D2" t="s">
        <v>402</v>
      </c>
      <c r="E2" t="s">
        <v>403</v>
      </c>
      <c r="F2">
        <v>9338</v>
      </c>
      <c r="G2" t="s">
        <v>1576</v>
      </c>
      <c r="H2" t="s">
        <v>1577</v>
      </c>
      <c r="I2" s="3" t="s">
        <v>5</v>
      </c>
      <c r="J2" t="s">
        <v>662</v>
      </c>
      <c r="K2" t="s">
        <v>1697</v>
      </c>
      <c r="L2">
        <v>7</v>
      </c>
      <c r="M2">
        <v>88.38</v>
      </c>
      <c r="N2">
        <v>77.616</v>
      </c>
      <c r="O2">
        <v>48.72</v>
      </c>
      <c r="P2">
        <v>15.4138</v>
      </c>
      <c r="Q2">
        <v>10.3607</v>
      </c>
      <c r="R2">
        <v>7.5945</v>
      </c>
      <c r="S2">
        <v>3.7387000000000001</v>
      </c>
      <c r="T2">
        <v>3.137</v>
      </c>
      <c r="U2">
        <v>2.9127000000000001</v>
      </c>
      <c r="V2">
        <v>1.8372999999999999</v>
      </c>
      <c r="W2">
        <v>17.6571</v>
      </c>
      <c r="X2" t="s">
        <v>473</v>
      </c>
      <c r="Y2">
        <v>1.9573</v>
      </c>
      <c r="Z2" t="s">
        <v>243</v>
      </c>
      <c r="AA2">
        <v>1.333</v>
      </c>
      <c r="AB2" t="s">
        <v>433</v>
      </c>
      <c r="AC2">
        <v>1.6802999999999999</v>
      </c>
      <c r="AD2">
        <v>44.885100000000001</v>
      </c>
      <c r="AE2">
        <v>327.22340000000003</v>
      </c>
      <c r="AF2">
        <v>8</v>
      </c>
      <c r="AG2">
        <v>93</v>
      </c>
    </row>
    <row r="3" spans="1:33">
      <c r="A3" t="s">
        <v>1699</v>
      </c>
      <c r="B3" s="1">
        <v>0.84375</v>
      </c>
      <c r="C3" t="s">
        <v>168</v>
      </c>
      <c r="D3" t="s">
        <v>402</v>
      </c>
      <c r="E3" t="s">
        <v>403</v>
      </c>
      <c r="F3">
        <v>9338</v>
      </c>
      <c r="G3" t="s">
        <v>1576</v>
      </c>
      <c r="H3" t="s">
        <v>1577</v>
      </c>
      <c r="I3" s="3" t="s">
        <v>5</v>
      </c>
      <c r="J3" t="s">
        <v>662</v>
      </c>
      <c r="K3" t="s">
        <v>1697</v>
      </c>
      <c r="L3">
        <v>3</v>
      </c>
      <c r="M3">
        <v>130.1</v>
      </c>
      <c r="N3">
        <v>71.171999999999997</v>
      </c>
      <c r="O3">
        <v>25.830300000000001</v>
      </c>
      <c r="P3">
        <v>12.241899999999999</v>
      </c>
      <c r="Q3">
        <v>8.9730000000000008</v>
      </c>
      <c r="R3">
        <v>5.3433000000000002</v>
      </c>
      <c r="S3">
        <v>5.5895000000000001</v>
      </c>
      <c r="T3">
        <v>2.7014999999999998</v>
      </c>
      <c r="U3">
        <v>2.2728000000000002</v>
      </c>
      <c r="V3">
        <v>2.3976999999999999</v>
      </c>
      <c r="W3">
        <v>23.6157</v>
      </c>
      <c r="X3" t="s">
        <v>275</v>
      </c>
      <c r="Y3">
        <v>1.9157</v>
      </c>
      <c r="Z3" t="s">
        <v>443</v>
      </c>
      <c r="AA3">
        <v>2.1732999999999998</v>
      </c>
      <c r="AB3" t="s">
        <v>1617</v>
      </c>
      <c r="AC3">
        <v>1.4955000000000001</v>
      </c>
      <c r="AD3">
        <v>20.997199999999999</v>
      </c>
      <c r="AE3">
        <v>316.81959999999998</v>
      </c>
      <c r="AF3">
        <v>8</v>
      </c>
      <c r="AG3">
        <v>92</v>
      </c>
    </row>
    <row r="4" spans="1:33">
      <c r="A4" t="s">
        <v>1700</v>
      </c>
      <c r="B4" s="1">
        <v>0.84375</v>
      </c>
      <c r="C4" t="s">
        <v>168</v>
      </c>
      <c r="D4" t="s">
        <v>402</v>
      </c>
      <c r="E4" t="s">
        <v>403</v>
      </c>
      <c r="F4">
        <v>9338</v>
      </c>
      <c r="G4" t="s">
        <v>1576</v>
      </c>
      <c r="H4" t="s">
        <v>1577</v>
      </c>
      <c r="I4" s="3" t="s">
        <v>5</v>
      </c>
      <c r="J4" t="s">
        <v>662</v>
      </c>
      <c r="K4" t="s">
        <v>1697</v>
      </c>
      <c r="L4">
        <v>3</v>
      </c>
      <c r="M4">
        <v>100.16500000000001</v>
      </c>
      <c r="N4">
        <v>72.534300000000002</v>
      </c>
      <c r="O4">
        <v>27.4055</v>
      </c>
      <c r="P4">
        <v>9.4385999999999992</v>
      </c>
      <c r="Q4">
        <v>3.5657999999999999</v>
      </c>
      <c r="R4">
        <v>0</v>
      </c>
      <c r="S4">
        <v>0</v>
      </c>
      <c r="T4">
        <v>0</v>
      </c>
      <c r="U4">
        <v>0</v>
      </c>
      <c r="V4">
        <v>0</v>
      </c>
      <c r="W4">
        <v>24.409300000000002</v>
      </c>
      <c r="X4" t="s">
        <v>272</v>
      </c>
      <c r="Y4">
        <v>1.0018</v>
      </c>
      <c r="Z4" t="s">
        <v>1701</v>
      </c>
      <c r="AA4">
        <v>3.6152000000000002</v>
      </c>
      <c r="AB4" t="s">
        <v>550</v>
      </c>
      <c r="AC4">
        <v>2.0697999999999999</v>
      </c>
      <c r="AD4">
        <v>56.5</v>
      </c>
      <c r="AE4">
        <v>316.16770000000002</v>
      </c>
      <c r="AF4">
        <v>6</v>
      </c>
      <c r="AG4">
        <v>90</v>
      </c>
    </row>
    <row r="5" spans="1:33">
      <c r="A5" t="s">
        <v>1702</v>
      </c>
      <c r="B5" s="1">
        <v>0.84375</v>
      </c>
      <c r="C5" t="s">
        <v>168</v>
      </c>
      <c r="D5" t="s">
        <v>402</v>
      </c>
      <c r="E5" t="s">
        <v>403</v>
      </c>
      <c r="F5">
        <v>9338</v>
      </c>
      <c r="G5" t="s">
        <v>1576</v>
      </c>
      <c r="H5" t="s">
        <v>1577</v>
      </c>
      <c r="I5" s="3" t="s">
        <v>5</v>
      </c>
      <c r="J5" t="s">
        <v>662</v>
      </c>
      <c r="K5" t="s">
        <v>1697</v>
      </c>
      <c r="L5">
        <v>6</v>
      </c>
      <c r="M5">
        <v>111.7</v>
      </c>
      <c r="N5">
        <v>68.256</v>
      </c>
      <c r="O5">
        <v>31.032800000000002</v>
      </c>
      <c r="P5">
        <v>13.1846</v>
      </c>
      <c r="Q5">
        <v>10.6585</v>
      </c>
      <c r="R5">
        <v>6.7831000000000001</v>
      </c>
      <c r="S5">
        <v>3.6533000000000002</v>
      </c>
      <c r="T5">
        <v>3.7299000000000002</v>
      </c>
      <c r="U5">
        <v>1.5135000000000001</v>
      </c>
      <c r="V5">
        <v>2.169</v>
      </c>
      <c r="W5">
        <v>21.551400000000001</v>
      </c>
      <c r="X5" t="s">
        <v>268</v>
      </c>
      <c r="Y5">
        <v>3.2984</v>
      </c>
      <c r="Z5" t="s">
        <v>414</v>
      </c>
      <c r="AA5">
        <v>2.2029999999999998</v>
      </c>
      <c r="AB5" t="s">
        <v>1703</v>
      </c>
      <c r="AC5">
        <v>2.2963</v>
      </c>
      <c r="AD5">
        <v>27.311599999999999</v>
      </c>
      <c r="AE5">
        <v>309.34140000000002</v>
      </c>
      <c r="AF5">
        <v>7</v>
      </c>
      <c r="AG5">
        <v>85</v>
      </c>
    </row>
    <row r="6" spans="1:33">
      <c r="A6" t="s">
        <v>1704</v>
      </c>
      <c r="B6" s="1">
        <v>0.84375</v>
      </c>
      <c r="C6" t="s">
        <v>168</v>
      </c>
      <c r="D6" t="s">
        <v>402</v>
      </c>
      <c r="E6" t="s">
        <v>403</v>
      </c>
      <c r="F6">
        <v>9338</v>
      </c>
      <c r="G6" t="s">
        <v>1576</v>
      </c>
      <c r="H6" t="s">
        <v>1577</v>
      </c>
      <c r="I6" s="3" t="s">
        <v>5</v>
      </c>
      <c r="J6" t="s">
        <v>662</v>
      </c>
      <c r="K6" t="s">
        <v>1697</v>
      </c>
      <c r="L6">
        <v>4</v>
      </c>
      <c r="M6">
        <v>92.88</v>
      </c>
      <c r="N6">
        <v>87.847999999999999</v>
      </c>
      <c r="O6">
        <v>45.14</v>
      </c>
      <c r="P6">
        <v>13.356199999999999</v>
      </c>
      <c r="Q6">
        <v>7.4188999999999998</v>
      </c>
      <c r="R6">
        <v>4.6882999999999999</v>
      </c>
      <c r="S6">
        <v>5.7148000000000003</v>
      </c>
      <c r="T6">
        <v>2.6072000000000002</v>
      </c>
      <c r="U6">
        <v>2.0297999999999998</v>
      </c>
      <c r="V6">
        <v>2.0781999999999998</v>
      </c>
      <c r="W6">
        <v>20.303599999999999</v>
      </c>
      <c r="X6" t="s">
        <v>307</v>
      </c>
      <c r="Y6">
        <v>1.1457999999999999</v>
      </c>
      <c r="Z6" t="s">
        <v>1274</v>
      </c>
      <c r="AA6">
        <v>2.2155</v>
      </c>
      <c r="AB6" t="s">
        <v>1705</v>
      </c>
      <c r="AC6">
        <v>0.79749999999999999</v>
      </c>
      <c r="AD6">
        <v>19.194700000000001</v>
      </c>
      <c r="AE6">
        <v>307.41849999999999</v>
      </c>
      <c r="AF6">
        <v>8</v>
      </c>
      <c r="AG6">
        <v>81</v>
      </c>
    </row>
    <row r="7" spans="1:33">
      <c r="A7" t="s">
        <v>1706</v>
      </c>
      <c r="B7" s="1">
        <v>0.84375</v>
      </c>
      <c r="C7" t="s">
        <v>168</v>
      </c>
      <c r="D7" t="s">
        <v>402</v>
      </c>
      <c r="E7" t="s">
        <v>403</v>
      </c>
      <c r="F7">
        <v>9338</v>
      </c>
      <c r="G7" t="s">
        <v>1576</v>
      </c>
      <c r="H7" t="s">
        <v>1577</v>
      </c>
      <c r="I7" s="3" t="s">
        <v>5</v>
      </c>
      <c r="J7" t="s">
        <v>662</v>
      </c>
      <c r="K7" t="s">
        <v>1697</v>
      </c>
      <c r="L7">
        <v>6</v>
      </c>
      <c r="M7">
        <v>110.015</v>
      </c>
      <c r="N7">
        <v>75.915599999999998</v>
      </c>
      <c r="O7">
        <v>27.252600000000001</v>
      </c>
      <c r="P7">
        <v>8.1195000000000004</v>
      </c>
      <c r="Q7">
        <v>8.6075999999999997</v>
      </c>
      <c r="R7">
        <v>5.907</v>
      </c>
      <c r="S7">
        <v>6.1505000000000001</v>
      </c>
      <c r="T7">
        <v>2.8761999999999999</v>
      </c>
      <c r="U7">
        <v>1.7566999999999999</v>
      </c>
      <c r="V7">
        <v>0</v>
      </c>
      <c r="W7">
        <v>23.274999999999999</v>
      </c>
      <c r="X7" t="s">
        <v>687</v>
      </c>
      <c r="Y7">
        <v>2.2326999999999999</v>
      </c>
      <c r="Z7" t="s">
        <v>470</v>
      </c>
      <c r="AA7">
        <v>2.9258000000000002</v>
      </c>
      <c r="AB7" t="s">
        <v>967</v>
      </c>
      <c r="AC7">
        <v>0.64359999999999995</v>
      </c>
      <c r="AD7">
        <v>19.6721</v>
      </c>
      <c r="AE7">
        <v>297.51010000000002</v>
      </c>
      <c r="AF7">
        <v>5</v>
      </c>
      <c r="AG7">
        <v>90</v>
      </c>
    </row>
    <row r="8" spans="1:33">
      <c r="A8" t="s">
        <v>1707</v>
      </c>
      <c r="B8" s="1">
        <v>0.84375</v>
      </c>
      <c r="C8" t="s">
        <v>168</v>
      </c>
      <c r="D8" t="s">
        <v>402</v>
      </c>
      <c r="E8" t="s">
        <v>403</v>
      </c>
      <c r="F8">
        <v>9338</v>
      </c>
      <c r="G8" t="s">
        <v>1576</v>
      </c>
      <c r="H8" t="s">
        <v>1577</v>
      </c>
      <c r="I8" s="3" t="s">
        <v>5</v>
      </c>
      <c r="J8" t="s">
        <v>662</v>
      </c>
      <c r="K8" t="s">
        <v>1697</v>
      </c>
      <c r="L8">
        <v>3</v>
      </c>
      <c r="M8">
        <v>104.1</v>
      </c>
      <c r="N8">
        <v>40.614199999999997</v>
      </c>
      <c r="O8">
        <v>37.204799999999999</v>
      </c>
      <c r="P8">
        <v>14.7462</v>
      </c>
      <c r="Q8">
        <v>7.4908000000000001</v>
      </c>
      <c r="R8">
        <v>5.4661999999999997</v>
      </c>
      <c r="S8">
        <v>4.1742999999999997</v>
      </c>
      <c r="T8">
        <v>2.7602000000000002</v>
      </c>
      <c r="U8">
        <v>1.7588999999999999</v>
      </c>
      <c r="V8">
        <v>1.5175000000000001</v>
      </c>
      <c r="W8">
        <v>22.4986</v>
      </c>
      <c r="X8" t="s">
        <v>951</v>
      </c>
      <c r="Y8">
        <v>2.7286999999999999</v>
      </c>
      <c r="Z8" t="s">
        <v>1637</v>
      </c>
      <c r="AA8">
        <v>2.9849999999999999</v>
      </c>
      <c r="AB8" t="s">
        <v>720</v>
      </c>
      <c r="AC8">
        <v>1.7977000000000001</v>
      </c>
      <c r="AD8">
        <v>29.381599999999999</v>
      </c>
      <c r="AE8">
        <v>279.22469999999998</v>
      </c>
      <c r="AF8">
        <v>6</v>
      </c>
      <c r="AG8">
        <v>87</v>
      </c>
    </row>
    <row r="9" spans="1:33">
      <c r="A9" t="s">
        <v>1708</v>
      </c>
      <c r="B9" s="1">
        <v>0.84375</v>
      </c>
      <c r="C9" t="s">
        <v>168</v>
      </c>
      <c r="D9" t="s">
        <v>402</v>
      </c>
      <c r="E9" t="s">
        <v>403</v>
      </c>
      <c r="F9">
        <v>9338</v>
      </c>
      <c r="G9" t="s">
        <v>1576</v>
      </c>
      <c r="H9" t="s">
        <v>1577</v>
      </c>
      <c r="I9" s="3" t="s">
        <v>5</v>
      </c>
      <c r="J9" t="s">
        <v>662</v>
      </c>
      <c r="K9" t="s">
        <v>1697</v>
      </c>
      <c r="L9">
        <v>3</v>
      </c>
      <c r="M9">
        <v>67.093599999999995</v>
      </c>
      <c r="N9">
        <v>77.923199999999994</v>
      </c>
      <c r="O9">
        <v>39.031799999999997</v>
      </c>
      <c r="P9">
        <v>13.7011</v>
      </c>
      <c r="Q9">
        <v>6.5728999999999997</v>
      </c>
      <c r="R9">
        <v>8.0137999999999998</v>
      </c>
      <c r="S9">
        <v>4.9360999999999997</v>
      </c>
      <c r="T9">
        <v>3.6688000000000001</v>
      </c>
      <c r="U9">
        <v>1.5628</v>
      </c>
      <c r="V9">
        <v>1.2934000000000001</v>
      </c>
      <c r="W9">
        <v>20.619299999999999</v>
      </c>
      <c r="X9" t="s">
        <v>237</v>
      </c>
      <c r="Y9">
        <v>3.1943999999999999</v>
      </c>
      <c r="Z9" t="s">
        <v>1612</v>
      </c>
      <c r="AA9">
        <v>2.4588000000000001</v>
      </c>
      <c r="AB9" t="s">
        <v>863</v>
      </c>
      <c r="AC9">
        <v>1.4001999999999999</v>
      </c>
      <c r="AD9">
        <v>24.299199999999999</v>
      </c>
      <c r="AE9">
        <v>275.76949999999999</v>
      </c>
      <c r="AF9">
        <v>6</v>
      </c>
      <c r="AG9">
        <v>85</v>
      </c>
    </row>
    <row r="10" spans="1:33">
      <c r="A10" t="s">
        <v>1709</v>
      </c>
      <c r="B10" s="1">
        <v>0.84375</v>
      </c>
      <c r="C10" t="s">
        <v>168</v>
      </c>
      <c r="D10" t="s">
        <v>402</v>
      </c>
      <c r="E10" t="s">
        <v>403</v>
      </c>
      <c r="F10">
        <v>9338</v>
      </c>
      <c r="G10" t="s">
        <v>1576</v>
      </c>
      <c r="H10" t="s">
        <v>1577</v>
      </c>
      <c r="I10" s="3" t="s">
        <v>5</v>
      </c>
      <c r="J10" t="s">
        <v>662</v>
      </c>
      <c r="K10" t="s">
        <v>1697</v>
      </c>
      <c r="L10">
        <v>6</v>
      </c>
      <c r="M10">
        <v>84.2</v>
      </c>
      <c r="N10">
        <v>50.923000000000002</v>
      </c>
      <c r="O10">
        <v>36.729100000000003</v>
      </c>
      <c r="P10">
        <v>13.5586</v>
      </c>
      <c r="Q10">
        <v>6.0990000000000002</v>
      </c>
      <c r="R10">
        <v>4.3311999999999999</v>
      </c>
      <c r="S10">
        <v>4.2282000000000002</v>
      </c>
      <c r="T10">
        <v>3.3163</v>
      </c>
      <c r="U10">
        <v>2.2446000000000002</v>
      </c>
      <c r="V10">
        <v>2.5672000000000001</v>
      </c>
      <c r="W10">
        <v>21.267099999999999</v>
      </c>
      <c r="X10" t="s">
        <v>254</v>
      </c>
      <c r="Y10">
        <v>1.3079000000000001</v>
      </c>
      <c r="Z10" t="s">
        <v>787</v>
      </c>
      <c r="AA10">
        <v>1.9457</v>
      </c>
      <c r="AB10" t="s">
        <v>1426</v>
      </c>
      <c r="AC10">
        <v>0.72540000000000004</v>
      </c>
      <c r="AD10">
        <v>40.813099999999999</v>
      </c>
      <c r="AE10">
        <v>274.25670000000002</v>
      </c>
      <c r="AF10">
        <v>12</v>
      </c>
      <c r="AG10">
        <v>87</v>
      </c>
    </row>
    <row r="11" spans="1:33">
      <c r="A11" t="s">
        <v>1710</v>
      </c>
      <c r="B11" s="1">
        <v>0.84375</v>
      </c>
      <c r="C11" t="s">
        <v>168</v>
      </c>
      <c r="D11" t="s">
        <v>402</v>
      </c>
      <c r="E11" t="s">
        <v>403</v>
      </c>
      <c r="F11">
        <v>9338</v>
      </c>
      <c r="G11" t="s">
        <v>1576</v>
      </c>
      <c r="H11" t="s">
        <v>1577</v>
      </c>
      <c r="I11" s="3" t="s">
        <v>5</v>
      </c>
      <c r="J11" t="s">
        <v>662</v>
      </c>
      <c r="K11" t="s">
        <v>1697</v>
      </c>
      <c r="L11">
        <v>6</v>
      </c>
      <c r="M11">
        <v>60.055</v>
      </c>
      <c r="N11">
        <v>62.569400000000002</v>
      </c>
      <c r="O11">
        <v>47.142000000000003</v>
      </c>
      <c r="P11">
        <v>8.0635999999999992</v>
      </c>
      <c r="Q11">
        <v>9.3597999999999999</v>
      </c>
      <c r="R11">
        <v>4.2792000000000003</v>
      </c>
      <c r="S11">
        <v>5.2487000000000004</v>
      </c>
      <c r="T11">
        <v>2.0219</v>
      </c>
      <c r="U11">
        <v>2.8815</v>
      </c>
      <c r="V11">
        <v>2.4504000000000001</v>
      </c>
      <c r="W11">
        <v>20.028600000000001</v>
      </c>
      <c r="X11" t="s">
        <v>1597</v>
      </c>
      <c r="Y11">
        <v>1.9830000000000001</v>
      </c>
      <c r="Z11" t="s">
        <v>1477</v>
      </c>
      <c r="AA11">
        <v>2.5840000000000001</v>
      </c>
      <c r="AB11" t="s">
        <v>1111</v>
      </c>
      <c r="AC11">
        <v>2.7235</v>
      </c>
      <c r="AD11">
        <v>16.203199999999999</v>
      </c>
      <c r="AE11">
        <v>247.59379999999999</v>
      </c>
      <c r="AF11">
        <v>25</v>
      </c>
      <c r="AG11">
        <v>92</v>
      </c>
    </row>
    <row r="12" spans="1:33">
      <c r="A12" t="s">
        <v>1711</v>
      </c>
      <c r="B12" s="1">
        <v>0.84375</v>
      </c>
      <c r="C12" t="s">
        <v>168</v>
      </c>
      <c r="D12" t="s">
        <v>402</v>
      </c>
      <c r="E12" t="s">
        <v>403</v>
      </c>
      <c r="F12">
        <v>9338</v>
      </c>
      <c r="G12" t="s">
        <v>1576</v>
      </c>
      <c r="H12" t="s">
        <v>1577</v>
      </c>
      <c r="I12" s="3" t="s">
        <v>5</v>
      </c>
      <c r="J12" t="s">
        <v>662</v>
      </c>
      <c r="K12" t="s">
        <v>1697</v>
      </c>
      <c r="L12">
        <v>4</v>
      </c>
      <c r="M12">
        <v>82.3429</v>
      </c>
      <c r="N12">
        <v>52.823399999999999</v>
      </c>
      <c r="O12">
        <v>25.911799999999999</v>
      </c>
      <c r="P12">
        <v>16.382999999999999</v>
      </c>
      <c r="Q12">
        <v>8.1661000000000001</v>
      </c>
      <c r="R12">
        <v>3.9430000000000001</v>
      </c>
      <c r="S12">
        <v>5.5185000000000004</v>
      </c>
      <c r="T12">
        <v>2.9653</v>
      </c>
      <c r="U12">
        <v>1.5158</v>
      </c>
      <c r="V12">
        <v>1.8951</v>
      </c>
      <c r="W12">
        <v>16.858599999999999</v>
      </c>
      <c r="X12" t="s">
        <v>1580</v>
      </c>
      <c r="Y12">
        <v>1.2175</v>
      </c>
      <c r="Z12" t="s">
        <v>1712</v>
      </c>
      <c r="AA12">
        <v>1.2830999999999999</v>
      </c>
      <c r="AB12" t="s">
        <v>1713</v>
      </c>
      <c r="AC12">
        <v>0.43640000000000001</v>
      </c>
      <c r="AD12">
        <v>18.351800000000001</v>
      </c>
      <c r="AE12">
        <v>239.6123</v>
      </c>
      <c r="AF12">
        <v>14</v>
      </c>
      <c r="AG12">
        <v>91</v>
      </c>
    </row>
    <row r="51" spans="1:33" hidden="1" outlineLevel="1">
      <c r="A51" t="str">
        <f>C2</f>
        <v>Kempton</v>
      </c>
      <c r="B51">
        <f>B2</f>
        <v>0.84375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Helvetian</v>
      </c>
      <c r="L52" t="str">
        <f t="shared" si="0"/>
        <v>Only Spoofing (IRE)</v>
      </c>
      <c r="M52" t="str">
        <f t="shared" si="0"/>
        <v>Polybius</v>
      </c>
      <c r="N52" t="str">
        <f t="shared" ref="N52:N91" si="1">INDEX($A$2:$A$20,(MATCH(LARGE(W$2:W$20,$J52),W$2:W$20,0)))</f>
        <v>Tashaaboh (IRE)</v>
      </c>
      <c r="O52" t="str">
        <f t="shared" ref="O52:O91" si="2">INDEX($A$2:$A$20,(MATCH(LARGE(AA$2:AA$20,$J52),AA$2:AA$20,0)))</f>
        <v>Tashaaboh (IRE)</v>
      </c>
      <c r="P52" t="str">
        <f t="shared" ref="P52:P91" si="3">INDEX($A$2:$A$20,(MATCH(LARGE(Y$2:Y$20,$J52),Y$2:Y$20,0)))</f>
        <v>Lightning Charlie</v>
      </c>
      <c r="Q52" t="str">
        <f t="shared" ref="Q52:Q91" si="4">INDEX($A$2:$A$20,(MATCH(LARGE(Y$2:Y$20,$J52),Y$2:Y$20,0)))</f>
        <v>Lightning Charlie</v>
      </c>
      <c r="R52" t="str">
        <f t="shared" ref="R52:R91" si="5">INDEX($A$2:$A$20,(MATCH(LARGE(AD$2:AD$20,$J52),AD$2:AD$20,0)))</f>
        <v>Tashaaboh (IRE)</v>
      </c>
      <c r="S52" t="str">
        <f t="shared" ref="S52:S80" si="6">A2</f>
        <v>Polybius</v>
      </c>
      <c r="V52">
        <f t="shared" ref="V52:V80" si="7">SUM(Y52:AF52)</f>
        <v>52</v>
      </c>
      <c r="W52">
        <f t="shared" ref="W52:W80" si="8">V52-AG2</f>
        <v>-41</v>
      </c>
      <c r="X52">
        <f t="shared" ref="X52:X60" si="9">IF(ISNA(W52),"",W52)</f>
        <v>-41</v>
      </c>
      <c r="Y52">
        <f t="shared" ref="Y52:AA80" si="10">(($H$63+1)-(RANK(M2,M$2:M$30)))</f>
        <v>5</v>
      </c>
      <c r="Z52">
        <f t="shared" si="10"/>
        <v>9</v>
      </c>
      <c r="AA52">
        <f t="shared" si="10"/>
        <v>11</v>
      </c>
      <c r="AB52">
        <f t="shared" ref="AB52:AB80" si="11">(($H$63+1)-(RANK(W2,W$2:W$30)))</f>
        <v>2</v>
      </c>
      <c r="AC52">
        <f t="shared" ref="AC52:AC80" si="12">(($H$63+1)-(RANK(Y2,Y$2:Y$30)))</f>
        <v>6</v>
      </c>
      <c r="AD52">
        <f t="shared" ref="AD52:AD80" si="13">(($H$63+1)-(RANK(AA2,AA$2:AA$30)))</f>
        <v>2</v>
      </c>
      <c r="AE52">
        <f t="shared" ref="AE52:AF80" si="14">(($H$63+1)-(RANK(AC2,AC$2:AC$30)))</f>
        <v>7</v>
      </c>
      <c r="AF52">
        <f t="shared" si="14"/>
        <v>10</v>
      </c>
      <c r="AG52" t="str">
        <f>INDEX(S52:S92, MATCH(LARGE(X52:X92, 1),X52:X92, 0))</f>
        <v>Lightning Charlie</v>
      </c>
    </row>
    <row r="53" spans="1:33" hidden="1" outlineLevel="1">
      <c r="A53" t="s">
        <v>43</v>
      </c>
      <c r="B53" t="str">
        <f>A2</f>
        <v>Polybius</v>
      </c>
      <c r="C53">
        <f>AE2</f>
        <v>327.22340000000003</v>
      </c>
      <c r="D53">
        <f>AG2</f>
        <v>93</v>
      </c>
      <c r="E53">
        <f>C53-D53</f>
        <v>234.22340000000003</v>
      </c>
      <c r="F53">
        <f>SUMIF(B53:B61, B53, G53:G61)</f>
        <v>3.1794180978499842E-2</v>
      </c>
      <c r="G53">
        <f>(1/C53)*(C53-C54)</f>
        <v>3.1794180978499842E-2</v>
      </c>
      <c r="H53">
        <f>AF2</f>
        <v>8</v>
      </c>
      <c r="J53">
        <v>2</v>
      </c>
      <c r="K53" t="str">
        <f t="shared" si="0"/>
        <v>Lightning Charlie</v>
      </c>
      <c r="L53" t="str">
        <f t="shared" si="0"/>
        <v>Procedure</v>
      </c>
      <c r="M53" t="str">
        <f t="shared" si="0"/>
        <v>Merhoob (IRE)</v>
      </c>
      <c r="N53" t="str">
        <f t="shared" si="1"/>
        <v>Helvetian</v>
      </c>
      <c r="O53" t="str">
        <f t="shared" si="2"/>
        <v>Vegas Boy (IRE)</v>
      </c>
      <c r="P53" t="str">
        <f t="shared" si="3"/>
        <v>Procedure</v>
      </c>
      <c r="Q53" t="str">
        <f t="shared" si="4"/>
        <v>Procedure</v>
      </c>
      <c r="R53" t="str">
        <f t="shared" si="5"/>
        <v>Polybius</v>
      </c>
      <c r="S53" t="str">
        <f t="shared" si="6"/>
        <v>Helvetian</v>
      </c>
      <c r="V53">
        <f t="shared" si="7"/>
        <v>48</v>
      </c>
      <c r="W53">
        <f t="shared" si="8"/>
        <v>-44</v>
      </c>
      <c r="X53">
        <f t="shared" si="9"/>
        <v>-44</v>
      </c>
      <c r="Y53">
        <f t="shared" si="10"/>
        <v>11</v>
      </c>
      <c r="Z53">
        <f t="shared" si="10"/>
        <v>6</v>
      </c>
      <c r="AA53">
        <f t="shared" si="10"/>
        <v>1</v>
      </c>
      <c r="AB53">
        <f t="shared" si="11"/>
        <v>10</v>
      </c>
      <c r="AC53">
        <f t="shared" si="12"/>
        <v>5</v>
      </c>
      <c r="AD53">
        <f t="shared" si="13"/>
        <v>4</v>
      </c>
      <c r="AE53">
        <f t="shared" si="14"/>
        <v>6</v>
      </c>
      <c r="AF53">
        <f t="shared" si="14"/>
        <v>5</v>
      </c>
    </row>
    <row r="54" spans="1:33" hidden="1" outlineLevel="1">
      <c r="A54" t="s">
        <v>44</v>
      </c>
      <c r="B54" t="str">
        <f>A3</f>
        <v>Helvetian</v>
      </c>
      <c r="C54">
        <f>AE3</f>
        <v>316.81959999999998</v>
      </c>
      <c r="D54">
        <f>AG3</f>
        <v>92</v>
      </c>
      <c r="E54">
        <f t="shared" ref="E54:E55" si="15">C54-D54</f>
        <v>224.81959999999998</v>
      </c>
      <c r="F54">
        <f ca="1">SUMIF(B53:B64, B54, G53:G61)</f>
        <v>0.14142966948501148</v>
      </c>
      <c r="H54">
        <f>AF3</f>
        <v>8</v>
      </c>
      <c r="J54">
        <v>3</v>
      </c>
      <c r="K54" t="str">
        <f t="shared" si="0"/>
        <v>Louie de Palma</v>
      </c>
      <c r="L54" t="str">
        <f t="shared" si="0"/>
        <v>Polybius</v>
      </c>
      <c r="M54" t="str">
        <f t="shared" si="0"/>
        <v>Only Spoofing (IRE)</v>
      </c>
      <c r="N54" t="str">
        <f t="shared" si="1"/>
        <v>Louie de Palma</v>
      </c>
      <c r="O54" t="str">
        <f t="shared" si="2"/>
        <v>Louie de Palma</v>
      </c>
      <c r="P54" t="str">
        <f t="shared" si="3"/>
        <v>Vegas Boy (IRE)</v>
      </c>
      <c r="Q54" t="str">
        <f t="shared" si="4"/>
        <v>Vegas Boy (IRE)</v>
      </c>
      <c r="R54" t="str">
        <f t="shared" si="5"/>
        <v>Upstaging</v>
      </c>
      <c r="S54" t="str">
        <f t="shared" si="6"/>
        <v>Tashaaboh (IRE)</v>
      </c>
      <c r="V54">
        <f t="shared" si="7"/>
        <v>61</v>
      </c>
      <c r="W54">
        <f t="shared" si="8"/>
        <v>-29</v>
      </c>
      <c r="X54">
        <f t="shared" si="9"/>
        <v>-29</v>
      </c>
      <c r="Y54">
        <f t="shared" si="10"/>
        <v>7</v>
      </c>
      <c r="Z54">
        <f t="shared" si="10"/>
        <v>7</v>
      </c>
      <c r="AA54">
        <f t="shared" si="10"/>
        <v>4</v>
      </c>
      <c r="AB54">
        <f t="shared" si="11"/>
        <v>11</v>
      </c>
      <c r="AC54">
        <f t="shared" si="12"/>
        <v>1</v>
      </c>
      <c r="AD54">
        <f t="shared" si="13"/>
        <v>11</v>
      </c>
      <c r="AE54">
        <f t="shared" si="14"/>
        <v>9</v>
      </c>
      <c r="AF54">
        <f t="shared" si="14"/>
        <v>11</v>
      </c>
    </row>
    <row r="55" spans="1:33" hidden="1" outlineLevel="1">
      <c r="A55" t="s">
        <v>45</v>
      </c>
      <c r="B55" t="str">
        <f>A4</f>
        <v>Tashaaboh (IRE)</v>
      </c>
      <c r="C55">
        <f>AE4</f>
        <v>316.16770000000002</v>
      </c>
      <c r="D55">
        <f>AG4</f>
        <v>90</v>
      </c>
      <c r="E55">
        <f t="shared" si="15"/>
        <v>226.16770000000002</v>
      </c>
      <c r="F55">
        <f ca="1">SUMIF(B53:B64, B55, G53:G61)</f>
        <v>0.41240518926814207</v>
      </c>
      <c r="H55">
        <f>AF4</f>
        <v>6</v>
      </c>
      <c r="J55">
        <v>4</v>
      </c>
      <c r="K55" t="str">
        <f t="shared" si="0"/>
        <v>Vegas Boy (IRE)</v>
      </c>
      <c r="L55" t="str">
        <f t="shared" si="0"/>
        <v>Louie de Palma</v>
      </c>
      <c r="M55" t="str">
        <f t="shared" si="0"/>
        <v>Procedure</v>
      </c>
      <c r="N55" t="str">
        <f t="shared" si="1"/>
        <v>Vegas Boy (IRE)</v>
      </c>
      <c r="O55" t="str">
        <f t="shared" si="2"/>
        <v>Merhoob (IRE)</v>
      </c>
      <c r="P55" t="str">
        <f t="shared" si="3"/>
        <v>Louie de Palma</v>
      </c>
      <c r="Q55" t="str">
        <f t="shared" si="4"/>
        <v>Louie de Palma</v>
      </c>
      <c r="R55" t="str">
        <f t="shared" si="5"/>
        <v>Vegas Boy (IRE)</v>
      </c>
      <c r="S55" t="str">
        <f t="shared" si="6"/>
        <v>Lightning Charlie</v>
      </c>
      <c r="V55">
        <f t="shared" si="7"/>
        <v>60</v>
      </c>
      <c r="W55">
        <f t="shared" si="8"/>
        <v>-25</v>
      </c>
      <c r="X55">
        <f t="shared" si="9"/>
        <v>-25</v>
      </c>
      <c r="Y55">
        <f t="shared" si="10"/>
        <v>10</v>
      </c>
      <c r="Z55">
        <f t="shared" si="10"/>
        <v>5</v>
      </c>
      <c r="AA55">
        <f t="shared" si="10"/>
        <v>5</v>
      </c>
      <c r="AB55">
        <f t="shared" si="11"/>
        <v>7</v>
      </c>
      <c r="AC55">
        <f t="shared" si="12"/>
        <v>11</v>
      </c>
      <c r="AD55">
        <f t="shared" si="13"/>
        <v>5</v>
      </c>
      <c r="AE55">
        <f t="shared" si="14"/>
        <v>10</v>
      </c>
      <c r="AF55">
        <f t="shared" si="14"/>
        <v>7</v>
      </c>
    </row>
    <row r="56" spans="1:33" hidden="1" outlineLevel="1">
      <c r="A56" t="s">
        <v>46</v>
      </c>
      <c r="B56" t="str">
        <f>INDEX(A$2:A$20,MATCH(C56,M$2:M$20,0))</f>
        <v>Helvetian</v>
      </c>
      <c r="C56">
        <f>LARGE(M$2:M$20, D56)</f>
        <v>130.1</v>
      </c>
      <c r="D56">
        <v>1</v>
      </c>
      <c r="E56">
        <f>LARGE(M$2:M$20, F56)</f>
        <v>111.7</v>
      </c>
      <c r="F56">
        <v>2</v>
      </c>
      <c r="G56">
        <f t="shared" ref="G56:G61" si="16">IF(C56&gt;0, (1/C56)*(C56-E56), 0.1)</f>
        <v>0.14142966948501148</v>
      </c>
      <c r="H56">
        <f t="shared" ref="H56:H61" si="17">INDEX(AF$2:AF$20,MATCH(B56,A$2:A$20,0))</f>
        <v>8</v>
      </c>
      <c r="J56">
        <v>5</v>
      </c>
      <c r="K56" t="str">
        <f t="shared" si="0"/>
        <v>Tashaaboh (IRE)</v>
      </c>
      <c r="L56" t="str">
        <f t="shared" si="0"/>
        <v>Tashaaboh (IRE)</v>
      </c>
      <c r="M56" t="str">
        <f t="shared" si="0"/>
        <v>Vegas Boy (IRE)</v>
      </c>
      <c r="N56" t="str">
        <f t="shared" si="1"/>
        <v>Lightning Charlie</v>
      </c>
      <c r="O56" t="str">
        <f t="shared" si="2"/>
        <v>Procedure</v>
      </c>
      <c r="P56" t="str">
        <f t="shared" si="3"/>
        <v>Merhoob (IRE)</v>
      </c>
      <c r="Q56" t="str">
        <f t="shared" si="4"/>
        <v>Merhoob (IRE)</v>
      </c>
      <c r="R56" t="str">
        <f t="shared" si="5"/>
        <v>Lightning Charlie</v>
      </c>
      <c r="S56" t="str">
        <f t="shared" si="6"/>
        <v>Only Spoofing (IRE)</v>
      </c>
      <c r="V56">
        <f t="shared" si="7"/>
        <v>45</v>
      </c>
      <c r="W56">
        <f t="shared" si="8"/>
        <v>-36</v>
      </c>
      <c r="X56">
        <f t="shared" si="9"/>
        <v>-36</v>
      </c>
      <c r="Y56">
        <f t="shared" si="10"/>
        <v>6</v>
      </c>
      <c r="Z56">
        <f t="shared" si="10"/>
        <v>11</v>
      </c>
      <c r="AA56">
        <f t="shared" si="10"/>
        <v>9</v>
      </c>
      <c r="AB56">
        <f t="shared" si="11"/>
        <v>4</v>
      </c>
      <c r="AC56">
        <f t="shared" si="12"/>
        <v>2</v>
      </c>
      <c r="AD56">
        <f t="shared" si="13"/>
        <v>6</v>
      </c>
      <c r="AE56">
        <f t="shared" si="14"/>
        <v>4</v>
      </c>
      <c r="AF56">
        <f t="shared" si="14"/>
        <v>3</v>
      </c>
    </row>
    <row r="57" spans="1:33" hidden="1" outlineLevel="1">
      <c r="A57" t="s">
        <v>25</v>
      </c>
      <c r="B57" t="str">
        <f>INDEX(A$2:A$20,MATCH(C57,W$2:W$20,0))</f>
        <v>Tashaaboh (IRE)</v>
      </c>
      <c r="C57">
        <f>LARGE(W$2:W$20, D57)</f>
        <v>24.409300000000002</v>
      </c>
      <c r="D57">
        <v>1</v>
      </c>
      <c r="E57">
        <f>LARGE(W$2:W$20, F57)</f>
        <v>23.6157</v>
      </c>
      <c r="F57">
        <v>2</v>
      </c>
      <c r="G57">
        <f t="shared" si="16"/>
        <v>3.2512198219531135E-2</v>
      </c>
      <c r="H57">
        <f t="shared" si="17"/>
        <v>6</v>
      </c>
      <c r="J57">
        <v>6</v>
      </c>
      <c r="K57" t="str">
        <f t="shared" si="0"/>
        <v>Only Spoofing (IRE)</v>
      </c>
      <c r="L57" t="str">
        <f t="shared" si="0"/>
        <v>Helvetian</v>
      </c>
      <c r="M57" t="str">
        <f t="shared" si="0"/>
        <v>Upstaging</v>
      </c>
      <c r="N57" t="str">
        <f t="shared" si="1"/>
        <v>Upstaging</v>
      </c>
      <c r="O57" t="str">
        <f t="shared" si="2"/>
        <v>Only Spoofing (IRE)</v>
      </c>
      <c r="P57" t="str">
        <f t="shared" si="3"/>
        <v>Polybius</v>
      </c>
      <c r="Q57" t="str">
        <f t="shared" si="4"/>
        <v>Polybius</v>
      </c>
      <c r="R57" t="str">
        <f t="shared" si="5"/>
        <v>Procedure</v>
      </c>
      <c r="S57" t="str">
        <f t="shared" si="6"/>
        <v>Louie de Palma</v>
      </c>
      <c r="V57">
        <f t="shared" si="7"/>
        <v>52</v>
      </c>
      <c r="W57">
        <f t="shared" si="8"/>
        <v>-38</v>
      </c>
      <c r="X57">
        <f t="shared" si="9"/>
        <v>-38</v>
      </c>
      <c r="Y57">
        <f t="shared" si="10"/>
        <v>9</v>
      </c>
      <c r="Z57">
        <f t="shared" si="10"/>
        <v>8</v>
      </c>
      <c r="AA57">
        <f t="shared" si="10"/>
        <v>3</v>
      </c>
      <c r="AB57">
        <f t="shared" si="11"/>
        <v>9</v>
      </c>
      <c r="AC57">
        <f t="shared" si="12"/>
        <v>8</v>
      </c>
      <c r="AD57">
        <f t="shared" si="13"/>
        <v>9</v>
      </c>
      <c r="AE57">
        <f t="shared" si="14"/>
        <v>2</v>
      </c>
      <c r="AF57">
        <f t="shared" si="14"/>
        <v>4</v>
      </c>
    </row>
    <row r="58" spans="1:33" hidden="1" outlineLevel="1">
      <c r="A58" t="s">
        <v>28</v>
      </c>
      <c r="B58" t="str">
        <f>INDEX(A$2:A$20,MATCH(C58,AA$2:AA$20,0))</f>
        <v>Tashaaboh (IRE)</v>
      </c>
      <c r="C58">
        <f>LARGE(AA$2:AA$20, D58)</f>
        <v>3.6152000000000002</v>
      </c>
      <c r="D58">
        <v>1</v>
      </c>
      <c r="E58">
        <f>LARGE(AA$2:AA$20, F58)</f>
        <v>2.9849999999999999</v>
      </c>
      <c r="F58">
        <v>2</v>
      </c>
      <c r="G58">
        <f t="shared" si="16"/>
        <v>0.17431953972117734</v>
      </c>
      <c r="H58">
        <f t="shared" si="17"/>
        <v>6</v>
      </c>
      <c r="J58">
        <v>7</v>
      </c>
      <c r="K58" t="str">
        <f t="shared" si="0"/>
        <v>Polybius</v>
      </c>
      <c r="L58" t="str">
        <f t="shared" si="0"/>
        <v>Lightning Charlie</v>
      </c>
      <c r="M58" t="str">
        <f t="shared" si="0"/>
        <v>Lightning Charlie</v>
      </c>
      <c r="N58" t="str">
        <f t="shared" si="1"/>
        <v>Procedure</v>
      </c>
      <c r="O58" t="str">
        <f t="shared" si="2"/>
        <v>Lightning Charlie</v>
      </c>
      <c r="P58" t="str">
        <f t="shared" si="3"/>
        <v>Helvetian</v>
      </c>
      <c r="Q58" t="str">
        <f t="shared" si="4"/>
        <v>Helvetian</v>
      </c>
      <c r="R58" t="str">
        <f t="shared" si="5"/>
        <v>Helvetian</v>
      </c>
      <c r="S58" t="str">
        <f t="shared" si="6"/>
        <v>Vegas Boy (IRE)</v>
      </c>
      <c r="V58">
        <f t="shared" si="7"/>
        <v>59</v>
      </c>
      <c r="W58">
        <f t="shared" si="8"/>
        <v>-28</v>
      </c>
      <c r="X58">
        <f t="shared" si="9"/>
        <v>-28</v>
      </c>
      <c r="Y58">
        <f t="shared" si="10"/>
        <v>8</v>
      </c>
      <c r="Z58">
        <f t="shared" si="10"/>
        <v>1</v>
      </c>
      <c r="AA58">
        <f t="shared" si="10"/>
        <v>7</v>
      </c>
      <c r="AB58">
        <f t="shared" si="11"/>
        <v>8</v>
      </c>
      <c r="AC58">
        <f t="shared" si="12"/>
        <v>9</v>
      </c>
      <c r="AD58">
        <f t="shared" si="13"/>
        <v>10</v>
      </c>
      <c r="AE58">
        <f t="shared" si="14"/>
        <v>8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Merhoob (IRE)</v>
      </c>
      <c r="C59">
        <f>LARGE(AC$2:AC$20, D59)</f>
        <v>2.7235</v>
      </c>
      <c r="D59">
        <v>1</v>
      </c>
      <c r="E59">
        <f>LARGE(AC$2:AC$20, F59)</f>
        <v>2.2963</v>
      </c>
      <c r="F59">
        <v>2</v>
      </c>
      <c r="G59">
        <f t="shared" si="16"/>
        <v>0.15685698549660365</v>
      </c>
      <c r="H59">
        <f t="shared" si="17"/>
        <v>25</v>
      </c>
      <c r="J59">
        <v>8</v>
      </c>
      <c r="K59" t="str">
        <f t="shared" si="0"/>
        <v>Upstaging</v>
      </c>
      <c r="L59" t="str">
        <f t="shared" si="0"/>
        <v>Merhoob (IRE)</v>
      </c>
      <c r="M59" t="str">
        <f t="shared" si="0"/>
        <v>Tashaaboh (IRE)</v>
      </c>
      <c r="N59" t="str">
        <f t="shared" si="1"/>
        <v>Only Spoofing (IRE)</v>
      </c>
      <c r="O59" t="str">
        <f t="shared" si="2"/>
        <v>Helvetian</v>
      </c>
      <c r="P59" t="str">
        <f t="shared" si="3"/>
        <v>Upstaging</v>
      </c>
      <c r="Q59" t="str">
        <f t="shared" si="4"/>
        <v>Upstaging</v>
      </c>
      <c r="R59" t="str">
        <f t="shared" si="5"/>
        <v>Louie de Palma</v>
      </c>
      <c r="S59" t="str">
        <f t="shared" si="6"/>
        <v>Procedure</v>
      </c>
      <c r="V59">
        <f t="shared" si="7"/>
        <v>53</v>
      </c>
      <c r="W59">
        <f t="shared" si="8"/>
        <v>-32</v>
      </c>
      <c r="X59">
        <f t="shared" si="9"/>
        <v>-32</v>
      </c>
      <c r="Y59">
        <f t="shared" si="10"/>
        <v>2</v>
      </c>
      <c r="Z59">
        <f t="shared" si="10"/>
        <v>10</v>
      </c>
      <c r="AA59">
        <f t="shared" si="10"/>
        <v>8</v>
      </c>
      <c r="AB59">
        <f t="shared" si="11"/>
        <v>5</v>
      </c>
      <c r="AC59">
        <f t="shared" si="12"/>
        <v>10</v>
      </c>
      <c r="AD59">
        <f t="shared" si="13"/>
        <v>7</v>
      </c>
      <c r="AE59">
        <f t="shared" si="14"/>
        <v>5</v>
      </c>
      <c r="AF59">
        <f t="shared" si="14"/>
        <v>6</v>
      </c>
    </row>
    <row r="60" spans="1:33" hidden="1" outlineLevel="1">
      <c r="A60" t="s">
        <v>26</v>
      </c>
      <c r="B60" t="str">
        <f>INDEX(A$2:A$20,MATCH(C60,Y$2:Y$20,0))</f>
        <v>Lightning Charlie</v>
      </c>
      <c r="C60">
        <f>LARGE(Y$2:Y$20, D60)</f>
        <v>3.2984</v>
      </c>
      <c r="D60">
        <v>1</v>
      </c>
      <c r="E60">
        <f>LARGE(Y$2:Y$20, F60)</f>
        <v>3.1943999999999999</v>
      </c>
      <c r="F60">
        <v>2</v>
      </c>
      <c r="G60">
        <f t="shared" si="16"/>
        <v>3.1530439000727654E-2</v>
      </c>
      <c r="H60">
        <f t="shared" si="17"/>
        <v>7</v>
      </c>
      <c r="J60">
        <v>9</v>
      </c>
      <c r="K60" t="str">
        <f t="shared" si="0"/>
        <v>Quench Dolly</v>
      </c>
      <c r="L60" t="str">
        <f t="shared" si="0"/>
        <v>Quench Dolly</v>
      </c>
      <c r="M60" t="str">
        <f t="shared" si="0"/>
        <v>Louie de Palma</v>
      </c>
      <c r="N60" t="str">
        <f t="shared" si="1"/>
        <v>Merhoob (IRE)</v>
      </c>
      <c r="O60" t="str">
        <f t="shared" si="2"/>
        <v>Upstaging</v>
      </c>
      <c r="P60" t="str">
        <f t="shared" si="3"/>
        <v>Quench Dolly</v>
      </c>
      <c r="Q60" t="str">
        <f t="shared" si="4"/>
        <v>Quench Dolly</v>
      </c>
      <c r="R60" t="str">
        <f t="shared" si="5"/>
        <v>Only Spoofing (IRE)</v>
      </c>
      <c r="S60" t="str">
        <f t="shared" si="6"/>
        <v>Upstaging</v>
      </c>
      <c r="V60">
        <f t="shared" si="7"/>
        <v>37</v>
      </c>
      <c r="W60">
        <f t="shared" si="8"/>
        <v>-50</v>
      </c>
      <c r="X60">
        <f t="shared" si="9"/>
        <v>-50</v>
      </c>
      <c r="Y60">
        <f t="shared" si="10"/>
        <v>4</v>
      </c>
      <c r="Z60">
        <f t="shared" si="10"/>
        <v>2</v>
      </c>
      <c r="AA60">
        <f t="shared" si="10"/>
        <v>6</v>
      </c>
      <c r="AB60">
        <f t="shared" si="11"/>
        <v>6</v>
      </c>
      <c r="AC60">
        <f t="shared" si="12"/>
        <v>4</v>
      </c>
      <c r="AD60">
        <f t="shared" si="13"/>
        <v>3</v>
      </c>
      <c r="AE60">
        <f t="shared" si="14"/>
        <v>3</v>
      </c>
      <c r="AF60">
        <f t="shared" si="14"/>
        <v>9</v>
      </c>
    </row>
    <row r="61" spans="1:33" hidden="1" outlineLevel="1">
      <c r="A61" t="s">
        <v>47</v>
      </c>
      <c r="B61" t="str">
        <f>INDEX(A$2:A$20,MATCH(C61,AD$2:AD$20,0))</f>
        <v>Tashaaboh (IRE)</v>
      </c>
      <c r="C61">
        <f>LARGE(AD$2:AD$20, D61)</f>
        <v>56.5</v>
      </c>
      <c r="D61">
        <v>1</v>
      </c>
      <c r="E61">
        <f>LARGE(AD$2:AD$20, F61)</f>
        <v>44.885100000000001</v>
      </c>
      <c r="F61">
        <v>2</v>
      </c>
      <c r="G61">
        <f t="shared" si="16"/>
        <v>0.2055734513274336</v>
      </c>
      <c r="H61">
        <f t="shared" si="17"/>
        <v>6</v>
      </c>
      <c r="J61">
        <v>10</v>
      </c>
      <c r="K61" t="str">
        <f t="shared" si="0"/>
        <v>Procedure</v>
      </c>
      <c r="L61" t="str">
        <f t="shared" si="0"/>
        <v>Upstaging</v>
      </c>
      <c r="M61" t="str">
        <f t="shared" si="0"/>
        <v>Quench Dolly</v>
      </c>
      <c r="N61" t="str">
        <f t="shared" si="1"/>
        <v>Polybius</v>
      </c>
      <c r="O61" t="str">
        <f t="shared" si="2"/>
        <v>Polybius</v>
      </c>
      <c r="P61" t="str">
        <f t="shared" si="3"/>
        <v>Only Spoofing (IRE)</v>
      </c>
      <c r="Q61" t="str">
        <f t="shared" si="4"/>
        <v>Only Spoofing (IRE)</v>
      </c>
      <c r="R61" t="str">
        <f t="shared" si="5"/>
        <v>Quench Dolly</v>
      </c>
      <c r="S61" t="str">
        <f t="shared" si="6"/>
        <v>Merhoob (IRE)</v>
      </c>
      <c r="V61">
        <f t="shared" si="7"/>
        <v>45</v>
      </c>
      <c r="W61">
        <f t="shared" si="8"/>
        <v>-47</v>
      </c>
      <c r="X61">
        <f>IF(ISNA(W61),"",W61)</f>
        <v>-47</v>
      </c>
      <c r="Y61">
        <f t="shared" si="10"/>
        <v>1</v>
      </c>
      <c r="Z61">
        <f t="shared" si="10"/>
        <v>4</v>
      </c>
      <c r="AA61">
        <f t="shared" si="10"/>
        <v>10</v>
      </c>
      <c r="AB61">
        <f t="shared" si="11"/>
        <v>3</v>
      </c>
      <c r="AC61">
        <f t="shared" si="12"/>
        <v>7</v>
      </c>
      <c r="AD61">
        <f t="shared" si="13"/>
        <v>8</v>
      </c>
      <c r="AE61">
        <f t="shared" si="14"/>
        <v>11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Tashaaboh (IRE)</v>
      </c>
      <c r="J62">
        <v>11</v>
      </c>
      <c r="K62" t="str">
        <f t="shared" si="0"/>
        <v>Merhoob (IRE)</v>
      </c>
      <c r="L62" t="str">
        <f t="shared" si="0"/>
        <v>Vegas Boy (IRE)</v>
      </c>
      <c r="M62" t="str">
        <f t="shared" si="0"/>
        <v>Helvetian</v>
      </c>
      <c r="N62" t="str">
        <f t="shared" si="1"/>
        <v>Quench Dolly</v>
      </c>
      <c r="O62" t="str">
        <f t="shared" si="2"/>
        <v>Quench Dolly</v>
      </c>
      <c r="P62" t="str">
        <f t="shared" si="3"/>
        <v>Tashaaboh (IRE)</v>
      </c>
      <c r="Q62" t="str">
        <f t="shared" si="4"/>
        <v>Tashaaboh (IRE)</v>
      </c>
      <c r="R62" t="str">
        <f t="shared" si="5"/>
        <v>Merhoob (IRE)</v>
      </c>
      <c r="S62" t="str">
        <f t="shared" si="6"/>
        <v>Quench Dolly</v>
      </c>
      <c r="V62">
        <f t="shared" si="7"/>
        <v>16</v>
      </c>
      <c r="W62">
        <f t="shared" si="8"/>
        <v>-75</v>
      </c>
      <c r="X62">
        <f t="shared" ref="X62:X80" si="18">IF(ISNA(W62),"",W62)</f>
        <v>-75</v>
      </c>
      <c r="Y62">
        <f t="shared" si="10"/>
        <v>3</v>
      </c>
      <c r="Z62">
        <f t="shared" si="10"/>
        <v>3</v>
      </c>
      <c r="AA62">
        <f t="shared" si="10"/>
        <v>2</v>
      </c>
      <c r="AB62">
        <f t="shared" si="11"/>
        <v>1</v>
      </c>
      <c r="AC62">
        <f t="shared" si="12"/>
        <v>3</v>
      </c>
      <c r="AD62">
        <f t="shared" si="13"/>
        <v>1</v>
      </c>
      <c r="AE62">
        <f t="shared" si="14"/>
        <v>1</v>
      </c>
      <c r="AF62">
        <f t="shared" si="14"/>
        <v>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Tashaaboh (IRE)</v>
      </c>
      <c r="C63" t="str">
        <f>IF(G68="Handicap", INDEX(B53:B55,(MATCH(LARGE(D53:D55,3),D53:D55,0))))</f>
        <v>Tashaaboh (IRE)</v>
      </c>
      <c r="D63" t="str">
        <f>IF(G68="Handicap", INDEX(B53:B55,(MATCH(LARGE(E53:E55,1),E53:E55,0))))</f>
        <v>Polybius</v>
      </c>
      <c r="G63" t="s">
        <v>68</v>
      </c>
      <c r="H63">
        <f>COUNTIF(A2:A30, "*")</f>
        <v>11</v>
      </c>
      <c r="J63">
        <v>12</v>
      </c>
      <c r="K63" t="e">
        <f t="shared" si="0"/>
        <v>#NUM!</v>
      </c>
      <c r="L63" t="e">
        <f t="shared" si="0"/>
        <v>#NUM!</v>
      </c>
      <c r="M63" t="e">
        <f t="shared" si="0"/>
        <v>#NUM!</v>
      </c>
      <c r="N63" t="e">
        <f t="shared" si="1"/>
        <v>#NUM!</v>
      </c>
      <c r="O63" t="e">
        <f t="shared" si="2"/>
        <v>#NUM!</v>
      </c>
      <c r="P63" t="e">
        <f t="shared" si="3"/>
        <v>#NUM!</v>
      </c>
      <c r="Q63" t="e">
        <f t="shared" si="4"/>
        <v>#NUM!</v>
      </c>
      <c r="R63" t="e">
        <f t="shared" si="5"/>
        <v>#NUM!</v>
      </c>
      <c r="S63">
        <f t="shared" si="6"/>
        <v>0</v>
      </c>
      <c r="V63" t="e">
        <f t="shared" si="7"/>
        <v>#N/A</v>
      </c>
      <c r="W63" t="e">
        <f t="shared" si="8"/>
        <v>#N/A</v>
      </c>
      <c r="X63" t="str">
        <f t="shared" si="18"/>
        <v/>
      </c>
      <c r="Y63" t="e">
        <f t="shared" si="10"/>
        <v>#N/A</v>
      </c>
      <c r="Z63" t="e">
        <f t="shared" si="10"/>
        <v>#N/A</v>
      </c>
      <c r="AA63" t="e">
        <f t="shared" si="10"/>
        <v>#N/A</v>
      </c>
      <c r="AB63" t="e">
        <f t="shared" si="11"/>
        <v>#N/A</v>
      </c>
      <c r="AC63" t="e">
        <f t="shared" si="12"/>
        <v>#N/A</v>
      </c>
      <c r="AD63" t="e">
        <f t="shared" si="13"/>
        <v>#N/A</v>
      </c>
      <c r="AE63" t="e">
        <f t="shared" si="14"/>
        <v>#N/A</v>
      </c>
      <c r="AF63" t="e">
        <f t="shared" si="14"/>
        <v>#N/A</v>
      </c>
    </row>
    <row r="64" spans="1:33" hidden="1" outlineLevel="1">
      <c r="A64" t="s">
        <v>48</v>
      </c>
      <c r="B64" t="str">
        <f>INDEX(B53:B63,MODE(MATCH(B53:B63,B53:B63,0)))</f>
        <v>Tashaaboh (IRE)</v>
      </c>
      <c r="C64">
        <f>INDEX(AF$2:AF$20,MATCH(B64,A$2:A$20,0))</f>
        <v>6</v>
      </c>
      <c r="D64">
        <v>1</v>
      </c>
      <c r="E64">
        <f>SUMIF(B53:B61, B64, G53:G61)</f>
        <v>0.41240518926814207</v>
      </c>
      <c r="F64">
        <v>0</v>
      </c>
      <c r="G64" t="str">
        <f>K2</f>
        <v>32Red Handicap</v>
      </c>
      <c r="J64">
        <v>13</v>
      </c>
      <c r="K64" t="e">
        <f t="shared" si="0"/>
        <v>#NUM!</v>
      </c>
      <c r="L64" t="e">
        <f t="shared" si="0"/>
        <v>#NUM!</v>
      </c>
      <c r="M64" t="e">
        <f t="shared" si="0"/>
        <v>#NUM!</v>
      </c>
      <c r="N64" t="e">
        <f t="shared" si="1"/>
        <v>#NUM!</v>
      </c>
      <c r="O64" t="e">
        <f t="shared" si="2"/>
        <v>#NUM!</v>
      </c>
      <c r="P64" t="e">
        <f t="shared" si="3"/>
        <v>#NUM!</v>
      </c>
      <c r="Q64" t="e">
        <f t="shared" si="4"/>
        <v>#NUM!</v>
      </c>
      <c r="R64" t="e">
        <f t="shared" si="5"/>
        <v>#NUM!</v>
      </c>
      <c r="S64">
        <f t="shared" si="6"/>
        <v>0</v>
      </c>
      <c r="V64" t="e">
        <f t="shared" si="7"/>
        <v>#N/A</v>
      </c>
      <c r="W64" t="e">
        <f t="shared" si="8"/>
        <v>#N/A</v>
      </c>
      <c r="X64" t="str">
        <f t="shared" si="18"/>
        <v/>
      </c>
      <c r="Y64" t="e">
        <f t="shared" si="10"/>
        <v>#N/A</v>
      </c>
      <c r="Z64" t="e">
        <f t="shared" si="10"/>
        <v>#N/A</v>
      </c>
      <c r="AA64" t="e">
        <f t="shared" si="10"/>
        <v>#N/A</v>
      </c>
      <c r="AB64" t="e">
        <f t="shared" si="11"/>
        <v>#N/A</v>
      </c>
      <c r="AC64" t="e">
        <f t="shared" si="12"/>
        <v>#N/A</v>
      </c>
      <c r="AD64" t="e">
        <f t="shared" si="13"/>
        <v>#N/A</v>
      </c>
      <c r="AE64" t="e">
        <f t="shared" si="14"/>
        <v>#N/A</v>
      </c>
      <c r="AF64" t="e">
        <f t="shared" si="14"/>
        <v>#N/A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6f </v>
      </c>
      <c r="H65">
        <f>LARGE(G58:G60, 1)</f>
        <v>0.17431953972117734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no selection</v>
      </c>
      <c r="C66" t="e">
        <f>INDEX(AF$2:AF$20,MATCH(B66,A$2:A$20,0))</f>
        <v>#N/A</v>
      </c>
      <c r="D66">
        <v>1</v>
      </c>
      <c r="F66">
        <f>IF(B65=B66, F65+1, F65)</f>
        <v>0</v>
      </c>
      <c r="G66">
        <f>F2</f>
        <v>9338</v>
      </c>
      <c r="H66">
        <f ca="1">LARGE(F53:F55, 1)</f>
        <v>0.41240518926814207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Tashaaboh (IRE)</v>
      </c>
      <c r="F67">
        <f>IF(H63&lt;11, F66+1, F66)</f>
        <v>0</v>
      </c>
      <c r="G67" t="str">
        <f>G2</f>
        <v>Standard To Slow</v>
      </c>
      <c r="H67" t="str">
        <f ca="1">INDEX(B53:B55,MATCH(H66,F53:F55,0))</f>
        <v>Tashaaboh (IRE)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Tashaaboh (IRE)</v>
      </c>
      <c r="B68" t="str">
        <f ca="1">IF(ISNA(A68), B56, A68)</f>
        <v>Tashaaboh (IRE)</v>
      </c>
      <c r="C68">
        <f ca="1">INDEX(AF$2:AF$20,MATCH(B68,A$2:A$20,0))</f>
        <v>6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Tashaaboh (IRE)</v>
      </c>
      <c r="C69">
        <f ca="1">INDEX(AF$2:AF$20,MATCH(B69,A$2:A$20,0))</f>
        <v>6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Tashaaboh (IRE)</v>
      </c>
      <c r="C70">
        <f ca="1">INDEX(AF$2:AF$20,MATCH(B70,A$2:A$20,0))</f>
        <v>6</v>
      </c>
      <c r="D70">
        <v>1</v>
      </c>
      <c r="E70">
        <f ca="1">SUMIF(B53:B61, B70, G53:G61)</f>
        <v>0.41240518926814207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Polybius</v>
      </c>
      <c r="C72">
        <f>C53</f>
        <v>327.22340000000003</v>
      </c>
      <c r="D72">
        <f>(1/C72)*(C72-C73)</f>
        <v>3.1794180978499842E-2</v>
      </c>
      <c r="E72">
        <f>H53</f>
        <v>8</v>
      </c>
      <c r="F72">
        <f>(E72*10)-10</f>
        <v>70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Helvetian</v>
      </c>
      <c r="C73">
        <f t="shared" si="19"/>
        <v>316.81959999999998</v>
      </c>
      <c r="D73">
        <f>(1/C73)*(C73-C74)</f>
        <v>2.0576378481632928E-3</v>
      </c>
      <c r="E73">
        <f t="shared" ref="E73:E74" si="20">H54</f>
        <v>8</v>
      </c>
      <c r="F73">
        <f>(E73*10)-10</f>
        <v>70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Tashaaboh (IRE)</v>
      </c>
      <c r="C74">
        <f t="shared" si="19"/>
        <v>316.16770000000002</v>
      </c>
      <c r="E74">
        <f t="shared" si="20"/>
        <v>6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5</v>
      </c>
      <c r="C77">
        <f>SMALL(AF2:AF50, 1)</f>
        <v>5</v>
      </c>
      <c r="D77" t="str">
        <f>IF(G77&lt;=3, "YES", "NO")</f>
        <v>NO</v>
      </c>
      <c r="E77">
        <f>IF(C77=0,SMALL(AF2:AF49,2), C77)</f>
        <v>5</v>
      </c>
      <c r="F77">
        <f>IF(E77=0, SMALL(AF2:AF49, 3), E77)</f>
        <v>5</v>
      </c>
      <c r="G77">
        <f>IF(F77=0, SMALL(AF2:AF49, 4), F77)</f>
        <v>5</v>
      </c>
      <c r="H77" t="str">
        <f>INDEX(A2:A50, MATCH(G77, AF2:AF50, 0))</f>
        <v>Louie de Palma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297.51010000000002</v>
      </c>
      <c r="C78">
        <f>(B79-B78)+0.01</f>
        <v>29.723300000000005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327.22340000000003</v>
      </c>
      <c r="C79">
        <f>C78/B79</f>
        <v>9.0834885280209193E-2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Louie de Palma is highly rated.</v>
      </c>
      <c r="H79" t="str">
        <f>INDEX(A2:A50, MATCH(B79, AE2:AE50, 0))</f>
        <v>Polybius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23.274999999999999</v>
      </c>
      <c r="C80">
        <f>(B81-B80)+0.01</f>
        <v>1.1443000000000032</v>
      </c>
      <c r="D80" t="str">
        <f>D2</f>
        <v xml:space="preserve">6f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24.409300000000002</v>
      </c>
      <c r="C81">
        <f>C80/B81</f>
        <v>4.6879672911554329E-2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Quench Dolly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Kempton</v>
      </c>
    </row>
    <row r="82" spans="1:19" hidden="1" outlineLevel="1">
      <c r="A82" t="s">
        <v>110</v>
      </c>
      <c r="B82">
        <f>INDEX(M2:M49, MATCH(H77, A2:A49, 0))</f>
        <v>110.015</v>
      </c>
      <c r="C82">
        <f>(B83-B82)+0.01</f>
        <v>20.094999999999995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130.1</v>
      </c>
      <c r="C83">
        <f>C82/B83</f>
        <v>0.15445810914681013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Louie de Palmais the form horse.</v>
      </c>
      <c r="H83" t="str">
        <f>INDEX(A2:A50,MATCH(B83,INDEX(M2:M50,0)))</f>
        <v>Quench Dolly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0.64359999999999995</v>
      </c>
      <c r="C84">
        <f>(B85-B84)+0.01</f>
        <v>2.0899000000000001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2.7235</v>
      </c>
      <c r="C85">
        <f>C84/B85</f>
        <v>0.76735817881402613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Merhoob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19.6721</v>
      </c>
      <c r="C86">
        <f>(B87-B86)+0.01</f>
        <v>36.837899999999998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56.5</v>
      </c>
      <c r="C87">
        <f>C86/B87</f>
        <v>0.65199823008849556</v>
      </c>
      <c r="D87" t="str">
        <f>IF(C87&gt;0.2, "YES", "NO")</f>
        <v>YES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 xml:space="preserve">PLUS: The most suited horse, Tashaaboh (IRE) is 65.2% ahead of Louie de Palma. </v>
      </c>
      <c r="H87" t="str">
        <f>INDEX(A2:A50, MATCH(B87, AD2:AD50, 0))</f>
        <v>Tashaaboh (IRE)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2.2326999999999999</v>
      </c>
      <c r="C88">
        <f>B89-B88</f>
        <v>1.0657000000000001</v>
      </c>
      <c r="H88" t="str">
        <f>INDEX(X2:X50, MATCH(B88, Y2:Y50, 0))</f>
        <v>Kirby, Adam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3.2984</v>
      </c>
      <c r="C89">
        <f>C88/B89</f>
        <v>0.32309604656803304</v>
      </c>
      <c r="D89" t="str">
        <f>IF(C89&gt;0.3,"YES","NO")</f>
        <v>YES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PLUS: The top-rated jockey, Watson, Jason is 32.31% ahead of Kirby, Adam.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75.915599999999998</v>
      </c>
      <c r="C90">
        <f>(B91-B90)+0.01</f>
        <v>11.942400000000001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87.847999999999999</v>
      </c>
      <c r="C91">
        <f>(C90+0.01)/(B91+0.01)</f>
        <v>0.136042249994309</v>
      </c>
      <c r="D91" t="str">
        <f>IF(C91&gt;0.2,"YES","NO")</f>
        <v>NO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NEGATIVE: In the horse's second last race, he performed well which should act as a warning here.</v>
      </c>
      <c r="H91" t="str">
        <f>INDEX(A2:A50, MATCH(B91, N2:N50, 0))</f>
        <v>Only Spoofing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1</v>
      </c>
      <c r="E92">
        <f>COUNTIF(D79:D91, "YES")</f>
        <v>2</v>
      </c>
      <c r="F92" t="str">
        <f>IF(E92=0, "", IF(E92=1, "*", IF(E92=2, "**", IF(E92=3, "***", IF(E92=4, "****", IF(E92&gt;4, "*****", ""))))))</f>
        <v>**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138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0.22459999999999999</v>
      </c>
    </row>
    <row r="96" spans="1:19" hidden="1" outlineLevel="1">
      <c r="A96" t="s">
        <v>70</v>
      </c>
      <c r="B96">
        <f>INDEX(Sheet1!H:H, MATCH($A$51, Sheet1!$A:$A,0))</f>
        <v>0.1812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0.1739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0.23910000000000001</v>
      </c>
      <c r="C98" t="b">
        <f>IF(AND($B$94&gt;15,B98&gt;0.25),B57)</f>
        <v>0</v>
      </c>
      <c r="D98">
        <f t="shared" si="22"/>
        <v>6</v>
      </c>
      <c r="E98">
        <f t="shared" si="23"/>
        <v>1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0.19570000000000001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0.13039999999999999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0.2319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Row="1"/>
  <cols>
    <col min="1" max="1" width="22.5703125" bestFit="1" customWidth="1"/>
    <col min="2" max="2" width="16.28515625" bestFit="1" customWidth="1"/>
    <col min="3" max="5" width="12" bestFit="1" customWidth="1"/>
    <col min="6" max="6" width="13.28515625" bestFit="1" customWidth="1"/>
    <col min="7" max="7" width="97" bestFit="1" customWidth="1"/>
    <col min="8" max="8" width="16.28515625" bestFit="1" customWidth="1"/>
    <col min="9" max="9" width="10.140625" bestFit="1" customWidth="1"/>
    <col min="10" max="10" width="16.28515625" bestFit="1" customWidth="1"/>
    <col min="11" max="11" width="43.42578125" bestFit="1" customWidth="1"/>
    <col min="12" max="19" width="22.5703125" bestFit="1" customWidth="1"/>
    <col min="20" max="21" width="8.28515625" bestFit="1" customWidth="1"/>
    <col min="22" max="22" width="10.42578125" bestFit="1" customWidth="1"/>
    <col min="23" max="23" width="9.5703125" bestFit="1" customWidth="1"/>
    <col min="24" max="24" width="15.5703125" bestFit="1" customWidth="1"/>
    <col min="25" max="25" width="14.42578125" bestFit="1" customWidth="1"/>
    <col min="26" max="26" width="14.7109375" bestFit="1" customWidth="1"/>
    <col min="27" max="27" width="15" bestFit="1" customWidth="1"/>
    <col min="28" max="28" width="24.5703125" bestFit="1" customWidth="1"/>
    <col min="29" max="29" width="15.42578125" bestFit="1" customWidth="1"/>
    <col min="30" max="30" width="10.42578125" bestFit="1" customWidth="1"/>
    <col min="31" max="31" width="10.85546875" bestFit="1" customWidth="1"/>
    <col min="32" max="32" width="9.42578125" bestFit="1" customWidth="1"/>
    <col min="33" max="33" width="14.85546875" bestFit="1" customWidth="1"/>
  </cols>
  <sheetData>
    <row r="1" spans="1:33" ht="15.75">
      <c r="A1" s="2" t="s">
        <v>36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0</v>
      </c>
      <c r="I1" s="2" t="s">
        <v>5</v>
      </c>
      <c r="J1" s="2" t="s">
        <v>1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</row>
    <row r="2" spans="1:33">
      <c r="A2" t="s">
        <v>1715</v>
      </c>
      <c r="B2" s="1">
        <v>0.86458333333333337</v>
      </c>
      <c r="C2" t="s">
        <v>168</v>
      </c>
      <c r="D2" t="s">
        <v>660</v>
      </c>
      <c r="E2" t="s">
        <v>230</v>
      </c>
      <c r="F2">
        <v>6469</v>
      </c>
      <c r="G2" t="s">
        <v>1576</v>
      </c>
      <c r="H2" t="s">
        <v>1577</v>
      </c>
      <c r="I2" s="3" t="s">
        <v>5</v>
      </c>
      <c r="J2" t="s">
        <v>662</v>
      </c>
      <c r="K2" t="s">
        <v>1714</v>
      </c>
      <c r="L2">
        <v>5</v>
      </c>
      <c r="M2">
        <v>110</v>
      </c>
      <c r="N2">
        <v>60.4848</v>
      </c>
      <c r="O2">
        <v>38.641199999999998</v>
      </c>
      <c r="P2">
        <v>12.568199999999999</v>
      </c>
      <c r="Q2">
        <v>3.8552</v>
      </c>
      <c r="R2">
        <v>3.1764999999999999</v>
      </c>
      <c r="S2">
        <v>4.9151999999999996</v>
      </c>
      <c r="T2">
        <v>2.2955999999999999</v>
      </c>
      <c r="U2">
        <v>2.0550999999999999</v>
      </c>
      <c r="V2">
        <v>1.7605999999999999</v>
      </c>
      <c r="W2">
        <v>20.305700000000002</v>
      </c>
      <c r="X2" t="s">
        <v>268</v>
      </c>
      <c r="Y2">
        <v>4.2534000000000001</v>
      </c>
      <c r="Z2" t="s">
        <v>420</v>
      </c>
      <c r="AA2">
        <v>0.73419999999999996</v>
      </c>
      <c r="AB2" t="s">
        <v>1716</v>
      </c>
      <c r="AC2">
        <v>1.3916999999999999</v>
      </c>
      <c r="AD2">
        <v>39.5122</v>
      </c>
      <c r="AE2">
        <v>305.94959999999998</v>
      </c>
      <c r="AF2">
        <v>4.5</v>
      </c>
      <c r="AG2">
        <v>84</v>
      </c>
    </row>
    <row r="3" spans="1:33">
      <c r="A3" t="s">
        <v>1717</v>
      </c>
      <c r="B3" s="1">
        <v>0.86458333333333337</v>
      </c>
      <c r="C3" t="s">
        <v>168</v>
      </c>
      <c r="D3" t="s">
        <v>660</v>
      </c>
      <c r="E3" t="s">
        <v>230</v>
      </c>
      <c r="F3">
        <v>6469</v>
      </c>
      <c r="G3" t="s">
        <v>1576</v>
      </c>
      <c r="H3" t="s">
        <v>1577</v>
      </c>
      <c r="I3" s="3" t="s">
        <v>5</v>
      </c>
      <c r="J3" t="s">
        <v>662</v>
      </c>
      <c r="K3" t="s">
        <v>1714</v>
      </c>
      <c r="L3">
        <v>5</v>
      </c>
      <c r="M3">
        <v>106.08199999999999</v>
      </c>
      <c r="N3">
        <v>61.067999999999998</v>
      </c>
      <c r="O3">
        <v>33.758000000000003</v>
      </c>
      <c r="P3">
        <v>9.2266999999999992</v>
      </c>
      <c r="Q3">
        <v>4.9196</v>
      </c>
      <c r="R3">
        <v>4.4880000000000004</v>
      </c>
      <c r="S3">
        <v>3.0055000000000001</v>
      </c>
      <c r="T3">
        <v>1.8381000000000001</v>
      </c>
      <c r="U3">
        <v>0</v>
      </c>
      <c r="V3">
        <v>0</v>
      </c>
      <c r="W3">
        <v>20.124300000000002</v>
      </c>
      <c r="X3" t="s">
        <v>246</v>
      </c>
      <c r="Y3">
        <v>1.6275999999999999</v>
      </c>
      <c r="Z3" t="s">
        <v>659</v>
      </c>
      <c r="AA3">
        <v>1.9475</v>
      </c>
      <c r="AB3" t="s">
        <v>294</v>
      </c>
      <c r="AC3">
        <v>1.4093</v>
      </c>
      <c r="AD3">
        <v>25.225000000000001</v>
      </c>
      <c r="AE3">
        <v>278.29469999999998</v>
      </c>
      <c r="AF3">
        <v>5.5</v>
      </c>
      <c r="AG3">
        <v>80</v>
      </c>
    </row>
    <row r="4" spans="1:33">
      <c r="A4" t="s">
        <v>1718</v>
      </c>
      <c r="B4" s="1">
        <v>0.86458333333333337</v>
      </c>
      <c r="C4" t="s">
        <v>168</v>
      </c>
      <c r="D4" t="s">
        <v>660</v>
      </c>
      <c r="E4" t="s">
        <v>230</v>
      </c>
      <c r="F4">
        <v>6469</v>
      </c>
      <c r="G4" t="s">
        <v>1576</v>
      </c>
      <c r="H4" t="s">
        <v>1577</v>
      </c>
      <c r="I4" s="3" t="s">
        <v>5</v>
      </c>
      <c r="J4" t="s">
        <v>662</v>
      </c>
      <c r="K4" t="s">
        <v>1714</v>
      </c>
      <c r="L4">
        <v>3</v>
      </c>
      <c r="M4">
        <v>89.165000000000006</v>
      </c>
      <c r="N4">
        <v>76.626800000000003</v>
      </c>
      <c r="O4">
        <v>24.0976</v>
      </c>
      <c r="P4">
        <v>12.5463</v>
      </c>
      <c r="Q4">
        <v>5.35</v>
      </c>
      <c r="R4">
        <v>7.7050999999999998</v>
      </c>
      <c r="S4">
        <v>4.3724999999999996</v>
      </c>
      <c r="T4">
        <v>1.9847999999999999</v>
      </c>
      <c r="U4">
        <v>1.8964000000000001</v>
      </c>
      <c r="V4">
        <v>0</v>
      </c>
      <c r="W4">
        <v>22.721399999999999</v>
      </c>
      <c r="X4" t="s">
        <v>279</v>
      </c>
      <c r="Y4">
        <v>2.2883</v>
      </c>
      <c r="Z4" t="s">
        <v>451</v>
      </c>
      <c r="AA4">
        <v>3.3795000000000002</v>
      </c>
      <c r="AB4" t="s">
        <v>537</v>
      </c>
      <c r="AC4">
        <v>1.7674000000000001</v>
      </c>
      <c r="AD4">
        <v>19.905100000000001</v>
      </c>
      <c r="AE4">
        <v>275.79930000000002</v>
      </c>
      <c r="AF4">
        <v>7</v>
      </c>
      <c r="AG4">
        <v>87</v>
      </c>
    </row>
    <row r="5" spans="1:33">
      <c r="A5" t="s">
        <v>1719</v>
      </c>
      <c r="B5" s="1">
        <v>0.86458333333333337</v>
      </c>
      <c r="C5" t="s">
        <v>168</v>
      </c>
      <c r="D5" t="s">
        <v>660</v>
      </c>
      <c r="E5" t="s">
        <v>230</v>
      </c>
      <c r="F5">
        <v>6469</v>
      </c>
      <c r="G5" t="s">
        <v>1576</v>
      </c>
      <c r="H5" t="s">
        <v>1577</v>
      </c>
      <c r="I5" s="3" t="s">
        <v>5</v>
      </c>
      <c r="J5" t="s">
        <v>662</v>
      </c>
      <c r="K5" t="s">
        <v>1714</v>
      </c>
      <c r="L5">
        <v>3</v>
      </c>
      <c r="M5">
        <v>94.626999999999995</v>
      </c>
      <c r="N5">
        <v>72.316800000000001</v>
      </c>
      <c r="O5">
        <v>27.9877</v>
      </c>
      <c r="P5">
        <v>9.3026999999999997</v>
      </c>
      <c r="Q5">
        <v>4.5129999999999999</v>
      </c>
      <c r="R5">
        <v>4.2026000000000003</v>
      </c>
      <c r="S5">
        <v>3.7170000000000001</v>
      </c>
      <c r="T5">
        <v>2.1608000000000001</v>
      </c>
      <c r="U5">
        <v>0</v>
      </c>
      <c r="V5">
        <v>0</v>
      </c>
      <c r="W5">
        <v>10.216699999999999</v>
      </c>
      <c r="X5" t="s">
        <v>457</v>
      </c>
      <c r="Y5">
        <v>1.6910000000000001</v>
      </c>
      <c r="Z5" t="s">
        <v>682</v>
      </c>
      <c r="AA5">
        <v>2.1040000000000001</v>
      </c>
      <c r="AB5" t="s">
        <v>558</v>
      </c>
      <c r="AC5">
        <v>1.1452</v>
      </c>
      <c r="AD5">
        <v>29.566500000000001</v>
      </c>
      <c r="AE5">
        <v>267.1327</v>
      </c>
      <c r="AF5">
        <v>8</v>
      </c>
      <c r="AG5">
        <v>78</v>
      </c>
    </row>
    <row r="6" spans="1:33">
      <c r="A6" t="s">
        <v>1720</v>
      </c>
      <c r="B6" s="1">
        <v>0.86458333333333337</v>
      </c>
      <c r="C6" t="s">
        <v>168</v>
      </c>
      <c r="D6" t="s">
        <v>660</v>
      </c>
      <c r="E6" t="s">
        <v>230</v>
      </c>
      <c r="F6">
        <v>6469</v>
      </c>
      <c r="G6" t="s">
        <v>1576</v>
      </c>
      <c r="H6" t="s">
        <v>1577</v>
      </c>
      <c r="I6" s="3" t="s">
        <v>5</v>
      </c>
      <c r="J6" t="s">
        <v>662</v>
      </c>
      <c r="K6" t="s">
        <v>1714</v>
      </c>
      <c r="L6">
        <v>3</v>
      </c>
      <c r="M6">
        <v>80.36</v>
      </c>
      <c r="N6">
        <v>85.183199999999999</v>
      </c>
      <c r="O6">
        <v>22.711600000000001</v>
      </c>
      <c r="P6">
        <v>6.2163000000000004</v>
      </c>
      <c r="Q6">
        <v>5.5011999999999999</v>
      </c>
      <c r="R6">
        <v>0</v>
      </c>
      <c r="S6">
        <v>0</v>
      </c>
      <c r="T6">
        <v>0</v>
      </c>
      <c r="U6">
        <v>0</v>
      </c>
      <c r="V6">
        <v>0</v>
      </c>
      <c r="W6">
        <v>13.427099999999999</v>
      </c>
      <c r="X6" t="s">
        <v>951</v>
      </c>
      <c r="Y6">
        <v>2.2593000000000001</v>
      </c>
      <c r="Z6" t="s">
        <v>789</v>
      </c>
      <c r="AA6">
        <v>3.7206999999999999</v>
      </c>
      <c r="AB6" t="s">
        <v>1111</v>
      </c>
      <c r="AC6">
        <v>2.8252000000000002</v>
      </c>
      <c r="AD6">
        <v>19.633099999999999</v>
      </c>
      <c r="AE6">
        <v>256.52879999999999</v>
      </c>
      <c r="AF6">
        <v>10</v>
      </c>
      <c r="AG6">
        <v>83</v>
      </c>
    </row>
    <row r="7" spans="1:33">
      <c r="A7" t="s">
        <v>1721</v>
      </c>
      <c r="B7" s="1">
        <v>0.86458333333333337</v>
      </c>
      <c r="C7" t="s">
        <v>168</v>
      </c>
      <c r="D7" t="s">
        <v>660</v>
      </c>
      <c r="E7" t="s">
        <v>230</v>
      </c>
      <c r="F7">
        <v>6469</v>
      </c>
      <c r="G7" t="s">
        <v>1576</v>
      </c>
      <c r="H7" t="s">
        <v>1577</v>
      </c>
      <c r="I7" s="3" t="s">
        <v>5</v>
      </c>
      <c r="J7" t="s">
        <v>662</v>
      </c>
      <c r="K7" t="s">
        <v>1714</v>
      </c>
      <c r="L7">
        <v>3</v>
      </c>
      <c r="M7">
        <v>81.227099999999993</v>
      </c>
      <c r="N7">
        <v>56.991700000000002</v>
      </c>
      <c r="O7">
        <v>39.859200000000001</v>
      </c>
      <c r="P7">
        <v>6.0990000000000002</v>
      </c>
      <c r="Q7">
        <v>7.1669999999999998</v>
      </c>
      <c r="R7">
        <v>2.9051</v>
      </c>
      <c r="S7">
        <v>2.4174000000000002</v>
      </c>
      <c r="T7">
        <v>1.173</v>
      </c>
      <c r="U7">
        <v>0</v>
      </c>
      <c r="V7">
        <v>0</v>
      </c>
      <c r="W7">
        <v>20.355699999999999</v>
      </c>
      <c r="X7" t="s">
        <v>237</v>
      </c>
      <c r="Y7">
        <v>3.7584</v>
      </c>
      <c r="Z7" t="s">
        <v>1679</v>
      </c>
      <c r="AA7">
        <v>3.7993000000000001</v>
      </c>
      <c r="AB7" t="s">
        <v>531</v>
      </c>
      <c r="AC7">
        <v>1.4540999999999999</v>
      </c>
      <c r="AD7">
        <v>17.899999999999999</v>
      </c>
      <c r="AE7">
        <v>248.28210000000001</v>
      </c>
      <c r="AF7">
        <v>6</v>
      </c>
      <c r="AG7">
        <v>83</v>
      </c>
    </row>
    <row r="8" spans="1:33">
      <c r="A8" t="s">
        <v>1722</v>
      </c>
      <c r="B8" s="1">
        <v>0.86458333333333337</v>
      </c>
      <c r="C8" t="s">
        <v>168</v>
      </c>
      <c r="D8" t="s">
        <v>660</v>
      </c>
      <c r="E8" t="s">
        <v>230</v>
      </c>
      <c r="F8">
        <v>6469</v>
      </c>
      <c r="G8" t="s">
        <v>1576</v>
      </c>
      <c r="H8" t="s">
        <v>1577</v>
      </c>
      <c r="I8" s="3" t="s">
        <v>5</v>
      </c>
      <c r="J8" t="s">
        <v>662</v>
      </c>
      <c r="K8" t="s">
        <v>1714</v>
      </c>
      <c r="L8">
        <v>4</v>
      </c>
      <c r="M8">
        <v>81.745000000000005</v>
      </c>
      <c r="N8">
        <v>62.277900000000002</v>
      </c>
      <c r="O8">
        <v>32.807899999999997</v>
      </c>
      <c r="P8">
        <v>11.599600000000001</v>
      </c>
      <c r="Q8">
        <v>5.7308000000000003</v>
      </c>
      <c r="R8">
        <v>5.2771999999999997</v>
      </c>
      <c r="S8">
        <v>4.2224000000000004</v>
      </c>
      <c r="T8">
        <v>2.0792000000000002</v>
      </c>
      <c r="U8">
        <v>1.2118</v>
      </c>
      <c r="V8">
        <v>1.9786999999999999</v>
      </c>
      <c r="W8">
        <v>13.0471</v>
      </c>
      <c r="X8" t="s">
        <v>473</v>
      </c>
      <c r="Y8">
        <v>1.2661</v>
      </c>
      <c r="Z8" t="s">
        <v>1658</v>
      </c>
      <c r="AA8">
        <v>1.7062999999999999</v>
      </c>
      <c r="AB8" t="s">
        <v>1103</v>
      </c>
      <c r="AC8">
        <v>0.29110000000000003</v>
      </c>
      <c r="AD8">
        <v>20.273800000000001</v>
      </c>
      <c r="AE8">
        <v>245.51490000000001</v>
      </c>
      <c r="AF8">
        <v>10</v>
      </c>
      <c r="AG8">
        <v>75</v>
      </c>
    </row>
    <row r="9" spans="1:33">
      <c r="A9" t="s">
        <v>1723</v>
      </c>
      <c r="B9" s="1">
        <v>0.86458333333333337</v>
      </c>
      <c r="C9" t="s">
        <v>168</v>
      </c>
      <c r="D9" t="s">
        <v>660</v>
      </c>
      <c r="E9" t="s">
        <v>230</v>
      </c>
      <c r="F9">
        <v>6469</v>
      </c>
      <c r="G9" t="s">
        <v>1576</v>
      </c>
      <c r="H9" t="s">
        <v>1577</v>
      </c>
      <c r="I9" s="3" t="s">
        <v>5</v>
      </c>
      <c r="J9" t="s">
        <v>662</v>
      </c>
      <c r="K9" t="s">
        <v>1714</v>
      </c>
      <c r="L9">
        <v>6</v>
      </c>
      <c r="M9">
        <v>54.626600000000003</v>
      </c>
      <c r="N9">
        <v>74.108199999999997</v>
      </c>
      <c r="O9">
        <v>27.983000000000001</v>
      </c>
      <c r="P9">
        <v>12.527900000000001</v>
      </c>
      <c r="Q9">
        <v>5.2816999999999998</v>
      </c>
      <c r="R9">
        <v>4.0895000000000001</v>
      </c>
      <c r="S9">
        <v>4.2457000000000003</v>
      </c>
      <c r="T9">
        <v>2.5249000000000001</v>
      </c>
      <c r="U9">
        <v>2.1145</v>
      </c>
      <c r="V9">
        <v>2.6947999999999999</v>
      </c>
      <c r="W9">
        <v>21.284300000000002</v>
      </c>
      <c r="X9" t="s">
        <v>932</v>
      </c>
      <c r="Y9">
        <v>1.1951000000000001</v>
      </c>
      <c r="Z9" t="s">
        <v>1724</v>
      </c>
      <c r="AA9">
        <v>1.5267999999999999</v>
      </c>
      <c r="AB9" t="s">
        <v>1716</v>
      </c>
      <c r="AC9">
        <v>1.2402</v>
      </c>
      <c r="AD9">
        <v>18.003399999999999</v>
      </c>
      <c r="AE9">
        <v>233.44649999999999</v>
      </c>
      <c r="AF9">
        <v>14</v>
      </c>
      <c r="AG9">
        <v>86</v>
      </c>
    </row>
    <row r="10" spans="1:33">
      <c r="A10" t="s">
        <v>1725</v>
      </c>
      <c r="B10" s="1">
        <v>0.86458333333333337</v>
      </c>
      <c r="C10" t="s">
        <v>168</v>
      </c>
      <c r="D10" t="s">
        <v>660</v>
      </c>
      <c r="E10" t="s">
        <v>230</v>
      </c>
      <c r="F10">
        <v>6469</v>
      </c>
      <c r="G10" t="s">
        <v>1576</v>
      </c>
      <c r="H10" t="s">
        <v>1577</v>
      </c>
      <c r="I10" s="3" t="s">
        <v>5</v>
      </c>
      <c r="J10" t="s">
        <v>662</v>
      </c>
      <c r="K10" t="s">
        <v>1714</v>
      </c>
      <c r="L10">
        <v>4</v>
      </c>
      <c r="M10">
        <v>101.51</v>
      </c>
      <c r="N10">
        <v>46.710799999999999</v>
      </c>
      <c r="O10">
        <v>20.119399999999999</v>
      </c>
      <c r="P10">
        <v>6.6550000000000002</v>
      </c>
      <c r="Q10">
        <v>4.2908999999999997</v>
      </c>
      <c r="R10">
        <v>4.3982999999999999</v>
      </c>
      <c r="S10">
        <v>3.5238</v>
      </c>
      <c r="T10">
        <v>1.6923999999999999</v>
      </c>
      <c r="U10">
        <v>1.2159</v>
      </c>
      <c r="V10">
        <v>0</v>
      </c>
      <c r="W10">
        <v>7.1429</v>
      </c>
      <c r="X10" t="s">
        <v>1580</v>
      </c>
      <c r="Y10">
        <v>1.2175</v>
      </c>
      <c r="Z10" t="s">
        <v>1648</v>
      </c>
      <c r="AA10">
        <v>0.2581</v>
      </c>
      <c r="AB10" t="s">
        <v>297</v>
      </c>
      <c r="AC10">
        <v>2.2722000000000002</v>
      </c>
      <c r="AD10">
        <v>18.688600000000001</v>
      </c>
      <c r="AE10">
        <v>221.17789999999999</v>
      </c>
      <c r="AF10">
        <v>10</v>
      </c>
      <c r="AG10">
        <v>80</v>
      </c>
    </row>
    <row r="11" spans="1:33">
      <c r="A11" t="s">
        <v>1726</v>
      </c>
      <c r="B11" s="1">
        <v>0.86458333333333337</v>
      </c>
      <c r="C11" t="s">
        <v>168</v>
      </c>
      <c r="D11" t="s">
        <v>660</v>
      </c>
      <c r="E11" t="s">
        <v>230</v>
      </c>
      <c r="F11">
        <v>6469</v>
      </c>
      <c r="G11" t="s">
        <v>1576</v>
      </c>
      <c r="H11" t="s">
        <v>1577</v>
      </c>
      <c r="I11" s="3" t="s">
        <v>5</v>
      </c>
      <c r="J11" t="s">
        <v>662</v>
      </c>
      <c r="K11" t="s">
        <v>1714</v>
      </c>
      <c r="L11">
        <v>4</v>
      </c>
      <c r="M11">
        <v>75.39</v>
      </c>
      <c r="N11">
        <v>52.88</v>
      </c>
      <c r="O11">
        <v>20.2761</v>
      </c>
      <c r="P11">
        <v>7.3315999999999999</v>
      </c>
      <c r="Q11">
        <v>6.1684000000000001</v>
      </c>
      <c r="R11">
        <v>2.9430999999999998</v>
      </c>
      <c r="S11">
        <v>3.5489000000000002</v>
      </c>
      <c r="T11">
        <v>2.0017</v>
      </c>
      <c r="U11">
        <v>1.4843999999999999</v>
      </c>
      <c r="V11">
        <v>1.6511</v>
      </c>
      <c r="W11">
        <v>13.585000000000001</v>
      </c>
      <c r="X11" t="s">
        <v>687</v>
      </c>
      <c r="Y11">
        <v>2.0226999999999999</v>
      </c>
      <c r="Z11" t="s">
        <v>1429</v>
      </c>
      <c r="AA11">
        <v>1.3174999999999999</v>
      </c>
      <c r="AB11" t="s">
        <v>239</v>
      </c>
      <c r="AC11">
        <v>2.6303000000000001</v>
      </c>
      <c r="AD11">
        <v>13.0261</v>
      </c>
      <c r="AE11">
        <v>206.2569</v>
      </c>
      <c r="AF11">
        <v>12</v>
      </c>
      <c r="AG11">
        <v>79</v>
      </c>
    </row>
    <row r="12" spans="1:33">
      <c r="A12" t="s">
        <v>1727</v>
      </c>
      <c r="B12" s="1">
        <v>0.86458333333333337</v>
      </c>
      <c r="C12" t="s">
        <v>168</v>
      </c>
      <c r="D12" t="s">
        <v>660</v>
      </c>
      <c r="E12" t="s">
        <v>230</v>
      </c>
      <c r="F12">
        <v>6469</v>
      </c>
      <c r="G12" t="s">
        <v>1576</v>
      </c>
      <c r="H12" t="s">
        <v>1577</v>
      </c>
      <c r="I12" s="3" t="s">
        <v>5</v>
      </c>
      <c r="J12" t="s">
        <v>662</v>
      </c>
      <c r="K12" t="s">
        <v>1714</v>
      </c>
      <c r="L12">
        <v>4</v>
      </c>
      <c r="M12">
        <v>63.914999999999999</v>
      </c>
      <c r="N12">
        <v>42.816400000000002</v>
      </c>
      <c r="O12">
        <v>18.3323</v>
      </c>
      <c r="P12">
        <v>10.365600000000001</v>
      </c>
      <c r="Q12">
        <v>4.7622</v>
      </c>
      <c r="R12">
        <v>3.6901999999999999</v>
      </c>
      <c r="S12">
        <v>2.7887</v>
      </c>
      <c r="T12">
        <v>3.1667999999999998</v>
      </c>
      <c r="U12">
        <v>1.5671999999999999</v>
      </c>
      <c r="V12">
        <v>2.16</v>
      </c>
      <c r="W12">
        <v>18.162099999999999</v>
      </c>
      <c r="X12" t="s">
        <v>1728</v>
      </c>
      <c r="Y12">
        <v>1.2083999999999999</v>
      </c>
      <c r="Z12" t="s">
        <v>1729</v>
      </c>
      <c r="AA12">
        <v>1.2112000000000001</v>
      </c>
      <c r="AB12" t="s">
        <v>1294</v>
      </c>
      <c r="AC12">
        <v>0.14280000000000001</v>
      </c>
      <c r="AD12">
        <v>31.3704</v>
      </c>
      <c r="AE12">
        <v>205.6593</v>
      </c>
      <c r="AF12">
        <v>25</v>
      </c>
      <c r="AG12">
        <v>80</v>
      </c>
    </row>
    <row r="13" spans="1:33">
      <c r="A13" t="s">
        <v>1730</v>
      </c>
      <c r="B13" s="1">
        <v>0.86458333333333337</v>
      </c>
      <c r="C13" t="s">
        <v>168</v>
      </c>
      <c r="D13" t="s">
        <v>660</v>
      </c>
      <c r="E13" t="s">
        <v>230</v>
      </c>
      <c r="F13">
        <v>6469</v>
      </c>
      <c r="G13" t="s">
        <v>1576</v>
      </c>
      <c r="H13" t="s">
        <v>1577</v>
      </c>
      <c r="I13" s="3" t="s">
        <v>5</v>
      </c>
      <c r="J13" t="s">
        <v>662</v>
      </c>
      <c r="K13" t="s">
        <v>1714</v>
      </c>
      <c r="L13">
        <v>4</v>
      </c>
      <c r="M13">
        <v>61.62</v>
      </c>
      <c r="N13">
        <v>38.948500000000003</v>
      </c>
      <c r="O13">
        <v>21.095800000000001</v>
      </c>
      <c r="P13">
        <v>10.225</v>
      </c>
      <c r="Q13">
        <v>5.9176000000000002</v>
      </c>
      <c r="R13">
        <v>5.4469000000000003</v>
      </c>
      <c r="S13">
        <v>5.0487000000000002</v>
      </c>
      <c r="T13">
        <v>2.7976000000000001</v>
      </c>
      <c r="U13">
        <v>1.718</v>
      </c>
      <c r="V13">
        <v>1.6998</v>
      </c>
      <c r="W13">
        <v>18.2821</v>
      </c>
      <c r="X13" t="s">
        <v>429</v>
      </c>
      <c r="Y13">
        <v>1.0114000000000001</v>
      </c>
      <c r="Z13" t="s">
        <v>1429</v>
      </c>
      <c r="AA13">
        <v>1.6871</v>
      </c>
      <c r="AB13" t="s">
        <v>732</v>
      </c>
      <c r="AC13">
        <v>0.86180000000000001</v>
      </c>
      <c r="AD13">
        <v>19.713799999999999</v>
      </c>
      <c r="AE13">
        <v>196.07409999999999</v>
      </c>
      <c r="AF13">
        <v>14</v>
      </c>
      <c r="AG13">
        <v>74</v>
      </c>
    </row>
    <row r="14" spans="1:33">
      <c r="A14" t="s">
        <v>1731</v>
      </c>
      <c r="B14" s="1">
        <v>0.86458333333333337</v>
      </c>
      <c r="C14" t="s">
        <v>168</v>
      </c>
      <c r="D14" t="s">
        <v>660</v>
      </c>
      <c r="E14" t="s">
        <v>230</v>
      </c>
      <c r="F14">
        <v>6469</v>
      </c>
      <c r="G14" t="s">
        <v>1576</v>
      </c>
      <c r="H14" t="s">
        <v>1577</v>
      </c>
      <c r="I14" s="3" t="s">
        <v>5</v>
      </c>
      <c r="J14" t="s">
        <v>662</v>
      </c>
      <c r="K14" t="s">
        <v>1714</v>
      </c>
      <c r="L14">
        <v>6</v>
      </c>
      <c r="M14">
        <v>51.89</v>
      </c>
      <c r="N14">
        <v>38.415799999999997</v>
      </c>
      <c r="O14">
        <v>23.361999999999998</v>
      </c>
      <c r="P14">
        <v>6.4661</v>
      </c>
      <c r="Q14">
        <v>4.7153</v>
      </c>
      <c r="R14">
        <v>6.6406999999999998</v>
      </c>
      <c r="S14">
        <v>3.7155999999999998</v>
      </c>
      <c r="T14">
        <v>2.7545999999999999</v>
      </c>
      <c r="U14">
        <v>2.1030000000000002</v>
      </c>
      <c r="V14">
        <v>1.4605999999999999</v>
      </c>
      <c r="W14">
        <v>19.4129</v>
      </c>
      <c r="X14" t="s">
        <v>1732</v>
      </c>
      <c r="Y14">
        <v>0.36359999999999998</v>
      </c>
      <c r="Z14" t="s">
        <v>1733</v>
      </c>
      <c r="AA14">
        <v>1.0002</v>
      </c>
      <c r="AB14" t="s">
        <v>1734</v>
      </c>
      <c r="AC14">
        <v>0.30420000000000003</v>
      </c>
      <c r="AD14">
        <v>21.904499999999999</v>
      </c>
      <c r="AE14">
        <v>184.50909999999999</v>
      </c>
      <c r="AF14">
        <v>25</v>
      </c>
      <c r="AG14">
        <v>73</v>
      </c>
    </row>
    <row r="51" spans="1:33" hidden="1" outlineLevel="1">
      <c r="A51" t="str">
        <f>C2</f>
        <v>Kempton</v>
      </c>
      <c r="B51">
        <f>B2</f>
        <v>0.86458333333333337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K51" t="s">
        <v>70</v>
      </c>
      <c r="L51" t="s">
        <v>71</v>
      </c>
      <c r="M51" t="s">
        <v>72</v>
      </c>
      <c r="N51" t="s">
        <v>25</v>
      </c>
      <c r="O51" t="s">
        <v>28</v>
      </c>
      <c r="P51" t="s">
        <v>30</v>
      </c>
      <c r="Q51" t="s">
        <v>26</v>
      </c>
      <c r="R51" t="s">
        <v>47</v>
      </c>
      <c r="S51" t="s">
        <v>73</v>
      </c>
      <c r="T51" t="s">
        <v>74</v>
      </c>
      <c r="V51" t="s">
        <v>75</v>
      </c>
      <c r="W51" t="s">
        <v>76</v>
      </c>
      <c r="X51" t="s">
        <v>5</v>
      </c>
      <c r="Y51" t="s">
        <v>77</v>
      </c>
      <c r="Z51" t="s">
        <v>78</v>
      </c>
      <c r="AA51" t="s">
        <v>79</v>
      </c>
      <c r="AB51" t="s">
        <v>80</v>
      </c>
      <c r="AC51" t="s">
        <v>81</v>
      </c>
      <c r="AD51" t="s">
        <v>82</v>
      </c>
      <c r="AE51" t="s">
        <v>83</v>
      </c>
      <c r="AF51" t="s">
        <v>84</v>
      </c>
      <c r="AG51" t="s">
        <v>85</v>
      </c>
    </row>
    <row r="52" spans="1:33" hidden="1" outlineLevel="1">
      <c r="J52">
        <v>1</v>
      </c>
      <c r="K52" t="str">
        <f t="shared" ref="K52:M91" si="0">INDEX($A$2:$A$20,(MATCH(LARGE(M$2:M$20,$J52),M$2:M$20,0)))</f>
        <v>Archimento</v>
      </c>
      <c r="L52" t="str">
        <f t="shared" si="0"/>
        <v>El Ghazwani (IRE)</v>
      </c>
      <c r="M52" t="str">
        <f t="shared" si="0"/>
        <v>We Know (IRE)</v>
      </c>
      <c r="N52" t="str">
        <f t="shared" ref="N52:N91" si="1">INDEX($A$2:$A$20,(MATCH(LARGE(W$2:W$20,$J52),W$2:W$20,0)))</f>
        <v>Occupy (USA)</v>
      </c>
      <c r="O52" t="str">
        <f t="shared" ref="O52:O91" si="2">INDEX($A$2:$A$20,(MATCH(LARGE(AA$2:AA$20,$J52),AA$2:AA$20,0)))</f>
        <v>We Know (IRE)</v>
      </c>
      <c r="P52" t="str">
        <f t="shared" ref="P52:P91" si="3">INDEX($A$2:$A$20,(MATCH(LARGE(Y$2:Y$20,$J52),Y$2:Y$20,0)))</f>
        <v>Archimento</v>
      </c>
      <c r="Q52" t="str">
        <f t="shared" ref="Q52:Q91" si="4">INDEX($A$2:$A$20,(MATCH(LARGE(Y$2:Y$20,$J52),Y$2:Y$20,0)))</f>
        <v>Archimento</v>
      </c>
      <c r="R52" t="str">
        <f t="shared" ref="R52:R91" si="5">INDEX($A$2:$A$20,(MATCH(LARGE(AD$2:AD$20,$J52),AD$2:AD$20,0)))</f>
        <v>Archimento</v>
      </c>
      <c r="S52" t="str">
        <f t="shared" ref="S52:S80" si="6">A2</f>
        <v>Archimento</v>
      </c>
      <c r="V52">
        <f t="shared" ref="V52:V80" si="7">SUM(Y52:AF52)</f>
        <v>77</v>
      </c>
      <c r="W52">
        <f t="shared" ref="W52:W80" si="8">V52-AG2</f>
        <v>-7</v>
      </c>
      <c r="X52">
        <f t="shared" ref="X52:X60" si="9">IF(ISNA(W52),"",W52)</f>
        <v>-7</v>
      </c>
      <c r="Y52">
        <f t="shared" ref="Y52:AA80" si="10">(($H$63+1)-(RANK(M2,M$2:M$30)))</f>
        <v>13</v>
      </c>
      <c r="Z52">
        <f t="shared" si="10"/>
        <v>7</v>
      </c>
      <c r="AA52">
        <f t="shared" si="10"/>
        <v>12</v>
      </c>
      <c r="AB52">
        <f t="shared" ref="AB52:AB80" si="11">(($H$63+1)-(RANK(W2,W$2:W$30)))</f>
        <v>10</v>
      </c>
      <c r="AC52">
        <f t="shared" ref="AC52:AC80" si="12">(($H$63+1)-(RANK(Y2,Y$2:Y$30)))</f>
        <v>13</v>
      </c>
      <c r="AD52">
        <f t="shared" ref="AD52:AD80" si="13">(($H$63+1)-(RANK(AA2,AA$2:AA$30)))</f>
        <v>2</v>
      </c>
      <c r="AE52">
        <f t="shared" ref="AE52:AF80" si="14">(($H$63+1)-(RANK(AC2,AC$2:AC$30)))</f>
        <v>7</v>
      </c>
      <c r="AF52">
        <f t="shared" si="14"/>
        <v>13</v>
      </c>
      <c r="AG52" t="str">
        <f>INDEX(S52:S92, MATCH(LARGE(X52:X92, 1),X52:X92, 0))</f>
        <v>Past Master</v>
      </c>
    </row>
    <row r="53" spans="1:33" hidden="1" outlineLevel="1">
      <c r="A53" t="s">
        <v>43</v>
      </c>
      <c r="B53" t="str">
        <f>A2</f>
        <v>Archimento</v>
      </c>
      <c r="C53">
        <f>AE2</f>
        <v>305.94959999999998</v>
      </c>
      <c r="D53">
        <f>AG2</f>
        <v>84</v>
      </c>
      <c r="E53">
        <f>C53-D53</f>
        <v>221.94959999999998</v>
      </c>
      <c r="F53">
        <f>SUMIF(B53:B61, B53, G53:G61)</f>
        <v>0.44844392188284987</v>
      </c>
      <c r="G53">
        <f>(1/C53)*(C53-C54)</f>
        <v>9.0390378023046933E-2</v>
      </c>
      <c r="H53">
        <f>AF2</f>
        <v>4.5</v>
      </c>
      <c r="J53">
        <v>2</v>
      </c>
      <c r="K53" t="str">
        <f t="shared" si="0"/>
        <v>Past Master</v>
      </c>
      <c r="L53" t="str">
        <f t="shared" si="0"/>
        <v>Occupy (USA)</v>
      </c>
      <c r="M53" t="str">
        <f t="shared" si="0"/>
        <v>Archimento</v>
      </c>
      <c r="N53" t="str">
        <f t="shared" si="1"/>
        <v>Medrano</v>
      </c>
      <c r="O53" t="str">
        <f t="shared" si="2"/>
        <v>El Ghazwani (IRE)</v>
      </c>
      <c r="P53" t="str">
        <f t="shared" si="3"/>
        <v>We Know (IRE)</v>
      </c>
      <c r="Q53" t="str">
        <f t="shared" si="4"/>
        <v>We Know (IRE)</v>
      </c>
      <c r="R53" t="str">
        <f t="shared" si="5"/>
        <v>Glenys The Menace (FR)</v>
      </c>
      <c r="S53" t="str">
        <f t="shared" si="6"/>
        <v>Past Master</v>
      </c>
      <c r="V53">
        <f t="shared" si="7"/>
        <v>74</v>
      </c>
      <c r="W53">
        <f t="shared" si="8"/>
        <v>-6</v>
      </c>
      <c r="X53">
        <f t="shared" si="9"/>
        <v>-6</v>
      </c>
      <c r="Y53">
        <f t="shared" si="10"/>
        <v>12</v>
      </c>
      <c r="Z53">
        <f t="shared" si="10"/>
        <v>8</v>
      </c>
      <c r="AA53">
        <f t="shared" si="10"/>
        <v>11</v>
      </c>
      <c r="AB53">
        <f t="shared" si="11"/>
        <v>9</v>
      </c>
      <c r="AC53">
        <f t="shared" si="12"/>
        <v>7</v>
      </c>
      <c r="AD53">
        <f t="shared" si="13"/>
        <v>9</v>
      </c>
      <c r="AE53">
        <f t="shared" si="14"/>
        <v>8</v>
      </c>
      <c r="AF53">
        <f t="shared" si="14"/>
        <v>10</v>
      </c>
    </row>
    <row r="54" spans="1:33" hidden="1" outlineLevel="1">
      <c r="A54" t="s">
        <v>44</v>
      </c>
      <c r="B54" t="str">
        <f>A3</f>
        <v>Past Master</v>
      </c>
      <c r="C54">
        <f>AE3</f>
        <v>278.29469999999998</v>
      </c>
      <c r="D54">
        <f>AG3</f>
        <v>80</v>
      </c>
      <c r="E54">
        <f t="shared" ref="E54:E55" si="15">C54-D54</f>
        <v>198.29469999999998</v>
      </c>
      <c r="F54">
        <f ca="1">SUMIF(B53:B64, B54, G53:G61)</f>
        <v>0</v>
      </c>
      <c r="H54">
        <f>AF3</f>
        <v>5.5</v>
      </c>
      <c r="J54">
        <v>3</v>
      </c>
      <c r="K54" t="str">
        <f t="shared" si="0"/>
        <v>Pipes Of Peace (IRE)</v>
      </c>
      <c r="L54" t="str">
        <f t="shared" si="0"/>
        <v>Medrano</v>
      </c>
      <c r="M54" t="str">
        <f t="shared" si="0"/>
        <v>Past Master</v>
      </c>
      <c r="N54" t="str">
        <f t="shared" si="1"/>
        <v>We Know (IRE)</v>
      </c>
      <c r="O54" t="str">
        <f t="shared" si="2"/>
        <v>Occupy (USA)</v>
      </c>
      <c r="P54" t="str">
        <f t="shared" si="3"/>
        <v>Occupy (USA)</v>
      </c>
      <c r="Q54" t="str">
        <f t="shared" si="4"/>
        <v>Occupy (USA)</v>
      </c>
      <c r="R54" t="str">
        <f t="shared" si="5"/>
        <v>Caspar The Cub (IRE)</v>
      </c>
      <c r="S54" t="str">
        <f t="shared" si="6"/>
        <v>Occupy (USA)</v>
      </c>
      <c r="V54">
        <f t="shared" si="7"/>
        <v>80</v>
      </c>
      <c r="W54">
        <f t="shared" si="8"/>
        <v>-7</v>
      </c>
      <c r="X54">
        <f t="shared" si="9"/>
        <v>-7</v>
      </c>
      <c r="Y54">
        <f t="shared" si="10"/>
        <v>9</v>
      </c>
      <c r="Z54">
        <f t="shared" si="10"/>
        <v>12</v>
      </c>
      <c r="AA54">
        <f t="shared" si="10"/>
        <v>7</v>
      </c>
      <c r="AB54">
        <f t="shared" si="11"/>
        <v>13</v>
      </c>
      <c r="AC54">
        <f t="shared" si="12"/>
        <v>11</v>
      </c>
      <c r="AD54">
        <f t="shared" si="13"/>
        <v>11</v>
      </c>
      <c r="AE54">
        <f t="shared" si="14"/>
        <v>10</v>
      </c>
      <c r="AF54">
        <f t="shared" si="14"/>
        <v>7</v>
      </c>
    </row>
    <row r="55" spans="1:33" hidden="1" outlineLevel="1">
      <c r="A55" t="s">
        <v>45</v>
      </c>
      <c r="B55" t="str">
        <f>A4</f>
        <v>Occupy (USA)</v>
      </c>
      <c r="C55">
        <f>AE4</f>
        <v>275.79930000000002</v>
      </c>
      <c r="D55">
        <f>AG4</f>
        <v>87</v>
      </c>
      <c r="E55">
        <f t="shared" si="15"/>
        <v>188.79930000000002</v>
      </c>
      <c r="F55">
        <f ca="1">SUMIF(B53:B64, B55, G53:G61)</f>
        <v>6.3248743475313909E-2</v>
      </c>
      <c r="H55">
        <f>AF4</f>
        <v>7</v>
      </c>
      <c r="J55">
        <v>4</v>
      </c>
      <c r="K55" t="str">
        <f t="shared" si="0"/>
        <v>Caspar The Cub (IRE)</v>
      </c>
      <c r="L55" t="str">
        <f t="shared" si="0"/>
        <v>Caspar The Cub (IRE)</v>
      </c>
      <c r="M55" t="str">
        <f t="shared" si="0"/>
        <v>Thunder Speed</v>
      </c>
      <c r="N55" t="str">
        <f t="shared" si="1"/>
        <v>Archimento</v>
      </c>
      <c r="O55" t="str">
        <f t="shared" si="2"/>
        <v>Caspar The Cub (IRE)</v>
      </c>
      <c r="P55" t="str">
        <f t="shared" si="3"/>
        <v>El Ghazwani (IRE)</v>
      </c>
      <c r="Q55" t="str">
        <f t="shared" si="4"/>
        <v>El Ghazwani (IRE)</v>
      </c>
      <c r="R55" t="str">
        <f t="shared" si="5"/>
        <v>Past Master</v>
      </c>
      <c r="S55" t="str">
        <f t="shared" si="6"/>
        <v>Caspar The Cub (IRE)</v>
      </c>
      <c r="V55">
        <f t="shared" si="7"/>
        <v>65</v>
      </c>
      <c r="W55">
        <f t="shared" si="8"/>
        <v>-13</v>
      </c>
      <c r="X55">
        <f t="shared" si="9"/>
        <v>-13</v>
      </c>
      <c r="Y55">
        <f t="shared" si="10"/>
        <v>10</v>
      </c>
      <c r="Z55">
        <f t="shared" si="10"/>
        <v>10</v>
      </c>
      <c r="AA55">
        <f t="shared" si="10"/>
        <v>9</v>
      </c>
      <c r="AB55">
        <f t="shared" si="11"/>
        <v>2</v>
      </c>
      <c r="AC55">
        <f t="shared" si="12"/>
        <v>8</v>
      </c>
      <c r="AD55">
        <f t="shared" si="13"/>
        <v>10</v>
      </c>
      <c r="AE55">
        <f t="shared" si="14"/>
        <v>5</v>
      </c>
      <c r="AF55">
        <f t="shared" si="14"/>
        <v>11</v>
      </c>
    </row>
    <row r="56" spans="1:33" hidden="1" outlineLevel="1">
      <c r="A56" t="s">
        <v>46</v>
      </c>
      <c r="B56" t="str">
        <f>INDEX(A$2:A$20,MATCH(C56,M$2:M$20,0))</f>
        <v>Archimento</v>
      </c>
      <c r="C56">
        <f>LARGE(M$2:M$20, D56)</f>
        <v>110</v>
      </c>
      <c r="D56">
        <v>1</v>
      </c>
      <c r="E56">
        <f>LARGE(M$2:M$20, F56)</f>
        <v>106.08199999999999</v>
      </c>
      <c r="F56">
        <v>2</v>
      </c>
      <c r="G56">
        <f t="shared" ref="G56:G61" si="16">IF(C56&gt;0, (1/C56)*(C56-E56), 0.1)</f>
        <v>3.5618181818181875E-2</v>
      </c>
      <c r="H56">
        <f t="shared" ref="H56:H61" si="17">INDEX(AF$2:AF$20,MATCH(B56,A$2:A$20,0))</f>
        <v>4.5</v>
      </c>
      <c r="J56">
        <v>5</v>
      </c>
      <c r="K56" t="str">
        <f t="shared" si="0"/>
        <v>Occupy (USA)</v>
      </c>
      <c r="L56" t="str">
        <f t="shared" si="0"/>
        <v>Thunder Speed</v>
      </c>
      <c r="M56" t="str">
        <f t="shared" si="0"/>
        <v>Caspar The Cub (IRE)</v>
      </c>
      <c r="N56" t="str">
        <f t="shared" si="1"/>
        <v>Past Master</v>
      </c>
      <c r="O56" t="str">
        <f t="shared" si="2"/>
        <v>Past Master</v>
      </c>
      <c r="P56" t="str">
        <f t="shared" si="3"/>
        <v>Amlad (IRE)</v>
      </c>
      <c r="Q56" t="str">
        <f t="shared" si="4"/>
        <v>Amlad (IRE)</v>
      </c>
      <c r="R56" t="str">
        <f t="shared" si="5"/>
        <v>Agent Gibbs</v>
      </c>
      <c r="S56" t="str">
        <f t="shared" si="6"/>
        <v>El Ghazwani (IRE)</v>
      </c>
      <c r="V56">
        <f t="shared" si="7"/>
        <v>68</v>
      </c>
      <c r="W56">
        <f t="shared" si="8"/>
        <v>-15</v>
      </c>
      <c r="X56">
        <f t="shared" si="9"/>
        <v>-15</v>
      </c>
      <c r="Y56">
        <f t="shared" si="10"/>
        <v>6</v>
      </c>
      <c r="Z56">
        <f t="shared" si="10"/>
        <v>13</v>
      </c>
      <c r="AA56">
        <f t="shared" si="10"/>
        <v>5</v>
      </c>
      <c r="AB56">
        <f t="shared" si="11"/>
        <v>4</v>
      </c>
      <c r="AC56">
        <f t="shared" si="12"/>
        <v>10</v>
      </c>
      <c r="AD56">
        <f t="shared" si="13"/>
        <v>12</v>
      </c>
      <c r="AE56">
        <f t="shared" si="14"/>
        <v>13</v>
      </c>
      <c r="AF56">
        <f t="shared" si="14"/>
        <v>5</v>
      </c>
    </row>
    <row r="57" spans="1:33" hidden="1" outlineLevel="1">
      <c r="A57" t="s">
        <v>25</v>
      </c>
      <c r="B57" t="str">
        <f>INDEX(A$2:A$20,MATCH(C57,W$2:W$20,0))</f>
        <v>Occupy (USA)</v>
      </c>
      <c r="C57">
        <f>LARGE(W$2:W$20, D57)</f>
        <v>22.721399999999999</v>
      </c>
      <c r="D57">
        <v>1</v>
      </c>
      <c r="E57">
        <f>LARGE(W$2:W$20, F57)</f>
        <v>21.284300000000002</v>
      </c>
      <c r="F57">
        <v>2</v>
      </c>
      <c r="G57">
        <f t="shared" si="16"/>
        <v>6.3248743475313909E-2</v>
      </c>
      <c r="H57">
        <f t="shared" si="17"/>
        <v>7</v>
      </c>
      <c r="J57">
        <v>6</v>
      </c>
      <c r="K57" t="str">
        <f t="shared" si="0"/>
        <v>Thunder Speed</v>
      </c>
      <c r="L57" t="str">
        <f t="shared" si="0"/>
        <v>Past Master</v>
      </c>
      <c r="M57" t="str">
        <f t="shared" si="0"/>
        <v>Medrano</v>
      </c>
      <c r="N57" t="str">
        <f t="shared" si="1"/>
        <v>Agent Gibbs</v>
      </c>
      <c r="O57" t="str">
        <f t="shared" si="2"/>
        <v>Thunder Speed</v>
      </c>
      <c r="P57" t="str">
        <f t="shared" si="3"/>
        <v>Caspar The Cub (IRE)</v>
      </c>
      <c r="Q57" t="str">
        <f t="shared" si="4"/>
        <v>Caspar The Cub (IRE)</v>
      </c>
      <c r="R57" t="str">
        <f t="shared" si="5"/>
        <v>Thunder Speed</v>
      </c>
      <c r="S57" t="str">
        <f t="shared" si="6"/>
        <v>We Know (IRE)</v>
      </c>
      <c r="V57">
        <f t="shared" si="7"/>
        <v>73</v>
      </c>
      <c r="W57">
        <f t="shared" si="8"/>
        <v>-10</v>
      </c>
      <c r="X57">
        <f t="shared" si="9"/>
        <v>-10</v>
      </c>
      <c r="Y57">
        <f t="shared" si="10"/>
        <v>7</v>
      </c>
      <c r="Z57">
        <f t="shared" si="10"/>
        <v>6</v>
      </c>
      <c r="AA57">
        <f t="shared" si="10"/>
        <v>13</v>
      </c>
      <c r="AB57">
        <f t="shared" si="11"/>
        <v>11</v>
      </c>
      <c r="AC57">
        <f t="shared" si="12"/>
        <v>12</v>
      </c>
      <c r="AD57">
        <f t="shared" si="13"/>
        <v>13</v>
      </c>
      <c r="AE57">
        <f t="shared" si="14"/>
        <v>9</v>
      </c>
      <c r="AF57">
        <f t="shared" si="14"/>
        <v>2</v>
      </c>
    </row>
    <row r="58" spans="1:33" hidden="1" outlineLevel="1">
      <c r="A58" t="s">
        <v>28</v>
      </c>
      <c r="B58" t="str">
        <f>INDEX(A$2:A$20,MATCH(C58,AA$2:AA$20,0))</f>
        <v>We Know (IRE)</v>
      </c>
      <c r="C58">
        <f>LARGE(AA$2:AA$20, D58)</f>
        <v>3.7993000000000001</v>
      </c>
      <c r="D58">
        <v>1</v>
      </c>
      <c r="E58">
        <f>LARGE(AA$2:AA$20, F58)</f>
        <v>3.7206999999999999</v>
      </c>
      <c r="F58">
        <v>2</v>
      </c>
      <c r="G58">
        <f t="shared" si="16"/>
        <v>2.0688021477640678E-2</v>
      </c>
      <c r="H58">
        <f t="shared" si="17"/>
        <v>6</v>
      </c>
      <c r="J58">
        <v>7</v>
      </c>
      <c r="K58" t="str">
        <f t="shared" si="0"/>
        <v>We Know (IRE)</v>
      </c>
      <c r="L58" t="str">
        <f t="shared" si="0"/>
        <v>Archimento</v>
      </c>
      <c r="M58" t="str">
        <f t="shared" si="0"/>
        <v>Occupy (USA)</v>
      </c>
      <c r="N58" t="str">
        <f t="shared" si="1"/>
        <v>King Kevin</v>
      </c>
      <c r="O58" t="str">
        <f t="shared" si="2"/>
        <v>King Kevin</v>
      </c>
      <c r="P58" t="str">
        <f t="shared" si="3"/>
        <v>Past Master</v>
      </c>
      <c r="Q58" t="str">
        <f t="shared" si="4"/>
        <v>Past Master</v>
      </c>
      <c r="R58" t="str">
        <f t="shared" si="5"/>
        <v>Occupy (USA)</v>
      </c>
      <c r="S58" t="str">
        <f t="shared" si="6"/>
        <v>Thunder Speed</v>
      </c>
      <c r="V58">
        <f t="shared" si="7"/>
        <v>54</v>
      </c>
      <c r="W58">
        <f t="shared" si="8"/>
        <v>-21</v>
      </c>
      <c r="X58">
        <f t="shared" si="9"/>
        <v>-21</v>
      </c>
      <c r="Y58">
        <f t="shared" si="10"/>
        <v>8</v>
      </c>
      <c r="Z58">
        <f t="shared" si="10"/>
        <v>9</v>
      </c>
      <c r="AA58">
        <f t="shared" si="10"/>
        <v>10</v>
      </c>
      <c r="AB58">
        <f t="shared" si="11"/>
        <v>3</v>
      </c>
      <c r="AC58">
        <f t="shared" si="12"/>
        <v>6</v>
      </c>
      <c r="AD58">
        <f t="shared" si="13"/>
        <v>8</v>
      </c>
      <c r="AE58">
        <f t="shared" si="14"/>
        <v>2</v>
      </c>
      <c r="AF58">
        <f t="shared" si="14"/>
        <v>8</v>
      </c>
    </row>
    <row r="59" spans="1:33" hidden="1" outlineLevel="1">
      <c r="A59" t="s">
        <v>30</v>
      </c>
      <c r="B59" t="str">
        <f>INDEX(A$2:A$20,MATCH(C59,AC$2:AC$20,0))</f>
        <v>El Ghazwani (IRE)</v>
      </c>
      <c r="C59">
        <f>LARGE(AC$2:AC$20, D59)</f>
        <v>2.8252000000000002</v>
      </c>
      <c r="D59">
        <v>1</v>
      </c>
      <c r="E59">
        <f>LARGE(AC$2:AC$20, F59)</f>
        <v>2.6303000000000001</v>
      </c>
      <c r="F59">
        <v>2</v>
      </c>
      <c r="G59">
        <f t="shared" si="16"/>
        <v>6.8986266459011777E-2</v>
      </c>
      <c r="H59">
        <f t="shared" si="17"/>
        <v>10</v>
      </c>
      <c r="J59">
        <v>8</v>
      </c>
      <c r="K59" t="str">
        <f t="shared" si="0"/>
        <v>El Ghazwani (IRE)</v>
      </c>
      <c r="L59" t="str">
        <f t="shared" si="0"/>
        <v>We Know (IRE)</v>
      </c>
      <c r="M59" t="str">
        <f t="shared" si="0"/>
        <v>Agent Gibbs</v>
      </c>
      <c r="N59" t="str">
        <f t="shared" si="1"/>
        <v>Glenys The Menace (FR)</v>
      </c>
      <c r="O59" t="str">
        <f t="shared" si="2"/>
        <v>Medrano</v>
      </c>
      <c r="P59" t="str">
        <f t="shared" si="3"/>
        <v>Thunder Speed</v>
      </c>
      <c r="Q59" t="str">
        <f t="shared" si="4"/>
        <v>Thunder Speed</v>
      </c>
      <c r="R59" t="str">
        <f t="shared" si="5"/>
        <v>King Kevin</v>
      </c>
      <c r="S59" t="str">
        <f t="shared" si="6"/>
        <v>Medrano</v>
      </c>
      <c r="V59">
        <f t="shared" si="7"/>
        <v>51</v>
      </c>
      <c r="W59">
        <f t="shared" si="8"/>
        <v>-35</v>
      </c>
      <c r="X59">
        <f t="shared" si="9"/>
        <v>-35</v>
      </c>
      <c r="Y59">
        <f t="shared" si="10"/>
        <v>2</v>
      </c>
      <c r="Z59">
        <f t="shared" si="10"/>
        <v>11</v>
      </c>
      <c r="AA59">
        <f t="shared" si="10"/>
        <v>8</v>
      </c>
      <c r="AB59">
        <f t="shared" si="11"/>
        <v>12</v>
      </c>
      <c r="AC59">
        <f t="shared" si="12"/>
        <v>3</v>
      </c>
      <c r="AD59">
        <f t="shared" si="13"/>
        <v>6</v>
      </c>
      <c r="AE59">
        <f t="shared" si="14"/>
        <v>6</v>
      </c>
      <c r="AF59">
        <f t="shared" si="14"/>
        <v>3</v>
      </c>
    </row>
    <row r="60" spans="1:33" hidden="1" outlineLevel="1">
      <c r="A60" t="s">
        <v>26</v>
      </c>
      <c r="B60" t="str">
        <f>INDEX(A$2:A$20,MATCH(C60,Y$2:Y$20,0))</f>
        <v>Archimento</v>
      </c>
      <c r="C60">
        <f>LARGE(Y$2:Y$20, D60)</f>
        <v>4.2534000000000001</v>
      </c>
      <c r="D60">
        <v>1</v>
      </c>
      <c r="E60">
        <f>LARGE(Y$2:Y$20, F60)</f>
        <v>3.7584</v>
      </c>
      <c r="F60">
        <v>2</v>
      </c>
      <c r="G60">
        <f t="shared" si="16"/>
        <v>0.1163774862462971</v>
      </c>
      <c r="H60">
        <f t="shared" si="17"/>
        <v>4.5</v>
      </c>
      <c r="J60">
        <v>9</v>
      </c>
      <c r="K60" t="str">
        <f t="shared" si="0"/>
        <v>Amlad (IRE)</v>
      </c>
      <c r="L60" t="str">
        <f t="shared" si="0"/>
        <v>Amlad (IRE)</v>
      </c>
      <c r="M60" t="str">
        <f t="shared" si="0"/>
        <v>El Ghazwani (IRE)</v>
      </c>
      <c r="N60" t="str">
        <f t="shared" si="1"/>
        <v>Amlad (IRE)</v>
      </c>
      <c r="O60" t="str">
        <f t="shared" si="2"/>
        <v>Amlad (IRE)</v>
      </c>
      <c r="P60" t="str">
        <f t="shared" si="3"/>
        <v>Pipes Of Peace (IRE)</v>
      </c>
      <c r="Q60" t="str">
        <f t="shared" si="4"/>
        <v>Pipes Of Peace (IRE)</v>
      </c>
      <c r="R60" t="str">
        <f t="shared" si="5"/>
        <v>El Ghazwani (IRE)</v>
      </c>
      <c r="S60" t="str">
        <f t="shared" si="6"/>
        <v>Pipes Of Peace (IRE)</v>
      </c>
      <c r="V60">
        <f t="shared" si="7"/>
        <v>39</v>
      </c>
      <c r="W60">
        <f t="shared" si="8"/>
        <v>-41</v>
      </c>
      <c r="X60">
        <f t="shared" si="9"/>
        <v>-41</v>
      </c>
      <c r="Y60">
        <f t="shared" si="10"/>
        <v>11</v>
      </c>
      <c r="Z60">
        <f t="shared" si="10"/>
        <v>4</v>
      </c>
      <c r="AA60">
        <f t="shared" si="10"/>
        <v>2</v>
      </c>
      <c r="AB60">
        <f t="shared" si="11"/>
        <v>1</v>
      </c>
      <c r="AC60">
        <f t="shared" si="12"/>
        <v>5</v>
      </c>
      <c r="AD60">
        <f t="shared" si="13"/>
        <v>1</v>
      </c>
      <c r="AE60">
        <f t="shared" si="14"/>
        <v>11</v>
      </c>
      <c r="AF60">
        <f t="shared" si="14"/>
        <v>4</v>
      </c>
    </row>
    <row r="61" spans="1:33" hidden="1" outlineLevel="1">
      <c r="A61" t="s">
        <v>47</v>
      </c>
      <c r="B61" t="str">
        <f>INDEX(A$2:A$20,MATCH(C61,AD$2:AD$20,0))</f>
        <v>Archimento</v>
      </c>
      <c r="C61">
        <f>LARGE(AD$2:AD$20, D61)</f>
        <v>39.5122</v>
      </c>
      <c r="D61">
        <v>1</v>
      </c>
      <c r="E61">
        <f>LARGE(AD$2:AD$20, F61)</f>
        <v>31.3704</v>
      </c>
      <c r="F61">
        <v>2</v>
      </c>
      <c r="G61">
        <f t="shared" si="16"/>
        <v>0.20605787579532397</v>
      </c>
      <c r="H61">
        <f t="shared" si="17"/>
        <v>4.5</v>
      </c>
      <c r="J61">
        <v>10</v>
      </c>
      <c r="K61" t="str">
        <f t="shared" si="0"/>
        <v>Glenys The Menace (FR)</v>
      </c>
      <c r="L61" t="str">
        <f t="shared" si="0"/>
        <v>Pipes Of Peace (IRE)</v>
      </c>
      <c r="M61" t="str">
        <f t="shared" si="0"/>
        <v>King Kevin</v>
      </c>
      <c r="N61" t="str">
        <f t="shared" si="1"/>
        <v>El Ghazwani (IRE)</v>
      </c>
      <c r="O61" t="str">
        <f t="shared" si="2"/>
        <v>Glenys The Menace (FR)</v>
      </c>
      <c r="P61" t="str">
        <f t="shared" si="3"/>
        <v>Glenys The Menace (FR)</v>
      </c>
      <c r="Q61" t="str">
        <f t="shared" si="4"/>
        <v>Glenys The Menace (FR)</v>
      </c>
      <c r="R61" t="str">
        <f t="shared" si="5"/>
        <v>Pipes Of Peace (IRE)</v>
      </c>
      <c r="S61" t="str">
        <f t="shared" si="6"/>
        <v>Amlad (IRE)</v>
      </c>
      <c r="V61">
        <f t="shared" si="7"/>
        <v>45</v>
      </c>
      <c r="W61">
        <f t="shared" si="8"/>
        <v>-34</v>
      </c>
      <c r="X61">
        <f>IF(ISNA(W61),"",W61)</f>
        <v>-34</v>
      </c>
      <c r="Y61">
        <f t="shared" si="10"/>
        <v>5</v>
      </c>
      <c r="Z61">
        <f t="shared" si="10"/>
        <v>5</v>
      </c>
      <c r="AA61">
        <f t="shared" si="10"/>
        <v>3</v>
      </c>
      <c r="AB61">
        <f t="shared" si="11"/>
        <v>5</v>
      </c>
      <c r="AC61">
        <f t="shared" si="12"/>
        <v>9</v>
      </c>
      <c r="AD61">
        <f t="shared" si="13"/>
        <v>5</v>
      </c>
      <c r="AE61">
        <f t="shared" si="14"/>
        <v>12</v>
      </c>
      <c r="AF61">
        <f t="shared" si="14"/>
        <v>1</v>
      </c>
    </row>
    <row r="62" spans="1:33" hidden="1" outlineLevel="1">
      <c r="A62" t="s">
        <v>116</v>
      </c>
      <c r="B62" t="str">
        <f>IF(OR(D2="5f ", D2="6f ", D2="7f ", D2="1m "), B57, IF(J2="2yo", B59, B53))</f>
        <v>Archimento</v>
      </c>
      <c r="J62">
        <v>11</v>
      </c>
      <c r="K62" t="str">
        <f t="shared" si="0"/>
        <v>King Kevin</v>
      </c>
      <c r="L62" t="str">
        <f t="shared" si="0"/>
        <v>Glenys The Menace (FR)</v>
      </c>
      <c r="M62" t="str">
        <f t="shared" si="0"/>
        <v>Amlad (IRE)</v>
      </c>
      <c r="N62" t="str">
        <f t="shared" si="1"/>
        <v>Thunder Speed</v>
      </c>
      <c r="O62" t="str">
        <f t="shared" si="2"/>
        <v>Agent Gibbs</v>
      </c>
      <c r="P62" t="str">
        <f t="shared" si="3"/>
        <v>Medrano</v>
      </c>
      <c r="Q62" t="str">
        <f t="shared" si="4"/>
        <v>Medrano</v>
      </c>
      <c r="R62" t="str">
        <f t="shared" si="5"/>
        <v>Medrano</v>
      </c>
      <c r="S62" t="str">
        <f t="shared" si="6"/>
        <v>Glenys The Menace (FR)</v>
      </c>
      <c r="V62">
        <f t="shared" si="7"/>
        <v>35</v>
      </c>
      <c r="W62">
        <f t="shared" si="8"/>
        <v>-45</v>
      </c>
      <c r="X62">
        <f t="shared" ref="X62:X80" si="18">IF(ISNA(W62),"",W62)</f>
        <v>-45</v>
      </c>
      <c r="Y62">
        <f t="shared" si="10"/>
        <v>4</v>
      </c>
      <c r="Z62">
        <f t="shared" si="10"/>
        <v>3</v>
      </c>
      <c r="AA62">
        <f t="shared" si="10"/>
        <v>1</v>
      </c>
      <c r="AB62">
        <f t="shared" si="11"/>
        <v>6</v>
      </c>
      <c r="AC62">
        <f t="shared" si="12"/>
        <v>4</v>
      </c>
      <c r="AD62">
        <f t="shared" si="13"/>
        <v>4</v>
      </c>
      <c r="AE62">
        <f t="shared" si="14"/>
        <v>1</v>
      </c>
      <c r="AF62">
        <f t="shared" si="14"/>
        <v>12</v>
      </c>
    </row>
    <row r="63" spans="1:33" hidden="1" outlineLevel="1">
      <c r="A63" t="s">
        <v>5</v>
      </c>
      <c r="B63" t="str">
        <f>IF(AND(G68="Handicap",G66&lt;5000),B61,IF(AND(G68="Handicap",G66&gt;5000),B58,IF(AND(G68="Non Handicap"),B56,"no selection")))</f>
        <v>We Know (IRE)</v>
      </c>
      <c r="C63" t="str">
        <f>IF(G68="Handicap", INDEX(B53:B55,(MATCH(LARGE(D53:D55,3),D53:D55,0))))</f>
        <v>Past Master</v>
      </c>
      <c r="D63" t="str">
        <f>IF(G68="Handicap", INDEX(B53:B55,(MATCH(LARGE(E53:E55,1),E53:E55,0))))</f>
        <v>Archimento</v>
      </c>
      <c r="G63" t="s">
        <v>68</v>
      </c>
      <c r="H63">
        <f>COUNTIF(A2:A30, "*")</f>
        <v>13</v>
      </c>
      <c r="J63">
        <v>12</v>
      </c>
      <c r="K63" t="str">
        <f t="shared" si="0"/>
        <v>Medrano</v>
      </c>
      <c r="L63" t="str">
        <f t="shared" si="0"/>
        <v>King Kevin</v>
      </c>
      <c r="M63" t="str">
        <f t="shared" si="0"/>
        <v>Pipes Of Peace (IRE)</v>
      </c>
      <c r="N63" t="str">
        <f t="shared" si="1"/>
        <v>Caspar The Cub (IRE)</v>
      </c>
      <c r="O63" t="str">
        <f t="shared" si="2"/>
        <v>Archimento</v>
      </c>
      <c r="P63" t="str">
        <f t="shared" si="3"/>
        <v>King Kevin</v>
      </c>
      <c r="Q63" t="str">
        <f t="shared" si="4"/>
        <v>King Kevin</v>
      </c>
      <c r="R63" t="str">
        <f t="shared" si="5"/>
        <v>We Know (IRE)</v>
      </c>
      <c r="S63" t="str">
        <f t="shared" si="6"/>
        <v>King Kevin</v>
      </c>
      <c r="V63">
        <f t="shared" si="7"/>
        <v>35</v>
      </c>
      <c r="W63">
        <f t="shared" si="8"/>
        <v>-39</v>
      </c>
      <c r="X63">
        <f t="shared" si="18"/>
        <v>-39</v>
      </c>
      <c r="Y63">
        <f t="shared" si="10"/>
        <v>3</v>
      </c>
      <c r="Z63">
        <f t="shared" si="10"/>
        <v>2</v>
      </c>
      <c r="AA63">
        <f t="shared" si="10"/>
        <v>4</v>
      </c>
      <c r="AB63">
        <f t="shared" si="11"/>
        <v>7</v>
      </c>
      <c r="AC63">
        <f t="shared" si="12"/>
        <v>2</v>
      </c>
      <c r="AD63">
        <f t="shared" si="13"/>
        <v>7</v>
      </c>
      <c r="AE63">
        <f t="shared" si="14"/>
        <v>4</v>
      </c>
      <c r="AF63">
        <f t="shared" si="14"/>
        <v>6</v>
      </c>
    </row>
    <row r="64" spans="1:33" hidden="1" outlineLevel="1">
      <c r="A64" t="s">
        <v>48</v>
      </c>
      <c r="B64" t="str">
        <f>INDEX(B53:B63,MODE(MATCH(B53:B63,B53:B63,0)))</f>
        <v>Archimento</v>
      </c>
      <c r="C64">
        <f>INDEX(AF$2:AF$20,MATCH(B64,A$2:A$20,0))</f>
        <v>4.5</v>
      </c>
      <c r="D64">
        <v>1</v>
      </c>
      <c r="E64">
        <f>SUMIF(B53:B61, B64, G53:G61)</f>
        <v>0.44844392188284987</v>
      </c>
      <c r="F64">
        <v>0</v>
      </c>
      <c r="G64" t="str">
        <f>K2</f>
        <v>100% Profit Boost At 32RedSport.com Handicap</v>
      </c>
      <c r="J64">
        <v>13</v>
      </c>
      <c r="K64" t="str">
        <f t="shared" si="0"/>
        <v>Agent Gibbs</v>
      </c>
      <c r="L64" t="str">
        <f t="shared" si="0"/>
        <v>Agent Gibbs</v>
      </c>
      <c r="M64" t="str">
        <f t="shared" si="0"/>
        <v>Glenys The Menace (FR)</v>
      </c>
      <c r="N64" t="str">
        <f t="shared" si="1"/>
        <v>Pipes Of Peace (IRE)</v>
      </c>
      <c r="O64" t="str">
        <f t="shared" si="2"/>
        <v>Pipes Of Peace (IRE)</v>
      </c>
      <c r="P64" t="str">
        <f t="shared" si="3"/>
        <v>Agent Gibbs</v>
      </c>
      <c r="Q64" t="str">
        <f t="shared" si="4"/>
        <v>Agent Gibbs</v>
      </c>
      <c r="R64" t="str">
        <f t="shared" si="5"/>
        <v>Amlad (IRE)</v>
      </c>
      <c r="S64" t="str">
        <f t="shared" si="6"/>
        <v>Agent Gibbs</v>
      </c>
      <c r="V64">
        <f t="shared" si="7"/>
        <v>32</v>
      </c>
      <c r="W64">
        <f t="shared" si="8"/>
        <v>-41</v>
      </c>
      <c r="X64">
        <f t="shared" si="18"/>
        <v>-41</v>
      </c>
      <c r="Y64">
        <f t="shared" si="10"/>
        <v>1</v>
      </c>
      <c r="Z64">
        <f t="shared" si="10"/>
        <v>1</v>
      </c>
      <c r="AA64">
        <f t="shared" si="10"/>
        <v>6</v>
      </c>
      <c r="AB64">
        <f t="shared" si="11"/>
        <v>8</v>
      </c>
      <c r="AC64">
        <f t="shared" si="12"/>
        <v>1</v>
      </c>
      <c r="AD64">
        <f t="shared" si="13"/>
        <v>3</v>
      </c>
      <c r="AE64">
        <f t="shared" si="14"/>
        <v>3</v>
      </c>
      <c r="AF64">
        <f t="shared" si="14"/>
        <v>9</v>
      </c>
    </row>
    <row r="65" spans="1:32" hidden="1" outlineLevel="1">
      <c r="A65" t="s">
        <v>121</v>
      </c>
      <c r="B65" t="str">
        <f>IF(ISNA(G96), "no selection", G96)</f>
        <v/>
      </c>
      <c r="C65" t="e">
        <f>INDEX(AF$2:AF$20,MATCH(B65,A$2:A$20,0))</f>
        <v>#N/A</v>
      </c>
      <c r="D65">
        <v>1</v>
      </c>
      <c r="F65">
        <f>IF(G68="Non Handicap", F64+1, F64)</f>
        <v>0</v>
      </c>
      <c r="G65" t="str">
        <f>D2</f>
        <v xml:space="preserve">1m4f </v>
      </c>
      <c r="H65">
        <f>LARGE(G58:G60, 1)</f>
        <v>0.1163774862462971</v>
      </c>
      <c r="J65">
        <v>14</v>
      </c>
      <c r="K65" t="e">
        <f t="shared" si="0"/>
        <v>#NUM!</v>
      </c>
      <c r="L65" t="e">
        <f t="shared" si="0"/>
        <v>#NUM!</v>
      </c>
      <c r="M65" t="e">
        <f t="shared" si="0"/>
        <v>#NUM!</v>
      </c>
      <c r="N65" t="e">
        <f t="shared" si="1"/>
        <v>#NUM!</v>
      </c>
      <c r="O65" t="e">
        <f t="shared" si="2"/>
        <v>#NUM!</v>
      </c>
      <c r="P65" t="e">
        <f t="shared" si="3"/>
        <v>#NUM!</v>
      </c>
      <c r="Q65" t="e">
        <f t="shared" si="4"/>
        <v>#NUM!</v>
      </c>
      <c r="R65" t="e">
        <f t="shared" si="5"/>
        <v>#NUM!</v>
      </c>
      <c r="S65">
        <f t="shared" si="6"/>
        <v>0</v>
      </c>
      <c r="V65" t="e">
        <f t="shared" si="7"/>
        <v>#N/A</v>
      </c>
      <c r="W65" t="e">
        <f t="shared" si="8"/>
        <v>#N/A</v>
      </c>
      <c r="X65" t="str">
        <f t="shared" si="18"/>
        <v/>
      </c>
      <c r="Y65" t="e">
        <f t="shared" si="10"/>
        <v>#N/A</v>
      </c>
      <c r="Z65" t="e">
        <f t="shared" si="10"/>
        <v>#N/A</v>
      </c>
      <c r="AA65" t="e">
        <f t="shared" si="10"/>
        <v>#N/A</v>
      </c>
      <c r="AB65" t="e">
        <f t="shared" si="11"/>
        <v>#N/A</v>
      </c>
      <c r="AC65" t="e">
        <f t="shared" si="12"/>
        <v>#N/A</v>
      </c>
      <c r="AD65" t="e">
        <f t="shared" si="13"/>
        <v>#N/A</v>
      </c>
      <c r="AE65" t="e">
        <f t="shared" si="14"/>
        <v>#N/A</v>
      </c>
      <c r="AF65" t="e">
        <f t="shared" si="14"/>
        <v>#N/A</v>
      </c>
    </row>
    <row r="66" spans="1:32" hidden="1" outlineLevel="1">
      <c r="A66" t="s">
        <v>50</v>
      </c>
      <c r="B66" t="str">
        <f>IF(AND(B53=B56,B56=B61),B53,"no selection")</f>
        <v>Archimento</v>
      </c>
      <c r="C66">
        <f>INDEX(AF$2:AF$20,MATCH(B66,A$2:A$20,0))</f>
        <v>4.5</v>
      </c>
      <c r="D66">
        <v>1</v>
      </c>
      <c r="F66">
        <f>IF(B65=B66, F65+1, F65)</f>
        <v>0</v>
      </c>
      <c r="G66">
        <f>F2</f>
        <v>6469</v>
      </c>
      <c r="H66">
        <f ca="1">LARGE(F53:F55, 1)</f>
        <v>0.44844392188284987</v>
      </c>
      <c r="J66">
        <v>15</v>
      </c>
      <c r="K66" t="e">
        <f t="shared" si="0"/>
        <v>#NUM!</v>
      </c>
      <c r="L66" t="e">
        <f t="shared" si="0"/>
        <v>#NUM!</v>
      </c>
      <c r="M66" t="e">
        <f t="shared" si="0"/>
        <v>#NUM!</v>
      </c>
      <c r="N66" t="e">
        <f t="shared" si="1"/>
        <v>#NUM!</v>
      </c>
      <c r="O66" t="e">
        <f t="shared" si="2"/>
        <v>#NUM!</v>
      </c>
      <c r="P66" t="e">
        <f t="shared" si="3"/>
        <v>#NUM!</v>
      </c>
      <c r="Q66" t="e">
        <f t="shared" si="4"/>
        <v>#NUM!</v>
      </c>
      <c r="R66" t="e">
        <f t="shared" si="5"/>
        <v>#NUM!</v>
      </c>
      <c r="S66">
        <f t="shared" si="6"/>
        <v>0</v>
      </c>
      <c r="V66" t="e">
        <f t="shared" si="7"/>
        <v>#N/A</v>
      </c>
      <c r="W66" t="e">
        <f t="shared" si="8"/>
        <v>#N/A</v>
      </c>
      <c r="X66" t="str">
        <f t="shared" si="18"/>
        <v/>
      </c>
      <c r="Y66" t="e">
        <f t="shared" si="10"/>
        <v>#N/A</v>
      </c>
      <c r="Z66" t="e">
        <f t="shared" si="10"/>
        <v>#N/A</v>
      </c>
      <c r="AA66" t="e">
        <f t="shared" si="10"/>
        <v>#N/A</v>
      </c>
      <c r="AB66" t="e">
        <f t="shared" si="11"/>
        <v>#N/A</v>
      </c>
      <c r="AC66" t="e">
        <f t="shared" si="12"/>
        <v>#N/A</v>
      </c>
      <c r="AD66" t="e">
        <f t="shared" si="13"/>
        <v>#N/A</v>
      </c>
      <c r="AE66" t="e">
        <f t="shared" si="14"/>
        <v>#N/A</v>
      </c>
      <c r="AF66" t="e">
        <f t="shared" si="14"/>
        <v>#N/A</v>
      </c>
    </row>
    <row r="67" spans="1:32" hidden="1" outlineLevel="1">
      <c r="A67" t="s">
        <v>67</v>
      </c>
      <c r="B67" t="str">
        <f ca="1">H67</f>
        <v>Archimento</v>
      </c>
      <c r="F67">
        <f>IF(H63&lt;11, F66+1, F66)</f>
        <v>0</v>
      </c>
      <c r="G67" t="str">
        <f>G2</f>
        <v>Standard To Slow</v>
      </c>
      <c r="H67" t="str">
        <f ca="1">INDEX(B53:B55,MATCH(H66,F53:F55,0))</f>
        <v>Archimento</v>
      </c>
      <c r="J67">
        <v>16</v>
      </c>
      <c r="K67" t="e">
        <f t="shared" si="0"/>
        <v>#NUM!</v>
      </c>
      <c r="L67" t="e">
        <f t="shared" si="0"/>
        <v>#NUM!</v>
      </c>
      <c r="M67" t="e">
        <f t="shared" si="0"/>
        <v>#NUM!</v>
      </c>
      <c r="N67" t="e">
        <f t="shared" si="1"/>
        <v>#NUM!</v>
      </c>
      <c r="O67" t="e">
        <f t="shared" si="2"/>
        <v>#NUM!</v>
      </c>
      <c r="P67" t="e">
        <f t="shared" si="3"/>
        <v>#NUM!</v>
      </c>
      <c r="Q67" t="e">
        <f t="shared" si="4"/>
        <v>#NUM!</v>
      </c>
      <c r="R67" t="e">
        <f t="shared" si="5"/>
        <v>#NUM!</v>
      </c>
      <c r="S67">
        <f t="shared" si="6"/>
        <v>0</v>
      </c>
      <c r="V67" t="e">
        <f t="shared" si="7"/>
        <v>#N/A</v>
      </c>
      <c r="W67" t="e">
        <f t="shared" si="8"/>
        <v>#N/A</v>
      </c>
      <c r="X67" t="str">
        <f t="shared" si="18"/>
        <v/>
      </c>
      <c r="Y67" t="e">
        <f t="shared" si="10"/>
        <v>#N/A</v>
      </c>
      <c r="Z67" t="e">
        <f t="shared" si="10"/>
        <v>#N/A</v>
      </c>
      <c r="AA67" t="e">
        <f t="shared" si="10"/>
        <v>#N/A</v>
      </c>
      <c r="AB67" t="e">
        <f t="shared" si="11"/>
        <v>#N/A</v>
      </c>
      <c r="AC67" t="e">
        <f t="shared" si="12"/>
        <v>#N/A</v>
      </c>
      <c r="AD67" t="e">
        <f t="shared" si="13"/>
        <v>#N/A</v>
      </c>
      <c r="AE67" t="e">
        <f t="shared" si="14"/>
        <v>#N/A</v>
      </c>
      <c r="AF67" t="e">
        <f t="shared" si="14"/>
        <v>#N/A</v>
      </c>
    </row>
    <row r="68" spans="1:32" hidden="1" outlineLevel="1">
      <c r="A68" t="str">
        <f ca="1">INDEX(B62:B67,MODE(MATCH(B62:B67,B62:B67,0)))</f>
        <v>Archimento</v>
      </c>
      <c r="B68" t="str">
        <f ca="1">IF(ISNA(A68), B56, A68)</f>
        <v>Archimento</v>
      </c>
      <c r="C68">
        <f ca="1">INDEX(AF$2:AF$20,MATCH(B68,A$2:A$20,0))</f>
        <v>4.5</v>
      </c>
      <c r="D68">
        <v>1</v>
      </c>
      <c r="F68">
        <f ca="1">IF(E70&gt;0.5, F67+1, F67)</f>
        <v>0</v>
      </c>
      <c r="G68" t="str">
        <f>I2</f>
        <v>Handicap</v>
      </c>
      <c r="H68">
        <f ca="1">IF(G66&gt;10000, G70+1, G70)</f>
        <v>0</v>
      </c>
      <c r="J68">
        <v>17</v>
      </c>
      <c r="K68" t="e">
        <f t="shared" si="0"/>
        <v>#NUM!</v>
      </c>
      <c r="L68" t="e">
        <f t="shared" si="0"/>
        <v>#NUM!</v>
      </c>
      <c r="M68" t="e">
        <f t="shared" si="0"/>
        <v>#NUM!</v>
      </c>
      <c r="N68" t="e">
        <f t="shared" si="1"/>
        <v>#NUM!</v>
      </c>
      <c r="O68" t="e">
        <f t="shared" si="2"/>
        <v>#NUM!</v>
      </c>
      <c r="P68" t="e">
        <f t="shared" si="3"/>
        <v>#NUM!</v>
      </c>
      <c r="Q68" t="e">
        <f t="shared" si="4"/>
        <v>#NUM!</v>
      </c>
      <c r="R68" t="e">
        <f t="shared" si="5"/>
        <v>#NUM!</v>
      </c>
      <c r="S68">
        <f t="shared" si="6"/>
        <v>0</v>
      </c>
      <c r="V68" t="e">
        <f t="shared" si="7"/>
        <v>#N/A</v>
      </c>
      <c r="W68" t="e">
        <f t="shared" si="8"/>
        <v>#N/A</v>
      </c>
      <c r="X68" t="str">
        <f t="shared" si="18"/>
        <v/>
      </c>
      <c r="Y68" t="e">
        <f t="shared" si="10"/>
        <v>#N/A</v>
      </c>
      <c r="Z68" t="e">
        <f t="shared" si="10"/>
        <v>#N/A</v>
      </c>
      <c r="AA68" t="e">
        <f t="shared" si="10"/>
        <v>#N/A</v>
      </c>
      <c r="AB68" t="e">
        <f t="shared" si="11"/>
        <v>#N/A</v>
      </c>
      <c r="AC68" t="e">
        <f t="shared" si="12"/>
        <v>#N/A</v>
      </c>
      <c r="AD68" t="e">
        <f t="shared" si="13"/>
        <v>#N/A</v>
      </c>
      <c r="AE68" t="e">
        <f t="shared" si="14"/>
        <v>#N/A</v>
      </c>
      <c r="AF68" t="e">
        <f t="shared" si="14"/>
        <v>#N/A</v>
      </c>
    </row>
    <row r="69" spans="1:32" hidden="1" outlineLevel="1">
      <c r="A69" t="s">
        <v>51</v>
      </c>
      <c r="B69" t="str">
        <f ca="1">IF(OR(ISNA(B68), B68="no selection"), B64, B68)</f>
        <v>Archimento</v>
      </c>
      <c r="C69">
        <f ca="1">INDEX(AF$2:AF$20,MATCH(B69,A$2:A$20,0))</f>
        <v>4.5</v>
      </c>
      <c r="D69">
        <v>1</v>
      </c>
      <c r="F69">
        <f ca="1">IF(E70&gt;1, F68+1, F68)</f>
        <v>0</v>
      </c>
      <c r="G69">
        <f ca="1">IF(G66&lt;5000, F70-1, F70)</f>
        <v>0</v>
      </c>
      <c r="J69">
        <v>18</v>
      </c>
      <c r="K69" t="e">
        <f t="shared" si="0"/>
        <v>#NUM!</v>
      </c>
      <c r="L69" t="e">
        <f t="shared" si="0"/>
        <v>#NUM!</v>
      </c>
      <c r="M69" t="e">
        <f t="shared" si="0"/>
        <v>#NUM!</v>
      </c>
      <c r="N69" t="e">
        <f t="shared" si="1"/>
        <v>#NUM!</v>
      </c>
      <c r="O69" t="e">
        <f t="shared" si="2"/>
        <v>#NUM!</v>
      </c>
      <c r="P69" t="e">
        <f t="shared" si="3"/>
        <v>#NUM!</v>
      </c>
      <c r="Q69" t="e">
        <f t="shared" si="4"/>
        <v>#NUM!</v>
      </c>
      <c r="R69" t="e">
        <f t="shared" si="5"/>
        <v>#NUM!</v>
      </c>
      <c r="S69">
        <f t="shared" si="6"/>
        <v>0</v>
      </c>
      <c r="V69" t="e">
        <f t="shared" si="7"/>
        <v>#N/A</v>
      </c>
      <c r="W69" t="e">
        <f t="shared" si="8"/>
        <v>#N/A</v>
      </c>
      <c r="X69" t="str">
        <f t="shared" si="18"/>
        <v/>
      </c>
      <c r="Y69" t="e">
        <f t="shared" si="10"/>
        <v>#N/A</v>
      </c>
      <c r="Z69" t="e">
        <f t="shared" si="10"/>
        <v>#N/A</v>
      </c>
      <c r="AA69" t="e">
        <f t="shared" si="10"/>
        <v>#N/A</v>
      </c>
      <c r="AB69" t="e">
        <f t="shared" si="11"/>
        <v>#N/A</v>
      </c>
      <c r="AC69" t="e">
        <f t="shared" si="12"/>
        <v>#N/A</v>
      </c>
      <c r="AD69" t="e">
        <f t="shared" si="13"/>
        <v>#N/A</v>
      </c>
      <c r="AE69" t="e">
        <f t="shared" si="14"/>
        <v>#N/A</v>
      </c>
      <c r="AF69" t="e">
        <f t="shared" si="14"/>
        <v>#N/A</v>
      </c>
    </row>
    <row r="70" spans="1:32" hidden="1" outlineLevel="1">
      <c r="A70" t="s">
        <v>62</v>
      </c>
      <c r="B70" t="str">
        <f ca="1">IF(B69=FALSE, B53, B69)</f>
        <v>Archimento</v>
      </c>
      <c r="C70">
        <f ca="1">INDEX(AF$2:AF$20,MATCH(B70,A$2:A$20,0))</f>
        <v>4.5</v>
      </c>
      <c r="D70">
        <v>1</v>
      </c>
      <c r="E70">
        <f ca="1">SUMIF(B53:B61, B70, G53:G61)</f>
        <v>0.44844392188284987</v>
      </c>
      <c r="F70">
        <f ca="1">IF(E70&gt;1.5, F69+1, F69)</f>
        <v>0</v>
      </c>
      <c r="G70">
        <f ca="1">IF(H63&gt;15, G69-1, G69)</f>
        <v>0</v>
      </c>
      <c r="H70" t="str">
        <f ca="1">IF(H68=0,"*",IF(H68=1,"*",IF(H68=2,"**",IF(H68=3,"***",IF(H68=4,"****",IF(H68&gt;=5,"*****","*"))))))</f>
        <v>*</v>
      </c>
      <c r="J70">
        <v>19</v>
      </c>
      <c r="K70" t="e">
        <f t="shared" si="0"/>
        <v>#NUM!</v>
      </c>
      <c r="L70" t="e">
        <f t="shared" si="0"/>
        <v>#NUM!</v>
      </c>
      <c r="M70" t="e">
        <f t="shared" si="0"/>
        <v>#NUM!</v>
      </c>
      <c r="N70" t="e">
        <f t="shared" si="1"/>
        <v>#NUM!</v>
      </c>
      <c r="O70" t="e">
        <f t="shared" si="2"/>
        <v>#NUM!</v>
      </c>
      <c r="P70" t="e">
        <f t="shared" si="3"/>
        <v>#NUM!</v>
      </c>
      <c r="Q70" t="e">
        <f t="shared" si="4"/>
        <v>#NUM!</v>
      </c>
      <c r="R70" t="e">
        <f t="shared" si="5"/>
        <v>#NUM!</v>
      </c>
      <c r="S70">
        <f t="shared" si="6"/>
        <v>0</v>
      </c>
      <c r="V70" t="e">
        <f t="shared" si="7"/>
        <v>#N/A</v>
      </c>
      <c r="W70" t="e">
        <f t="shared" si="8"/>
        <v>#N/A</v>
      </c>
      <c r="X70" t="str">
        <f t="shared" si="18"/>
        <v/>
      </c>
      <c r="Y70" t="e">
        <f t="shared" si="10"/>
        <v>#N/A</v>
      </c>
      <c r="Z70" t="e">
        <f t="shared" si="10"/>
        <v>#N/A</v>
      </c>
      <c r="AA70" t="e">
        <f t="shared" si="10"/>
        <v>#N/A</v>
      </c>
      <c r="AB70" t="e">
        <f t="shared" si="11"/>
        <v>#N/A</v>
      </c>
      <c r="AC70" t="e">
        <f t="shared" si="12"/>
        <v>#N/A</v>
      </c>
      <c r="AD70" t="e">
        <f t="shared" si="13"/>
        <v>#N/A</v>
      </c>
      <c r="AE70" t="e">
        <f t="shared" si="14"/>
        <v>#N/A</v>
      </c>
      <c r="AF70" t="e">
        <f t="shared" si="14"/>
        <v>#N/A</v>
      </c>
    </row>
    <row r="71" spans="1:32" hidden="1" outlineLevel="1">
      <c r="B71" t="s">
        <v>94</v>
      </c>
      <c r="C71" t="s">
        <v>95</v>
      </c>
      <c r="D71" t="s">
        <v>96</v>
      </c>
      <c r="E71" t="s">
        <v>34</v>
      </c>
      <c r="F71" t="s">
        <v>97</v>
      </c>
      <c r="J71">
        <v>20</v>
      </c>
      <c r="K71" t="e">
        <f t="shared" si="0"/>
        <v>#NUM!</v>
      </c>
      <c r="L71" t="e">
        <f t="shared" si="0"/>
        <v>#NUM!</v>
      </c>
      <c r="M71" t="e">
        <f t="shared" si="0"/>
        <v>#NUM!</v>
      </c>
      <c r="N71" t="e">
        <f t="shared" si="1"/>
        <v>#NUM!</v>
      </c>
      <c r="O71" t="e">
        <f t="shared" si="2"/>
        <v>#NUM!</v>
      </c>
      <c r="P71" t="e">
        <f t="shared" si="3"/>
        <v>#NUM!</v>
      </c>
      <c r="Q71" t="e">
        <f t="shared" si="4"/>
        <v>#NUM!</v>
      </c>
      <c r="R71" t="e">
        <f t="shared" si="5"/>
        <v>#NUM!</v>
      </c>
      <c r="S71">
        <f t="shared" si="6"/>
        <v>0</v>
      </c>
      <c r="V71" t="e">
        <f t="shared" si="7"/>
        <v>#N/A</v>
      </c>
      <c r="W71" t="e">
        <f t="shared" si="8"/>
        <v>#N/A</v>
      </c>
      <c r="X71" t="str">
        <f t="shared" si="18"/>
        <v/>
      </c>
      <c r="Y71" t="e">
        <f t="shared" si="10"/>
        <v>#N/A</v>
      </c>
      <c r="Z71" t="e">
        <f t="shared" si="10"/>
        <v>#N/A</v>
      </c>
      <c r="AA71" t="e">
        <f t="shared" si="10"/>
        <v>#N/A</v>
      </c>
      <c r="AB71" t="e">
        <f t="shared" si="11"/>
        <v>#N/A</v>
      </c>
      <c r="AC71" t="e">
        <f t="shared" si="12"/>
        <v>#N/A</v>
      </c>
      <c r="AD71" t="e">
        <f t="shared" si="13"/>
        <v>#N/A</v>
      </c>
      <c r="AE71" t="e">
        <f t="shared" si="14"/>
        <v>#N/A</v>
      </c>
      <c r="AF71" t="e">
        <f t="shared" si="14"/>
        <v>#N/A</v>
      </c>
    </row>
    <row r="72" spans="1:32" hidden="1" outlineLevel="1">
      <c r="A72" t="s">
        <v>98</v>
      </c>
      <c r="B72" t="str">
        <f>B53</f>
        <v>Archimento</v>
      </c>
      <c r="C72">
        <f>C53</f>
        <v>305.94959999999998</v>
      </c>
      <c r="D72">
        <f>(1/C72)*(C72-C73)</f>
        <v>9.0390378023046933E-2</v>
      </c>
      <c r="E72">
        <f>H53</f>
        <v>4.5</v>
      </c>
      <c r="F72">
        <f>(E72*10)-10</f>
        <v>35</v>
      </c>
      <c r="J72">
        <v>21</v>
      </c>
      <c r="K72" t="e">
        <f t="shared" si="0"/>
        <v>#NUM!</v>
      </c>
      <c r="L72" t="e">
        <f t="shared" si="0"/>
        <v>#NUM!</v>
      </c>
      <c r="M72" t="e">
        <f t="shared" si="0"/>
        <v>#NUM!</v>
      </c>
      <c r="N72" t="e">
        <f t="shared" si="1"/>
        <v>#NUM!</v>
      </c>
      <c r="O72" t="e">
        <f t="shared" si="2"/>
        <v>#NUM!</v>
      </c>
      <c r="P72" t="e">
        <f t="shared" si="3"/>
        <v>#NUM!</v>
      </c>
      <c r="Q72" t="e">
        <f t="shared" si="4"/>
        <v>#NUM!</v>
      </c>
      <c r="R72" t="e">
        <f t="shared" si="5"/>
        <v>#NUM!</v>
      </c>
      <c r="S72">
        <f t="shared" si="6"/>
        <v>0</v>
      </c>
      <c r="V72" t="e">
        <f t="shared" si="7"/>
        <v>#N/A</v>
      </c>
      <c r="W72" t="e">
        <f t="shared" si="8"/>
        <v>#N/A</v>
      </c>
      <c r="X72" t="str">
        <f t="shared" si="18"/>
        <v/>
      </c>
      <c r="Y72" t="e">
        <f t="shared" si="10"/>
        <v>#N/A</v>
      </c>
      <c r="Z72" t="e">
        <f t="shared" si="10"/>
        <v>#N/A</v>
      </c>
      <c r="AA72" t="e">
        <f t="shared" si="10"/>
        <v>#N/A</v>
      </c>
      <c r="AB72" t="e">
        <f t="shared" si="11"/>
        <v>#N/A</v>
      </c>
      <c r="AC72" t="e">
        <f t="shared" si="12"/>
        <v>#N/A</v>
      </c>
      <c r="AD72" t="e">
        <f t="shared" si="13"/>
        <v>#N/A</v>
      </c>
      <c r="AE72" t="e">
        <f t="shared" si="14"/>
        <v>#N/A</v>
      </c>
      <c r="AF72" t="e">
        <f t="shared" si="14"/>
        <v>#N/A</v>
      </c>
    </row>
    <row r="73" spans="1:32" hidden="1" outlineLevel="1">
      <c r="A73" t="s">
        <v>99</v>
      </c>
      <c r="B73" t="str">
        <f t="shared" ref="B73:C74" si="19">B54</f>
        <v>Past Master</v>
      </c>
      <c r="C73">
        <f t="shared" si="19"/>
        <v>278.29469999999998</v>
      </c>
      <c r="D73">
        <f>(1/C73)*(C73-C74)</f>
        <v>8.9667535889111829E-3</v>
      </c>
      <c r="E73">
        <f t="shared" ref="E73:E74" si="20">H54</f>
        <v>5.5</v>
      </c>
      <c r="F73">
        <f>(E73*10)-10</f>
        <v>45</v>
      </c>
      <c r="J73">
        <v>22</v>
      </c>
      <c r="K73" t="e">
        <f t="shared" si="0"/>
        <v>#NUM!</v>
      </c>
      <c r="L73" t="e">
        <f t="shared" si="0"/>
        <v>#NUM!</v>
      </c>
      <c r="M73" t="e">
        <f t="shared" si="0"/>
        <v>#NUM!</v>
      </c>
      <c r="N73" t="e">
        <f t="shared" si="1"/>
        <v>#NUM!</v>
      </c>
      <c r="O73" t="e">
        <f t="shared" si="2"/>
        <v>#NUM!</v>
      </c>
      <c r="P73" t="e">
        <f t="shared" si="3"/>
        <v>#NUM!</v>
      </c>
      <c r="Q73" t="e">
        <f t="shared" si="4"/>
        <v>#NUM!</v>
      </c>
      <c r="R73" t="e">
        <f t="shared" si="5"/>
        <v>#NUM!</v>
      </c>
      <c r="S73">
        <f t="shared" si="6"/>
        <v>0</v>
      </c>
      <c r="V73" t="e">
        <f t="shared" si="7"/>
        <v>#N/A</v>
      </c>
      <c r="W73" t="e">
        <f t="shared" si="8"/>
        <v>#N/A</v>
      </c>
      <c r="X73" t="str">
        <f t="shared" si="18"/>
        <v/>
      </c>
      <c r="Y73" t="e">
        <f t="shared" si="10"/>
        <v>#N/A</v>
      </c>
      <c r="Z73" t="e">
        <f t="shared" si="10"/>
        <v>#N/A</v>
      </c>
      <c r="AA73" t="e">
        <f t="shared" si="10"/>
        <v>#N/A</v>
      </c>
      <c r="AB73" t="e">
        <f t="shared" si="11"/>
        <v>#N/A</v>
      </c>
      <c r="AC73" t="e">
        <f t="shared" si="12"/>
        <v>#N/A</v>
      </c>
      <c r="AD73" t="e">
        <f t="shared" si="13"/>
        <v>#N/A</v>
      </c>
      <c r="AE73" t="e">
        <f t="shared" si="14"/>
        <v>#N/A</v>
      </c>
      <c r="AF73" t="e">
        <f t="shared" si="14"/>
        <v>#N/A</v>
      </c>
    </row>
    <row r="74" spans="1:32" hidden="1" outlineLevel="1">
      <c r="A74" t="s">
        <v>100</v>
      </c>
      <c r="B74" t="str">
        <f t="shared" si="19"/>
        <v>Occupy (USA)</v>
      </c>
      <c r="C74">
        <f t="shared" si="19"/>
        <v>275.79930000000002</v>
      </c>
      <c r="E74">
        <f t="shared" si="20"/>
        <v>7</v>
      </c>
      <c r="J74">
        <v>23</v>
      </c>
      <c r="K74" t="e">
        <f t="shared" si="0"/>
        <v>#NUM!</v>
      </c>
      <c r="L74" t="e">
        <f t="shared" si="0"/>
        <v>#NUM!</v>
      </c>
      <c r="M74" t="e">
        <f t="shared" si="0"/>
        <v>#NUM!</v>
      </c>
      <c r="N74" t="e">
        <f t="shared" si="1"/>
        <v>#NUM!</v>
      </c>
      <c r="O74" t="e">
        <f t="shared" si="2"/>
        <v>#NUM!</v>
      </c>
      <c r="P74" t="e">
        <f t="shared" si="3"/>
        <v>#NUM!</v>
      </c>
      <c r="Q74" t="e">
        <f t="shared" si="4"/>
        <v>#NUM!</v>
      </c>
      <c r="R74" t="e">
        <f t="shared" si="5"/>
        <v>#NUM!</v>
      </c>
      <c r="S74">
        <f t="shared" si="6"/>
        <v>0</v>
      </c>
      <c r="V74" t="e">
        <f t="shared" si="7"/>
        <v>#N/A</v>
      </c>
      <c r="W74" t="e">
        <f t="shared" si="8"/>
        <v>#N/A</v>
      </c>
      <c r="X74" t="str">
        <f t="shared" si="18"/>
        <v/>
      </c>
      <c r="Y74" t="e">
        <f t="shared" si="10"/>
        <v>#N/A</v>
      </c>
      <c r="Z74" t="e">
        <f t="shared" si="10"/>
        <v>#N/A</v>
      </c>
      <c r="AA74" t="e">
        <f t="shared" si="10"/>
        <v>#N/A</v>
      </c>
      <c r="AB74" t="e">
        <f t="shared" si="11"/>
        <v>#N/A</v>
      </c>
      <c r="AC74" t="e">
        <f t="shared" si="12"/>
        <v>#N/A</v>
      </c>
      <c r="AD74" t="e">
        <f t="shared" si="13"/>
        <v>#N/A</v>
      </c>
      <c r="AE74" t="e">
        <f t="shared" si="14"/>
        <v>#N/A</v>
      </c>
      <c r="AF74" t="e">
        <f t="shared" si="14"/>
        <v>#N/A</v>
      </c>
    </row>
    <row r="75" spans="1:32" hidden="1" outlineLevel="1">
      <c r="A75" t="s">
        <v>101</v>
      </c>
      <c r="B75" t="str">
        <f>IF(AND(G68="Non Handicap",H63&gt;=7,H63&lt;=12,D73&gt;0.1,F72&gt;5,F73&gt;5),B72,"")</f>
        <v/>
      </c>
      <c r="J75">
        <v>24</v>
      </c>
      <c r="K75" t="e">
        <f t="shared" si="0"/>
        <v>#NUM!</v>
      </c>
      <c r="L75" t="e">
        <f t="shared" si="0"/>
        <v>#NUM!</v>
      </c>
      <c r="M75" t="e">
        <f t="shared" si="0"/>
        <v>#NUM!</v>
      </c>
      <c r="N75" t="e">
        <f t="shared" si="1"/>
        <v>#NUM!</v>
      </c>
      <c r="O75" t="e">
        <f t="shared" si="2"/>
        <v>#NUM!</v>
      </c>
      <c r="P75" t="e">
        <f t="shared" si="3"/>
        <v>#NUM!</v>
      </c>
      <c r="Q75" t="e">
        <f t="shared" si="4"/>
        <v>#NUM!</v>
      </c>
      <c r="R75" t="e">
        <f t="shared" si="5"/>
        <v>#NUM!</v>
      </c>
      <c r="S75">
        <f t="shared" si="6"/>
        <v>0</v>
      </c>
      <c r="V75" t="e">
        <f t="shared" si="7"/>
        <v>#N/A</v>
      </c>
      <c r="W75" t="e">
        <f t="shared" si="8"/>
        <v>#N/A</v>
      </c>
      <c r="X75" t="str">
        <f t="shared" si="18"/>
        <v/>
      </c>
      <c r="Y75" t="e">
        <f t="shared" si="10"/>
        <v>#N/A</v>
      </c>
      <c r="Z75" t="e">
        <f t="shared" si="10"/>
        <v>#N/A</v>
      </c>
      <c r="AA75" t="e">
        <f t="shared" si="10"/>
        <v>#N/A</v>
      </c>
      <c r="AB75" t="e">
        <f t="shared" si="11"/>
        <v>#N/A</v>
      </c>
      <c r="AC75" t="e">
        <f t="shared" si="12"/>
        <v>#N/A</v>
      </c>
      <c r="AD75" t="e">
        <f t="shared" si="13"/>
        <v>#N/A</v>
      </c>
      <c r="AE75" t="e">
        <f t="shared" si="14"/>
        <v>#N/A</v>
      </c>
      <c r="AF75" t="e">
        <f t="shared" si="14"/>
        <v>#N/A</v>
      </c>
    </row>
    <row r="76" spans="1:32" hidden="1" outlineLevel="1">
      <c r="A76" t="s">
        <v>102</v>
      </c>
      <c r="B76" t="str">
        <f>IF(AND(G68="Non Handicap",H63&gt;=7,H63&lt;=12,D73&gt;0.1,F72&gt;5,F73&gt;5),B73,"")</f>
        <v/>
      </c>
      <c r="J76">
        <v>25</v>
      </c>
      <c r="K76" t="e">
        <f t="shared" si="0"/>
        <v>#NUM!</v>
      </c>
      <c r="L76" t="e">
        <f t="shared" si="0"/>
        <v>#NUM!</v>
      </c>
      <c r="M76" t="e">
        <f t="shared" si="0"/>
        <v>#NUM!</v>
      </c>
      <c r="N76" t="e">
        <f t="shared" si="1"/>
        <v>#NUM!</v>
      </c>
      <c r="O76" t="e">
        <f t="shared" si="2"/>
        <v>#NUM!</v>
      </c>
      <c r="P76" t="e">
        <f t="shared" si="3"/>
        <v>#NUM!</v>
      </c>
      <c r="Q76" t="e">
        <f t="shared" si="4"/>
        <v>#NUM!</v>
      </c>
      <c r="R76" t="e">
        <f t="shared" si="5"/>
        <v>#NUM!</v>
      </c>
      <c r="S76">
        <f t="shared" si="6"/>
        <v>0</v>
      </c>
      <c r="V76" t="e">
        <f t="shared" si="7"/>
        <v>#N/A</v>
      </c>
      <c r="W76" t="e">
        <f t="shared" si="8"/>
        <v>#N/A</v>
      </c>
      <c r="X76" t="str">
        <f t="shared" si="18"/>
        <v/>
      </c>
      <c r="Y76" t="e">
        <f t="shared" si="10"/>
        <v>#N/A</v>
      </c>
      <c r="Z76" t="e">
        <f t="shared" si="10"/>
        <v>#N/A</v>
      </c>
      <c r="AA76" t="e">
        <f t="shared" si="10"/>
        <v>#N/A</v>
      </c>
      <c r="AB76" t="e">
        <f t="shared" si="11"/>
        <v>#N/A</v>
      </c>
      <c r="AC76" t="e">
        <f t="shared" si="12"/>
        <v>#N/A</v>
      </c>
      <c r="AD76" t="e">
        <f t="shared" si="13"/>
        <v>#N/A</v>
      </c>
      <c r="AE76" t="e">
        <f t="shared" si="14"/>
        <v>#N/A</v>
      </c>
      <c r="AF76" t="e">
        <f t="shared" si="14"/>
        <v>#N/A</v>
      </c>
    </row>
    <row r="77" spans="1:32" hidden="1" outlineLevel="1">
      <c r="A77" t="s">
        <v>105</v>
      </c>
      <c r="B77">
        <f>SMALL(AF2:AF50, 1)</f>
        <v>4.5</v>
      </c>
      <c r="C77">
        <f>SMALL(AF2:AF50, 1)</f>
        <v>4.5</v>
      </c>
      <c r="D77" t="str">
        <f>IF(G77&lt;=3, "YES", "NO")</f>
        <v>NO</v>
      </c>
      <c r="E77">
        <f>IF(C77=0,SMALL(AF2:AF49,2), C77)</f>
        <v>4.5</v>
      </c>
      <c r="F77">
        <f>IF(E77=0, SMALL(AF2:AF49, 3), E77)</f>
        <v>4.5</v>
      </c>
      <c r="G77">
        <f>IF(F77=0, SMALL(AF2:AF49, 4), F77)</f>
        <v>4.5</v>
      </c>
      <c r="H77" t="str">
        <f>INDEX(A2:A50, MATCH(G77, AF2:AF50, 0))</f>
        <v>Archimento</v>
      </c>
      <c r="J77">
        <v>26</v>
      </c>
      <c r="K77" t="e">
        <f t="shared" si="0"/>
        <v>#NUM!</v>
      </c>
      <c r="L77" t="e">
        <f t="shared" si="0"/>
        <v>#NUM!</v>
      </c>
      <c r="M77" t="e">
        <f t="shared" si="0"/>
        <v>#NUM!</v>
      </c>
      <c r="N77" t="e">
        <f t="shared" si="1"/>
        <v>#NUM!</v>
      </c>
      <c r="O77" t="e">
        <f t="shared" si="2"/>
        <v>#NUM!</v>
      </c>
      <c r="P77" t="e">
        <f t="shared" si="3"/>
        <v>#NUM!</v>
      </c>
      <c r="Q77" t="e">
        <f t="shared" si="4"/>
        <v>#NUM!</v>
      </c>
      <c r="R77" t="e">
        <f t="shared" si="5"/>
        <v>#NUM!</v>
      </c>
      <c r="S77">
        <f t="shared" si="6"/>
        <v>0</v>
      </c>
      <c r="V77" t="e">
        <f t="shared" si="7"/>
        <v>#N/A</v>
      </c>
      <c r="W77" t="e">
        <f t="shared" si="8"/>
        <v>#N/A</v>
      </c>
      <c r="X77" t="str">
        <f t="shared" si="18"/>
        <v/>
      </c>
      <c r="Y77" t="e">
        <f t="shared" si="10"/>
        <v>#N/A</v>
      </c>
      <c r="Z77" t="e">
        <f t="shared" si="10"/>
        <v>#N/A</v>
      </c>
      <c r="AA77" t="e">
        <f t="shared" si="10"/>
        <v>#N/A</v>
      </c>
      <c r="AB77" t="e">
        <f t="shared" si="11"/>
        <v>#N/A</v>
      </c>
      <c r="AC77" t="e">
        <f t="shared" si="12"/>
        <v>#N/A</v>
      </c>
      <c r="AD77" t="e">
        <f t="shared" si="13"/>
        <v>#N/A</v>
      </c>
      <c r="AE77" t="e">
        <f t="shared" si="14"/>
        <v>#N/A</v>
      </c>
      <c r="AF77" t="e">
        <f t="shared" si="14"/>
        <v>#N/A</v>
      </c>
    </row>
    <row r="78" spans="1:32" hidden="1" outlineLevel="1">
      <c r="A78" t="s">
        <v>106</v>
      </c>
      <c r="B78">
        <f>INDEX(AE2:AE50, MATCH(H77, A2:A50, 0))</f>
        <v>305.94959999999998</v>
      </c>
      <c r="C78">
        <f>(B79-B78)+0.01</f>
        <v>0.01</v>
      </c>
      <c r="J78">
        <v>27</v>
      </c>
      <c r="K78" t="e">
        <f t="shared" si="0"/>
        <v>#NUM!</v>
      </c>
      <c r="L78" t="e">
        <f t="shared" si="0"/>
        <v>#NUM!</v>
      </c>
      <c r="M78" t="e">
        <f t="shared" si="0"/>
        <v>#NUM!</v>
      </c>
      <c r="N78" t="e">
        <f t="shared" si="1"/>
        <v>#NUM!</v>
      </c>
      <c r="O78" t="e">
        <f t="shared" si="2"/>
        <v>#NUM!</v>
      </c>
      <c r="P78" t="e">
        <f t="shared" si="3"/>
        <v>#NUM!</v>
      </c>
      <c r="Q78" t="e">
        <f t="shared" si="4"/>
        <v>#NUM!</v>
      </c>
      <c r="R78" t="e">
        <f t="shared" si="5"/>
        <v>#NUM!</v>
      </c>
      <c r="S78">
        <f t="shared" si="6"/>
        <v>0</v>
      </c>
      <c r="V78" t="e">
        <f t="shared" si="7"/>
        <v>#N/A</v>
      </c>
      <c r="W78" t="e">
        <f t="shared" si="8"/>
        <v>#N/A</v>
      </c>
      <c r="X78" t="str">
        <f t="shared" si="18"/>
        <v/>
      </c>
      <c r="Y78" t="e">
        <f t="shared" si="10"/>
        <v>#N/A</v>
      </c>
      <c r="Z78" t="e">
        <f t="shared" si="10"/>
        <v>#N/A</v>
      </c>
      <c r="AA78" t="e">
        <f t="shared" si="10"/>
        <v>#N/A</v>
      </c>
      <c r="AB78" t="e">
        <f t="shared" si="11"/>
        <v>#N/A</v>
      </c>
      <c r="AC78" t="e">
        <f t="shared" si="12"/>
        <v>#N/A</v>
      </c>
      <c r="AD78" t="e">
        <f t="shared" si="13"/>
        <v>#N/A</v>
      </c>
      <c r="AE78" t="e">
        <f t="shared" si="14"/>
        <v>#N/A</v>
      </c>
      <c r="AF78" t="e">
        <f t="shared" si="14"/>
        <v>#N/A</v>
      </c>
    </row>
    <row r="79" spans="1:32" hidden="1" outlineLevel="1">
      <c r="A79" t="s">
        <v>107</v>
      </c>
      <c r="B79">
        <f>LARGE(AE2:AE50, 1)</f>
        <v>305.94959999999998</v>
      </c>
      <c r="C79">
        <f>C78/B79</f>
        <v>3.2685121993949335E-5</v>
      </c>
      <c r="D79" t="str">
        <f>IF(C79&gt;=0.15, "YES", "NO")</f>
        <v>NO</v>
      </c>
      <c r="G79" t="str">
        <f>IF(D79="YES",CONCATENATE("PLUS: "&amp;H77&amp;" is "&amp;ROUND(C79*100,2)&amp;"% behind top-rated "&amp;H79&amp;". "),CONCATENATE("NEGATIVE: "&amp;H77&amp;" is highly rated."))</f>
        <v>NEGATIVE: Archimento is highly rated.</v>
      </c>
      <c r="H79" t="str">
        <f>INDEX(A2:A50, MATCH(B79, AE2:AE50, 0))</f>
        <v>Archimento</v>
      </c>
      <c r="J79">
        <v>28</v>
      </c>
      <c r="K79" t="e">
        <f t="shared" si="0"/>
        <v>#NUM!</v>
      </c>
      <c r="L79" t="e">
        <f t="shared" si="0"/>
        <v>#NUM!</v>
      </c>
      <c r="M79" t="e">
        <f t="shared" si="0"/>
        <v>#NUM!</v>
      </c>
      <c r="N79" t="e">
        <f t="shared" si="1"/>
        <v>#NUM!</v>
      </c>
      <c r="O79" t="e">
        <f t="shared" si="2"/>
        <v>#NUM!</v>
      </c>
      <c r="P79" t="e">
        <f t="shared" si="3"/>
        <v>#NUM!</v>
      </c>
      <c r="Q79" t="e">
        <f t="shared" si="4"/>
        <v>#NUM!</v>
      </c>
      <c r="R79" t="e">
        <f t="shared" si="5"/>
        <v>#NUM!</v>
      </c>
      <c r="S79">
        <f t="shared" si="6"/>
        <v>0</v>
      </c>
      <c r="V79" t="e">
        <f t="shared" si="7"/>
        <v>#N/A</v>
      </c>
      <c r="W79" t="e">
        <f t="shared" si="8"/>
        <v>#N/A</v>
      </c>
      <c r="X79" t="str">
        <f t="shared" si="18"/>
        <v/>
      </c>
      <c r="Y79" t="e">
        <f t="shared" si="10"/>
        <v>#N/A</v>
      </c>
      <c r="Z79" t="e">
        <f t="shared" si="10"/>
        <v>#N/A</v>
      </c>
      <c r="AA79" t="e">
        <f t="shared" si="10"/>
        <v>#N/A</v>
      </c>
      <c r="AB79" t="e">
        <f t="shared" si="11"/>
        <v>#N/A</v>
      </c>
      <c r="AC79" t="e">
        <f t="shared" si="12"/>
        <v>#N/A</v>
      </c>
      <c r="AD79" t="e">
        <f t="shared" si="13"/>
        <v>#N/A</v>
      </c>
      <c r="AE79" t="e">
        <f t="shared" si="14"/>
        <v>#N/A</v>
      </c>
      <c r="AF79" t="e">
        <f t="shared" si="14"/>
        <v>#N/A</v>
      </c>
    </row>
    <row r="80" spans="1:32" hidden="1" outlineLevel="1">
      <c r="A80" t="s">
        <v>108</v>
      </c>
      <c r="B80">
        <f>INDEX(W2:W50,MATCH(H77,A2:A50,0))</f>
        <v>20.305700000000002</v>
      </c>
      <c r="C80">
        <f>(B81-B80)+0.01</f>
        <v>2.4256999999999973</v>
      </c>
      <c r="D80" t="str">
        <f>D2</f>
        <v xml:space="preserve">1m4f </v>
      </c>
      <c r="J80">
        <v>29</v>
      </c>
      <c r="K80" t="e">
        <f t="shared" si="0"/>
        <v>#NUM!</v>
      </c>
      <c r="L80" t="e">
        <f t="shared" si="0"/>
        <v>#NUM!</v>
      </c>
      <c r="M80" t="e">
        <f t="shared" si="0"/>
        <v>#NUM!</v>
      </c>
      <c r="N80" t="e">
        <f t="shared" si="1"/>
        <v>#NUM!</v>
      </c>
      <c r="O80" t="e">
        <f t="shared" si="2"/>
        <v>#NUM!</v>
      </c>
      <c r="P80" t="e">
        <f t="shared" si="3"/>
        <v>#NUM!</v>
      </c>
      <c r="Q80" t="e">
        <f t="shared" si="4"/>
        <v>#NUM!</v>
      </c>
      <c r="R80" t="e">
        <f t="shared" si="5"/>
        <v>#NUM!</v>
      </c>
      <c r="S80">
        <f t="shared" si="6"/>
        <v>0</v>
      </c>
      <c r="V80" t="e">
        <f t="shared" si="7"/>
        <v>#N/A</v>
      </c>
      <c r="W80" t="e">
        <f t="shared" si="8"/>
        <v>#N/A</v>
      </c>
      <c r="X80" t="str">
        <f t="shared" si="18"/>
        <v/>
      </c>
      <c r="Y80" t="e">
        <f t="shared" si="10"/>
        <v>#N/A</v>
      </c>
      <c r="Z80" t="e">
        <f t="shared" si="10"/>
        <v>#N/A</v>
      </c>
      <c r="AA80" t="e">
        <f t="shared" si="10"/>
        <v>#N/A</v>
      </c>
      <c r="AB80" t="e">
        <f t="shared" si="11"/>
        <v>#N/A</v>
      </c>
      <c r="AC80" t="e">
        <f t="shared" si="12"/>
        <v>#N/A</v>
      </c>
      <c r="AD80" t="e">
        <f t="shared" si="13"/>
        <v>#N/A</v>
      </c>
      <c r="AE80" t="e">
        <f t="shared" si="14"/>
        <v>#N/A</v>
      </c>
      <c r="AF80" t="e">
        <f t="shared" si="14"/>
        <v>#N/A</v>
      </c>
    </row>
    <row r="81" spans="1:19" hidden="1" outlineLevel="1">
      <c r="A81" t="s">
        <v>109</v>
      </c>
      <c r="B81">
        <f>LARGE(W2:W49, 1)</f>
        <v>22.721399999999999</v>
      </c>
      <c r="C81">
        <f>C80/B81</f>
        <v>0.10675838636703713</v>
      </c>
      <c r="D81" t="str">
        <f>IF(AND(OR(D2="5f ", D2="6f ", D2="7f ", D2="1m "), C81&gt;0.15), "YES", "NO")</f>
        <v>NO</v>
      </c>
      <c r="G81" t="str">
        <f>IF(D81="YES", CONCATENATE("PLUS: The fastest horse "&amp;H82&amp;" is "&amp;ROUND(C81*100, 2)&amp;"% ahead of the lay selection "&amp;H77&amp;". "), "NEUTRAL: Speed is not a factor.")</f>
        <v>NEUTRAL: Speed is not a factor.</v>
      </c>
      <c r="H81" t="str">
        <f>INDEX(A2:A50,MATCH(B81,INDEX(W2:W50,0)))</f>
        <v>Agent Gibbs</v>
      </c>
      <c r="J81">
        <v>30</v>
      </c>
      <c r="K81" t="e">
        <f t="shared" si="0"/>
        <v>#NUM!</v>
      </c>
      <c r="L81" t="e">
        <f t="shared" si="0"/>
        <v>#NUM!</v>
      </c>
      <c r="M81" t="e">
        <f t="shared" si="0"/>
        <v>#NUM!</v>
      </c>
      <c r="N81" t="e">
        <f t="shared" si="1"/>
        <v>#NUM!</v>
      </c>
      <c r="O81" t="e">
        <f t="shared" si="2"/>
        <v>#NUM!</v>
      </c>
      <c r="P81" t="e">
        <f t="shared" si="3"/>
        <v>#NUM!</v>
      </c>
      <c r="Q81" t="e">
        <f t="shared" si="4"/>
        <v>#NUM!</v>
      </c>
      <c r="R81" t="e">
        <f t="shared" si="5"/>
        <v>#NUM!</v>
      </c>
      <c r="S81" t="str">
        <f t="shared" ref="S81:S91" si="21">A51</f>
        <v>Kempton</v>
      </c>
    </row>
    <row r="82" spans="1:19" hidden="1" outlineLevel="1">
      <c r="A82" t="s">
        <v>110</v>
      </c>
      <c r="B82">
        <f>INDEX(M2:M49, MATCH(H77, A2:A49, 0))</f>
        <v>110</v>
      </c>
      <c r="C82">
        <f>(B83-B82)+0.01</f>
        <v>0.01</v>
      </c>
      <c r="J82">
        <v>31</v>
      </c>
      <c r="K82" t="e">
        <f t="shared" si="0"/>
        <v>#NUM!</v>
      </c>
      <c r="L82" t="e">
        <f t="shared" si="0"/>
        <v>#NUM!</v>
      </c>
      <c r="M82" t="e">
        <f t="shared" si="0"/>
        <v>#NUM!</v>
      </c>
      <c r="N82" t="e">
        <f t="shared" si="1"/>
        <v>#NUM!</v>
      </c>
      <c r="O82" t="e">
        <f t="shared" si="2"/>
        <v>#NUM!</v>
      </c>
      <c r="P82" t="e">
        <f t="shared" si="3"/>
        <v>#NUM!</v>
      </c>
      <c r="Q82" t="e">
        <f t="shared" si="4"/>
        <v>#NUM!</v>
      </c>
      <c r="R82" t="e">
        <f t="shared" si="5"/>
        <v>#NUM!</v>
      </c>
      <c r="S82">
        <f t="shared" si="21"/>
        <v>0</v>
      </c>
    </row>
    <row r="83" spans="1:19" hidden="1" outlineLevel="1">
      <c r="A83" t="s">
        <v>111</v>
      </c>
      <c r="B83">
        <f>LARGE(M2:M49, 1)</f>
        <v>110</v>
      </c>
      <c r="C83">
        <f>C82/B83</f>
        <v>9.0909090909090917E-5</v>
      </c>
      <c r="D83" t="str">
        <f>IF(C83&gt;0.2, "YES", "NO")</f>
        <v>NO</v>
      </c>
      <c r="G83" t="str">
        <f>IF(D83="YES",CONCATENATE("PLUS: Form horse "&amp;H83&amp;" is "&amp;ROUND(C83*100,2)&amp;"% ahead of the lay selection "&amp;H77&amp;". "),CONCATENATE("NEGATIVE: "&amp;H77&amp;"is the form horse."))</f>
        <v>NEGATIVE: Archimentois the form horse.</v>
      </c>
      <c r="H83" t="str">
        <f>INDEX(A2:A50,MATCH(B83,INDEX(M2:M50,0)))</f>
        <v>Agent Gibbs</v>
      </c>
      <c r="J83">
        <v>32</v>
      </c>
      <c r="K83" t="e">
        <f t="shared" si="0"/>
        <v>#NUM!</v>
      </c>
      <c r="L83" t="e">
        <f t="shared" si="0"/>
        <v>#NUM!</v>
      </c>
      <c r="M83" t="e">
        <f t="shared" si="0"/>
        <v>#NUM!</v>
      </c>
      <c r="N83" t="e">
        <f t="shared" si="1"/>
        <v>#NUM!</v>
      </c>
      <c r="O83" t="e">
        <f t="shared" si="2"/>
        <v>#NUM!</v>
      </c>
      <c r="P83" t="e">
        <f t="shared" si="3"/>
        <v>#NUM!</v>
      </c>
      <c r="Q83" t="e">
        <f t="shared" si="4"/>
        <v>#NUM!</v>
      </c>
      <c r="R83" t="e">
        <f t="shared" si="5"/>
        <v>#NUM!</v>
      </c>
      <c r="S83" t="str">
        <f t="shared" si="21"/>
        <v>Top-rated</v>
      </c>
    </row>
    <row r="84" spans="1:19" hidden="1" outlineLevel="1">
      <c r="A84" t="s">
        <v>112</v>
      </c>
      <c r="B84">
        <f>INDEX(AC2:AC50, MATCH(H77, A2:A49, 0))</f>
        <v>1.3916999999999999</v>
      </c>
      <c r="C84">
        <f>(B85-B84)+0.01</f>
        <v>1.4435000000000002</v>
      </c>
      <c r="J84">
        <v>33</v>
      </c>
      <c r="K84" t="e">
        <f t="shared" si="0"/>
        <v>#NUM!</v>
      </c>
      <c r="L84" t="e">
        <f t="shared" si="0"/>
        <v>#NUM!</v>
      </c>
      <c r="M84" t="e">
        <f t="shared" si="0"/>
        <v>#NUM!</v>
      </c>
      <c r="N84" t="e">
        <f t="shared" si="1"/>
        <v>#NUM!</v>
      </c>
      <c r="O84" t="e">
        <f t="shared" si="2"/>
        <v>#NUM!</v>
      </c>
      <c r="P84" t="e">
        <f t="shared" si="3"/>
        <v>#NUM!</v>
      </c>
      <c r="Q84" t="e">
        <f t="shared" si="4"/>
        <v>#NUM!</v>
      </c>
      <c r="R84" t="e">
        <f t="shared" si="5"/>
        <v>#NUM!</v>
      </c>
      <c r="S84" t="str">
        <f t="shared" si="21"/>
        <v>2nd rated</v>
      </c>
    </row>
    <row r="85" spans="1:19" hidden="1" outlineLevel="1">
      <c r="A85" t="s">
        <v>112</v>
      </c>
      <c r="B85">
        <f>LARGE(AC2:AC50, 1)</f>
        <v>2.8252000000000002</v>
      </c>
      <c r="C85">
        <f>C84/B85</f>
        <v>0.51093727877672379</v>
      </c>
      <c r="D85" t="str">
        <f>IF(AND(J2="2yo", C85&gt;0.2), "YES", "NO")</f>
        <v>NO</v>
      </c>
      <c r="E85" t="str">
        <f>IF(J2&lt;&gt;"2yo", "IGNORE", "")</f>
        <v>IGNORE</v>
      </c>
      <c r="G85" t="str">
        <f>IF(AND(D85="YES", E85&lt;&gt;"IGNORE"), CONCATENATE("PLUS: The Stallion rating for lay selection "&amp;H77&amp;" is "&amp;ROUND(C85*100, 2)&amp;"% worse than best-rated stallion "&amp;H85&amp;". "), "NEUTRAL: Stallion ratings are not a factor.")</f>
        <v>NEUTRAL: Stallion ratings are not a factor.</v>
      </c>
      <c r="H85" t="str">
        <f>INDEX(A2:A50, MATCH(B85, AC2:AC50, 0))</f>
        <v>El Ghazwani (IRE)</v>
      </c>
      <c r="J85">
        <v>34</v>
      </c>
      <c r="K85" t="e">
        <f t="shared" si="0"/>
        <v>#NUM!</v>
      </c>
      <c r="L85" t="e">
        <f t="shared" si="0"/>
        <v>#NUM!</v>
      </c>
      <c r="M85" t="e">
        <f t="shared" si="0"/>
        <v>#NUM!</v>
      </c>
      <c r="N85" t="e">
        <f t="shared" si="1"/>
        <v>#NUM!</v>
      </c>
      <c r="O85" t="e">
        <f t="shared" si="2"/>
        <v>#NUM!</v>
      </c>
      <c r="P85" t="e">
        <f t="shared" si="3"/>
        <v>#NUM!</v>
      </c>
      <c r="Q85" t="e">
        <f t="shared" si="4"/>
        <v>#NUM!</v>
      </c>
      <c r="R85" t="e">
        <f t="shared" si="5"/>
        <v>#NUM!</v>
      </c>
      <c r="S85" t="str">
        <f t="shared" si="21"/>
        <v>3rd rated</v>
      </c>
    </row>
    <row r="86" spans="1:19" hidden="1" outlineLevel="1">
      <c r="A86" t="s">
        <v>113</v>
      </c>
      <c r="B86">
        <f>INDEX(AD2:AD50, MATCH(H77, A2:A49, 0))</f>
        <v>39.5122</v>
      </c>
      <c r="C86">
        <f>(B87-B86)+0.01</f>
        <v>0.01</v>
      </c>
      <c r="J86">
        <v>35</v>
      </c>
      <c r="K86" t="e">
        <f t="shared" si="0"/>
        <v>#NUM!</v>
      </c>
      <c r="L86" t="e">
        <f t="shared" si="0"/>
        <v>#NUM!</v>
      </c>
      <c r="M86" t="e">
        <f t="shared" si="0"/>
        <v>#NUM!</v>
      </c>
      <c r="N86" t="e">
        <f t="shared" si="1"/>
        <v>#NUM!</v>
      </c>
      <c r="O86" t="e">
        <f t="shared" si="2"/>
        <v>#NUM!</v>
      </c>
      <c r="P86" t="e">
        <f t="shared" si="3"/>
        <v>#NUM!</v>
      </c>
      <c r="Q86" t="e">
        <f t="shared" si="4"/>
        <v>#NUM!</v>
      </c>
      <c r="R86" t="e">
        <f t="shared" si="5"/>
        <v>#NUM!</v>
      </c>
      <c r="S86" t="str">
        <f t="shared" si="21"/>
        <v>Form (last race)</v>
      </c>
    </row>
    <row r="87" spans="1:19" hidden="1" outlineLevel="1">
      <c r="A87" t="s">
        <v>113</v>
      </c>
      <c r="B87">
        <f>LARGE(AD2:AD50, 1)</f>
        <v>39.5122</v>
      </c>
      <c r="C87">
        <f>C86/B87</f>
        <v>2.530863885078533E-4</v>
      </c>
      <c r="D87" t="str">
        <f>IF(C87&gt;0.2, "YES", "NO")</f>
        <v>NO</v>
      </c>
      <c r="G87" t="str">
        <f>IF(D87="YES", CONCATENATE("PLUS: The most suited horse, "&amp;H87&amp;" is "&amp;ROUND(C87*100, 2)&amp;"% ahead of "&amp;H77&amp;". "), "NEGATIVE: The selection might be suited to this race, so it should be regarded as tentative for this reason.")</f>
        <v>NEGATIVE: The selection might be suited to this race, so it should be regarded as tentative for this reason.</v>
      </c>
      <c r="H87" t="str">
        <f>INDEX(A2:A50, MATCH(B87, AD2:AD50, 0))</f>
        <v>Archimento</v>
      </c>
      <c r="J87">
        <v>36</v>
      </c>
      <c r="K87" t="e">
        <f t="shared" si="0"/>
        <v>#NUM!</v>
      </c>
      <c r="L87" t="e">
        <f t="shared" si="0"/>
        <v>#NUM!</v>
      </c>
      <c r="M87" t="e">
        <f t="shared" si="0"/>
        <v>#NUM!</v>
      </c>
      <c r="N87" t="e">
        <f t="shared" si="1"/>
        <v>#NUM!</v>
      </c>
      <c r="O87" t="e">
        <f t="shared" si="2"/>
        <v>#NUM!</v>
      </c>
      <c r="P87" t="e">
        <f t="shared" si="3"/>
        <v>#NUM!</v>
      </c>
      <c r="Q87" t="e">
        <f t="shared" si="4"/>
        <v>#NUM!</v>
      </c>
      <c r="R87" t="e">
        <f t="shared" si="5"/>
        <v>#NUM!</v>
      </c>
      <c r="S87" t="str">
        <f t="shared" si="21"/>
        <v>Speed</v>
      </c>
    </row>
    <row r="88" spans="1:19" hidden="1" outlineLevel="1">
      <c r="A88" t="s">
        <v>117</v>
      </c>
      <c r="B88">
        <f>INDEX(Y2:Y50, MATCH(H77,A2:A50, 0))</f>
        <v>4.2534000000000001</v>
      </c>
      <c r="C88">
        <f>B89-B88</f>
        <v>0</v>
      </c>
      <c r="H88" t="str">
        <f>INDEX(X2:X50, MATCH(B88, Y2:Y50, 0))</f>
        <v>Watson, Jason</v>
      </c>
      <c r="J88">
        <v>37</v>
      </c>
      <c r="K88" t="e">
        <f t="shared" si="0"/>
        <v>#NUM!</v>
      </c>
      <c r="L88" t="e">
        <f t="shared" si="0"/>
        <v>#NUM!</v>
      </c>
      <c r="M88" t="e">
        <f t="shared" si="0"/>
        <v>#NUM!</v>
      </c>
      <c r="N88" t="e">
        <f t="shared" si="1"/>
        <v>#NUM!</v>
      </c>
      <c r="O88" t="e">
        <f t="shared" si="2"/>
        <v>#NUM!</v>
      </c>
      <c r="P88" t="e">
        <f t="shared" si="3"/>
        <v>#NUM!</v>
      </c>
      <c r="Q88" t="e">
        <f t="shared" si="4"/>
        <v>#NUM!</v>
      </c>
      <c r="R88" t="e">
        <f t="shared" si="5"/>
        <v>#NUM!</v>
      </c>
      <c r="S88" t="str">
        <f t="shared" si="21"/>
        <v>Trainer</v>
      </c>
    </row>
    <row r="89" spans="1:19" hidden="1" outlineLevel="1">
      <c r="A89" t="s">
        <v>117</v>
      </c>
      <c r="B89">
        <f>LARGE(Y2:Y50, 1)</f>
        <v>4.2534000000000001</v>
      </c>
      <c r="C89">
        <f>C88/B89</f>
        <v>0</v>
      </c>
      <c r="D89" t="str">
        <f>IF(C89&gt;0.3,"YES","NO")</f>
        <v>NO</v>
      </c>
      <c r="G89" t="str">
        <f>IF(D89="YES", CONCATENATE("PLUS: The top-rated jockey, "&amp;H89&amp;" is "&amp;ROUND(C89*100, 2)&amp;"% ahead of "&amp;H88&amp;". "), CONCATENATE("NEGATIVE: The lay selection is on a highly rated jockey in "&amp;H89&amp;". "))</f>
        <v xml:space="preserve">NEGATIVE: The lay selection is on a highly rated jockey in Watson, Jason. </v>
      </c>
      <c r="H89" t="str">
        <f>INDEX(X2:X50, MATCH(B89, Y2:Y50, 0))</f>
        <v>Watson, Jason</v>
      </c>
      <c r="J89">
        <v>38</v>
      </c>
      <c r="K89" t="e">
        <f t="shared" si="0"/>
        <v>#NUM!</v>
      </c>
      <c r="L89" t="e">
        <f t="shared" si="0"/>
        <v>#NUM!</v>
      </c>
      <c r="M89" t="e">
        <f t="shared" si="0"/>
        <v>#NUM!</v>
      </c>
      <c r="N89" t="e">
        <f t="shared" si="1"/>
        <v>#NUM!</v>
      </c>
      <c r="O89" t="e">
        <f t="shared" si="2"/>
        <v>#NUM!</v>
      </c>
      <c r="P89" t="e">
        <f t="shared" si="3"/>
        <v>#NUM!</v>
      </c>
      <c r="Q89" t="e">
        <f t="shared" si="4"/>
        <v>#NUM!</v>
      </c>
      <c r="R89" t="e">
        <f t="shared" si="5"/>
        <v>#NUM!</v>
      </c>
      <c r="S89" t="str">
        <f t="shared" si="21"/>
        <v>Stallion</v>
      </c>
    </row>
    <row r="90" spans="1:19" hidden="1" outlineLevel="1">
      <c r="A90" t="s">
        <v>118</v>
      </c>
      <c r="B90">
        <f>INDEX(N2:N50, MATCH(H77, A2:A50, 0))</f>
        <v>60.4848</v>
      </c>
      <c r="C90">
        <f>(B91-B90)+0.01</f>
        <v>24.708400000000001</v>
      </c>
      <c r="J90">
        <v>39</v>
      </c>
      <c r="K90" t="e">
        <f t="shared" si="0"/>
        <v>#NUM!</v>
      </c>
      <c r="L90" t="e">
        <f t="shared" si="0"/>
        <v>#NUM!</v>
      </c>
      <c r="M90" t="e">
        <f t="shared" si="0"/>
        <v>#NUM!</v>
      </c>
      <c r="N90" t="e">
        <f t="shared" si="1"/>
        <v>#NUM!</v>
      </c>
      <c r="O90" t="e">
        <f t="shared" si="2"/>
        <v>#NUM!</v>
      </c>
      <c r="P90" t="e">
        <f t="shared" si="3"/>
        <v>#NUM!</v>
      </c>
      <c r="Q90" t="e">
        <f t="shared" si="4"/>
        <v>#NUM!</v>
      </c>
      <c r="R90" t="e">
        <f t="shared" si="5"/>
        <v>#NUM!</v>
      </c>
      <c r="S90" t="str">
        <f t="shared" si="21"/>
        <v>Jockey</v>
      </c>
    </row>
    <row r="91" spans="1:19" hidden="1" outlineLevel="1">
      <c r="A91" t="s">
        <v>118</v>
      </c>
      <c r="B91">
        <f>LARGE(N2:N50, 1)</f>
        <v>85.183199999999999</v>
      </c>
      <c r="C91">
        <f>(C90+0.01)/(B91+0.01)</f>
        <v>0.29014522285816241</v>
      </c>
      <c r="D91" t="str">
        <f>IF(C91&gt;0.2,"YES","NO")</f>
        <v>YES</v>
      </c>
      <c r="G91" t="str">
        <f>IF(B91=0, "", IF(D91="YES",CONCATENATE("PLUS: In the second-last race, "&amp;H91&amp;" outperformed "&amp;H77&amp;" significantly."), "NEGATIVE: In the horse's second last race, he performed well which should act as a warning here."))</f>
        <v>PLUS: In the second-last race, El Ghazwani (IRE) outperformed Archimento significantly.</v>
      </c>
      <c r="H91" t="str">
        <f>INDEX(A2:A50, MATCH(B91, N2:N50, 0))</f>
        <v>El Ghazwani (IRE)</v>
      </c>
      <c r="J91">
        <v>40</v>
      </c>
      <c r="K91" t="e">
        <f t="shared" si="0"/>
        <v>#NUM!</v>
      </c>
      <c r="L91" t="e">
        <f t="shared" si="0"/>
        <v>#NUM!</v>
      </c>
      <c r="M91" t="e">
        <f t="shared" si="0"/>
        <v>#NUM!</v>
      </c>
      <c r="N91" t="e">
        <f t="shared" si="1"/>
        <v>#NUM!</v>
      </c>
      <c r="O91" t="e">
        <f t="shared" si="2"/>
        <v>#NUM!</v>
      </c>
      <c r="P91" t="e">
        <f t="shared" si="3"/>
        <v>#NUM!</v>
      </c>
      <c r="Q91" t="e">
        <f t="shared" si="4"/>
        <v>#NUM!</v>
      </c>
      <c r="R91" t="e">
        <f t="shared" si="5"/>
        <v>#NUM!</v>
      </c>
      <c r="S91" t="str">
        <f t="shared" si="21"/>
        <v>Suitability</v>
      </c>
    </row>
    <row r="92" spans="1:19" hidden="1" outlineLevel="1">
      <c r="A92" t="s">
        <v>114</v>
      </c>
      <c r="B92" t="str">
        <f ca="1">IF(C92=B70, "No Lay", C92)</f>
        <v>No Lay</v>
      </c>
      <c r="C92" t="str">
        <f>IF(AND(D77="YES",D92&gt;=2,D83="YES",SMALL(M2:M50,1)&gt;0),H77,IF(E92&gt;=5,H77,"No Lay"))</f>
        <v>No Lay</v>
      </c>
      <c r="D92">
        <f>COUNTIF(D79:D87, "YES")</f>
        <v>0</v>
      </c>
      <c r="E92">
        <f>COUNTIF(D79:D91, "YES")</f>
        <v>1</v>
      </c>
      <c r="F92" t="str">
        <f>IF(E92=0, "", IF(E92=1, "*", IF(E92=2, "**", IF(E92=3, "***", IF(E92=4, "****", IF(E92&gt;4, "*****", ""))))))</f>
        <v>*</v>
      </c>
      <c r="G92" t="str">
        <f ca="1">IF(B92&lt;&gt;"No Lay",CONCATENATE(G79&amp;CHAR(10)&amp;G81&amp;CHAR(10)&amp;G83&amp;CHAR(10)&amp;G85&amp;CHAR(10)&amp;G87&amp;CHAR(10)&amp;G89&amp;CHAR(10)&amp;G91),"""")</f>
        <v>"</v>
      </c>
    </row>
    <row r="93" spans="1:19" hidden="1" outlineLevel="1"/>
    <row r="94" spans="1:19" hidden="1" outlineLevel="1">
      <c r="A94" t="s">
        <v>122</v>
      </c>
      <c r="B94">
        <f>INDEX(Sheet1!B:B, MATCH($A$51, Sheet1!$A:$A,0))</f>
        <v>138</v>
      </c>
      <c r="E94" t="s">
        <v>123</v>
      </c>
    </row>
    <row r="95" spans="1:19" hidden="1" outlineLevel="1">
      <c r="A95" t="s">
        <v>124</v>
      </c>
      <c r="B95">
        <f>INDEX(Sheet1!D:D, MATCH($A$51, Sheet1!$A:$A,0))</f>
        <v>0.22459999999999999</v>
      </c>
    </row>
    <row r="96" spans="1:19" hidden="1" outlineLevel="1">
      <c r="A96" t="s">
        <v>70</v>
      </c>
      <c r="B96">
        <f>INDEX(Sheet1!H:H, MATCH($A$51, Sheet1!$A:$A,0))</f>
        <v>0.1812</v>
      </c>
      <c r="C96" t="b">
        <f>IF(AND($B$94&gt;15,B96&gt;0.25),B55)</f>
        <v>0</v>
      </c>
      <c r="D96">
        <f t="shared" ref="D96:D101" si="22">RANK(B96, B$96:B$101, 2)</f>
        <v>3</v>
      </c>
      <c r="E96">
        <f t="shared" ref="E96:E101" si="23">7-D96</f>
        <v>4</v>
      </c>
      <c r="F96" t="str">
        <f t="shared" ref="F96:F101" si="24">IF(AND(OR(E96=1, E96=2), C96&lt;&gt;FALSE), C96, "")</f>
        <v/>
      </c>
      <c r="G96" t="str">
        <f>INDEX(F96:F101,MATCH(1,E96:E101,0))</f>
        <v/>
      </c>
    </row>
    <row r="97" spans="1:6" hidden="1" outlineLevel="1">
      <c r="A97" t="s">
        <v>25</v>
      </c>
      <c r="B97">
        <f>INDEX(Sheet1!J:J, MATCH($A$51, Sheet1!$A:$A,0))</f>
        <v>0.1739</v>
      </c>
      <c r="C97" t="b">
        <f>IF(AND($B$94&gt;15,B97&gt;0.25),B56)</f>
        <v>0</v>
      </c>
      <c r="D97">
        <f t="shared" si="22"/>
        <v>2</v>
      </c>
      <c r="E97">
        <f t="shared" si="23"/>
        <v>5</v>
      </c>
      <c r="F97" t="str">
        <f t="shared" si="24"/>
        <v/>
      </c>
    </row>
    <row r="98" spans="1:6" hidden="1" outlineLevel="1">
      <c r="A98" t="s">
        <v>28</v>
      </c>
      <c r="B98">
        <f>INDEX(Sheet1!L:L, MATCH($A$51, Sheet1!$A:$A,0))</f>
        <v>0.23910000000000001</v>
      </c>
      <c r="C98" t="b">
        <f>IF(AND($B$94&gt;15,B98&gt;0.25),B57)</f>
        <v>0</v>
      </c>
      <c r="D98">
        <f t="shared" si="22"/>
        <v>6</v>
      </c>
      <c r="E98">
        <f t="shared" si="23"/>
        <v>1</v>
      </c>
      <c r="F98" t="str">
        <f t="shared" si="24"/>
        <v/>
      </c>
    </row>
    <row r="99" spans="1:6" hidden="1" outlineLevel="1">
      <c r="A99" t="s">
        <v>26</v>
      </c>
      <c r="B99">
        <f>INDEX(Sheet1!P:P, MATCH($A$51, Sheet1!$A:$A,0))</f>
        <v>0.19570000000000001</v>
      </c>
      <c r="C99" t="b">
        <f>IF(AND($B$94&gt;15,B99&gt;0.25),B59)</f>
        <v>0</v>
      </c>
      <c r="D99">
        <f t="shared" si="22"/>
        <v>4</v>
      </c>
      <c r="E99">
        <f t="shared" si="23"/>
        <v>3</v>
      </c>
      <c r="F99" t="str">
        <f t="shared" si="24"/>
        <v/>
      </c>
    </row>
    <row r="100" spans="1:6" hidden="1" outlineLevel="1">
      <c r="A100" t="s">
        <v>30</v>
      </c>
      <c r="B100">
        <f>INDEX(Sheet1!N:N, MATCH($A$51, Sheet1!$A:$A,0))</f>
        <v>0.13039999999999999</v>
      </c>
      <c r="C100" t="b">
        <f>IF(AND($B$94&gt;15,B100&gt;0.25),B58)</f>
        <v>0</v>
      </c>
      <c r="D100">
        <f t="shared" si="22"/>
        <v>1</v>
      </c>
      <c r="E100">
        <f t="shared" si="23"/>
        <v>6</v>
      </c>
      <c r="F100" t="str">
        <f t="shared" si="24"/>
        <v/>
      </c>
    </row>
    <row r="101" spans="1:6" hidden="1" outlineLevel="1">
      <c r="A101" t="s">
        <v>32</v>
      </c>
      <c r="B101">
        <f>INDEX(Sheet1!R:R, MATCH($A$51, Sheet1!$A:$A,0))</f>
        <v>0.2319</v>
      </c>
      <c r="C101" t="b">
        <f>IF(AND($B$94&gt;15,B101&gt;0.25),B60)</f>
        <v>0</v>
      </c>
      <c r="D101">
        <f t="shared" si="22"/>
        <v>5</v>
      </c>
      <c r="E101">
        <f t="shared" si="23"/>
        <v>2</v>
      </c>
      <c r="F101" t="str">
        <f t="shared" si="24"/>
        <v/>
      </c>
    </row>
    <row r="102" spans="1:6" hidden="1" outlineLevel="1"/>
    <row r="103" spans="1:6" hidden="1" outlineLevel="1"/>
    <row r="104" spans="1:6" hidden="1" outlineLevel="1"/>
    <row r="105" spans="1:6" hidden="1" outlineLevel="1"/>
    <row r="106" spans="1:6" hidden="1" outlineLevel="1"/>
    <row r="107" spans="1:6" hidden="1" outlineLevel="1"/>
    <row r="108" spans="1:6" hidden="1" outlineLevel="1"/>
    <row r="109" spans="1:6" hidden="1" outlineLevel="1"/>
    <row r="110" spans="1:6" hidden="1" outlineLevel="1"/>
    <row r="111" spans="1:6" collapsed="1"/>
  </sheetData>
  <autoFilter ref="A1:AG111"/>
  <conditionalFormatting sqref="L1">
    <cfRule type="colorScale" priority="5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5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5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4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4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4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4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4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4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1">
    <cfRule type="colorScale" priority="4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N1">
    <cfRule type="colorScale" priority="4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O1">
    <cfRule type="colorScale" priority="4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P1">
    <cfRule type="colorScale" priority="3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Q1">
    <cfRule type="colorScale" priority="3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R1">
    <cfRule type="colorScale" priority="3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S1">
    <cfRule type="colorScale" priority="3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T1">
    <cfRule type="colorScale" priority="3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U1">
    <cfRule type="colorScale" priority="3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V1">
    <cfRule type="colorScale" priority="3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X1">
    <cfRule type="colorScale" priority="3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Z1">
    <cfRule type="colorScale" priority="3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B1">
    <cfRule type="colorScale" priority="3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8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7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W1">
    <cfRule type="colorScale" priority="26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Y1">
    <cfRule type="colorScale" priority="25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A1">
    <cfRule type="colorScale" priority="24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C1">
    <cfRule type="colorScale" priority="23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D1">
    <cfRule type="colorScale" priority="22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E1">
    <cfRule type="colorScale" priority="21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F1">
    <cfRule type="colorScale" priority="20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AG1">
    <cfRule type="colorScale" priority="19">
      <colorScale>
        <cfvo type="min"/>
        <cfvo type="percentile" val="50"/>
        <cfvo type="max"/>
        <color rgb="FFFF7128"/>
        <color rgb="FFFFEB84"/>
        <color rgb="FF63BE7B"/>
      </colorScale>
    </cfRule>
  </conditionalFormatting>
  <conditionalFormatting sqref="M2:M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C6:D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11.42578125" defaultRowHeight="15"/>
  <sheetData>
    <row r="6" spans="3:4">
      <c r="C6" t="s">
        <v>52</v>
      </c>
      <c r="D6" t="s">
        <v>53</v>
      </c>
    </row>
    <row r="7" spans="3:4">
      <c r="C7" t="s">
        <v>54</v>
      </c>
      <c r="D7" t="s">
        <v>54</v>
      </c>
    </row>
    <row r="8" spans="3:4">
      <c r="C8" t="s">
        <v>1737</v>
      </c>
      <c r="D8" t="s">
        <v>1737</v>
      </c>
    </row>
    <row r="9" spans="3:4">
      <c r="C9" t="s">
        <v>32</v>
      </c>
      <c r="D9" t="s">
        <v>32</v>
      </c>
    </row>
    <row r="10" spans="3:4">
      <c r="C10" t="s">
        <v>1738</v>
      </c>
      <c r="D10" t="s">
        <v>1738</v>
      </c>
    </row>
    <row r="11" spans="3:4">
      <c r="C11" t="s">
        <v>1739</v>
      </c>
      <c r="D11" t="s">
        <v>1739</v>
      </c>
    </row>
    <row r="12" spans="3:4">
      <c r="C12" t="s">
        <v>1740</v>
      </c>
      <c r="D12" t="s">
        <v>1740</v>
      </c>
    </row>
    <row r="13" spans="3:4">
      <c r="C13" t="s">
        <v>66</v>
      </c>
      <c r="D13" t="s">
        <v>66</v>
      </c>
    </row>
    <row r="14" spans="3:4">
      <c r="D14" t="s">
        <v>1741</v>
      </c>
    </row>
    <row r="15" spans="3:4">
      <c r="D15" t="s">
        <v>1742</v>
      </c>
    </row>
    <row r="16" spans="3:4">
      <c r="D16" t="s">
        <v>1743</v>
      </c>
    </row>
    <row r="17" spans="4:4">
      <c r="D17" t="s">
        <v>1744</v>
      </c>
    </row>
    <row r="18" spans="4:4">
      <c r="D18" t="s">
        <v>1745</v>
      </c>
    </row>
    <row r="19" spans="4:4">
      <c r="D19" t="s">
        <v>1746</v>
      </c>
    </row>
    <row r="20" spans="4:4">
      <c r="D20" t="s">
        <v>1747</v>
      </c>
    </row>
    <row r="21" spans="4:4">
      <c r="D21" t="s">
        <v>1748</v>
      </c>
    </row>
    <row r="22" spans="4:4">
      <c r="D22" t="s">
        <v>1749</v>
      </c>
    </row>
    <row r="23" spans="4:4">
      <c r="D23" t="s">
        <v>1750</v>
      </c>
    </row>
    <row r="24" spans="4:4">
      <c r="D24" t="s">
        <v>1751</v>
      </c>
    </row>
    <row r="25" spans="4:4">
      <c r="D25" t="s">
        <v>1752</v>
      </c>
    </row>
    <row r="26" spans="4:4">
      <c r="D26" t="s">
        <v>1753</v>
      </c>
    </row>
    <row r="27" spans="4:4">
      <c r="D27" t="s">
        <v>1754</v>
      </c>
    </row>
    <row r="28" spans="4:4">
      <c r="D28" t="s">
        <v>1755</v>
      </c>
    </row>
    <row r="29" spans="4:4">
      <c r="D29" t="s">
        <v>1756</v>
      </c>
    </row>
    <row r="30" spans="4:4">
      <c r="D30" t="s">
        <v>1757</v>
      </c>
    </row>
    <row r="31" spans="4:4">
      <c r="D31" t="s">
        <v>1758</v>
      </c>
    </row>
    <row r="32" spans="4:4">
      <c r="D32" t="s">
        <v>1759</v>
      </c>
    </row>
    <row r="33" spans="4:4">
      <c r="D33" t="s">
        <v>1760</v>
      </c>
    </row>
    <row r="34" spans="4:4">
      <c r="D34" t="s">
        <v>1761</v>
      </c>
    </row>
    <row r="35" spans="4:4">
      <c r="D35" t="s">
        <v>1762</v>
      </c>
    </row>
    <row r="36" spans="4:4">
      <c r="D36" t="s">
        <v>1763</v>
      </c>
    </row>
    <row r="37" spans="4:4">
      <c r="D37" t="s">
        <v>1764</v>
      </c>
    </row>
    <row r="38" spans="4:4">
      <c r="D38" t="s">
        <v>1765</v>
      </c>
    </row>
    <row r="39" spans="4:4">
      <c r="D39" t="s">
        <v>1766</v>
      </c>
    </row>
    <row r="40" spans="4:4">
      <c r="D40" t="s">
        <v>1767</v>
      </c>
    </row>
    <row r="41" spans="4:4">
      <c r="D41" t="s">
        <v>1768</v>
      </c>
    </row>
    <row r="42" spans="4:4">
      <c r="D42" t="s">
        <v>1769</v>
      </c>
    </row>
    <row r="43" spans="4:4">
      <c r="D43" t="s">
        <v>1770</v>
      </c>
    </row>
    <row r="44" spans="4:4">
      <c r="D44" t="s">
        <v>1771</v>
      </c>
    </row>
    <row r="45" spans="4:4">
      <c r="D45" t="s">
        <v>1772</v>
      </c>
    </row>
    <row r="46" spans="4:4">
      <c r="D46" t="s">
        <v>1773</v>
      </c>
    </row>
    <row r="47" spans="4:4">
      <c r="D47" t="s">
        <v>1774</v>
      </c>
    </row>
    <row r="48" spans="4:4">
      <c r="D48" t="s">
        <v>1775</v>
      </c>
    </row>
    <row r="49" spans="4:4">
      <c r="D49" t="s">
        <v>1776</v>
      </c>
    </row>
    <row r="50" spans="4:4">
      <c r="D50" t="s">
        <v>1777</v>
      </c>
    </row>
    <row r="51" spans="4:4">
      <c r="D51" t="s">
        <v>1778</v>
      </c>
    </row>
    <row r="52" spans="4:4">
      <c r="D52" t="s">
        <v>1779</v>
      </c>
    </row>
    <row r="53" spans="4:4">
      <c r="D53" t="s">
        <v>1780</v>
      </c>
    </row>
    <row r="54" spans="4:4">
      <c r="D54" t="s">
        <v>1781</v>
      </c>
    </row>
    <row r="55" spans="4:4">
      <c r="D55" t="s">
        <v>1782</v>
      </c>
    </row>
    <row r="56" spans="4:4">
      <c r="D56" t="s">
        <v>1783</v>
      </c>
    </row>
    <row r="57" spans="4:4">
      <c r="D57" t="s">
        <v>1784</v>
      </c>
    </row>
    <row r="58" spans="4:4">
      <c r="D58" t="s">
        <v>1785</v>
      </c>
    </row>
    <row r="59" spans="4:4">
      <c r="D59" t="s">
        <v>1786</v>
      </c>
    </row>
    <row r="60" spans="4:4">
      <c r="D60" t="s">
        <v>1787</v>
      </c>
    </row>
    <row r="61" spans="4:4">
      <c r="D61" t="s">
        <v>1788</v>
      </c>
    </row>
    <row r="62" spans="4:4">
      <c r="D62" t="s">
        <v>1789</v>
      </c>
    </row>
    <row r="63" spans="4:4">
      <c r="D63" t="s">
        <v>1790</v>
      </c>
    </row>
    <row r="64" spans="4:4">
      <c r="D64" t="s">
        <v>1791</v>
      </c>
    </row>
    <row r="65" spans="4:4">
      <c r="D65" t="s">
        <v>1792</v>
      </c>
    </row>
    <row r="66" spans="4:4">
      <c r="D66" t="s">
        <v>1793</v>
      </c>
    </row>
    <row r="67" spans="4:4">
      <c r="D67" t="s">
        <v>1794</v>
      </c>
    </row>
    <row r="68" spans="4:4">
      <c r="D68" t="s">
        <v>1795</v>
      </c>
    </row>
    <row r="69" spans="4:4">
      <c r="D69" t="s">
        <v>1795</v>
      </c>
    </row>
    <row r="70" spans="4:4">
      <c r="D70" t="s">
        <v>1795</v>
      </c>
    </row>
    <row r="71" spans="4:4">
      <c r="D71" t="s">
        <v>1795</v>
      </c>
    </row>
    <row r="72" spans="4:4">
      <c r="D72" t="s">
        <v>1795</v>
      </c>
    </row>
    <row r="73" spans="4:4">
      <c r="D73" t="s">
        <v>1795</v>
      </c>
    </row>
    <row r="74" spans="4:4">
      <c r="D74" t="s">
        <v>1795</v>
      </c>
    </row>
    <row r="75" spans="4:4">
      <c r="D75" t="s">
        <v>1795</v>
      </c>
    </row>
    <row r="76" spans="4:4">
      <c r="D76" t="s">
        <v>1795</v>
      </c>
    </row>
    <row r="77" spans="4:4">
      <c r="D77" t="s">
        <v>1795</v>
      </c>
    </row>
    <row r="78" spans="4:4">
      <c r="D78" t="s">
        <v>1795</v>
      </c>
    </row>
    <row r="79" spans="4:4">
      <c r="D79" t="s">
        <v>1795</v>
      </c>
    </row>
    <row r="80" spans="4:4">
      <c r="D80" t="s">
        <v>1795</v>
      </c>
    </row>
    <row r="81" spans="4:4">
      <c r="D81" t="s">
        <v>1795</v>
      </c>
    </row>
    <row r="82" spans="4:4">
      <c r="D82" t="s">
        <v>1795</v>
      </c>
    </row>
    <row r="83" spans="4:4">
      <c r="D83" t="s">
        <v>1795</v>
      </c>
    </row>
    <row r="84" spans="4:4">
      <c r="D84" t="s">
        <v>1795</v>
      </c>
    </row>
    <row r="85" spans="4:4">
      <c r="D85" t="s">
        <v>1795</v>
      </c>
    </row>
    <row r="86" spans="4:4">
      <c r="D86" t="s">
        <v>1795</v>
      </c>
    </row>
    <row r="87" spans="4:4">
      <c r="D87" t="s">
        <v>1795</v>
      </c>
    </row>
    <row r="88" spans="4:4">
      <c r="D88" t="s">
        <v>1795</v>
      </c>
    </row>
    <row r="89" spans="4:4">
      <c r="D89" t="s">
        <v>1795</v>
      </c>
    </row>
    <row r="90" spans="4:4">
      <c r="D90" t="s">
        <v>1795</v>
      </c>
    </row>
    <row r="91" spans="4:4">
      <c r="D91" t="s">
        <v>1795</v>
      </c>
    </row>
    <row r="92" spans="4:4">
      <c r="D92" t="s">
        <v>1795</v>
      </c>
    </row>
    <row r="93" spans="4:4">
      <c r="D93" t="s">
        <v>1795</v>
      </c>
    </row>
    <row r="94" spans="4:4">
      <c r="D94" t="s">
        <v>1795</v>
      </c>
    </row>
    <row r="95" spans="4:4">
      <c r="D95" t="s">
        <v>1795</v>
      </c>
    </row>
    <row r="96" spans="4:4">
      <c r="D96" t="s">
        <v>1795</v>
      </c>
    </row>
    <row r="97" spans="4:4">
      <c r="D97" t="s">
        <v>1795</v>
      </c>
    </row>
    <row r="98" spans="4:4">
      <c r="D98" t="s">
        <v>1795</v>
      </c>
    </row>
    <row r="99" spans="4:4">
      <c r="D99" t="s">
        <v>1795</v>
      </c>
    </row>
    <row r="100" spans="4:4">
      <c r="D100" t="s">
        <v>1795</v>
      </c>
    </row>
    <row r="101" spans="4:4">
      <c r="D101" t="s">
        <v>1795</v>
      </c>
    </row>
    <row r="102" spans="4:4">
      <c r="D102" t="s">
        <v>1795</v>
      </c>
    </row>
    <row r="103" spans="4:4">
      <c r="D103" t="s">
        <v>1795</v>
      </c>
    </row>
  </sheetData>
  <autoFilter ref="C6:D103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Today's Selections</vt:lpstr>
      <vt:lpstr>TopRated</vt:lpstr>
      <vt:lpstr>Today</vt:lpstr>
      <vt:lpstr>2 Year Olds</vt:lpstr>
      <vt:lpstr>Sprints</vt:lpstr>
      <vt:lpstr>Main</vt:lpstr>
      <vt:lpstr>Headers</vt:lpstr>
      <vt:lpstr>DelDupe</vt:lpstr>
      <vt:lpstr>Sheet1</vt:lpstr>
      <vt:lpstr>Calculations</vt:lpstr>
      <vt:lpstr>1310 Newbury</vt:lpstr>
      <vt:lpstr>1325 Leopardstown</vt:lpstr>
      <vt:lpstr>1335 Galway</vt:lpstr>
      <vt:lpstr>1340 Newbury</vt:lpstr>
      <vt:lpstr>1345 Doncaster</vt:lpstr>
      <vt:lpstr>1350 Kelso</vt:lpstr>
      <vt:lpstr>1355 Leopardstown</vt:lpstr>
      <vt:lpstr>1400 Cheltenham</vt:lpstr>
      <vt:lpstr>1405 Galway</vt:lpstr>
      <vt:lpstr>1415 Doncaster</vt:lpstr>
      <vt:lpstr>1420 Newbury</vt:lpstr>
      <vt:lpstr>1425 Kelso</vt:lpstr>
      <vt:lpstr>1430 Leopardstown</vt:lpstr>
      <vt:lpstr>1435 Cheltenham</vt:lpstr>
      <vt:lpstr>1440 Galway</vt:lpstr>
      <vt:lpstr>1450 Newbury</vt:lpstr>
      <vt:lpstr>1455 Doncaster</vt:lpstr>
      <vt:lpstr>1500 Kelso</vt:lpstr>
      <vt:lpstr>1505 Leopardstown</vt:lpstr>
      <vt:lpstr>1510 Cheltenham</vt:lpstr>
      <vt:lpstr>1515 Galway</vt:lpstr>
      <vt:lpstr>1520 Newbury</vt:lpstr>
      <vt:lpstr>1525 Doncaster</vt:lpstr>
      <vt:lpstr>1535 Kelso</vt:lpstr>
      <vt:lpstr>1540 Leopardstown</vt:lpstr>
      <vt:lpstr>1545 Cheltenham</vt:lpstr>
      <vt:lpstr>1550 Galway</vt:lpstr>
      <vt:lpstr>1555 Newbury</vt:lpstr>
      <vt:lpstr>1605 Doncaster</vt:lpstr>
      <vt:lpstr>1610 Kelso</vt:lpstr>
      <vt:lpstr>1615 Leopardstown</vt:lpstr>
      <vt:lpstr>1620 Cheltenham</vt:lpstr>
      <vt:lpstr>1625 Galway</vt:lpstr>
      <vt:lpstr>1630 Newbury</vt:lpstr>
      <vt:lpstr>1635 Doncaster</vt:lpstr>
      <vt:lpstr>1640 Kelso</vt:lpstr>
      <vt:lpstr>1650 Leopardstown</vt:lpstr>
      <vt:lpstr>1655 Cheltenham</vt:lpstr>
      <vt:lpstr>1700 Galway</vt:lpstr>
      <vt:lpstr>1705 Newbury</vt:lpstr>
      <vt:lpstr>1710 Doncaster</vt:lpstr>
      <vt:lpstr>1715 Kelso</vt:lpstr>
      <vt:lpstr>1730 Cheltenham</vt:lpstr>
      <vt:lpstr>1735 Galway</vt:lpstr>
      <vt:lpstr>1745 Kempton</vt:lpstr>
      <vt:lpstr>1815 Kempton</vt:lpstr>
      <vt:lpstr>1845 Kempton</vt:lpstr>
      <vt:lpstr>1915 Kempton</vt:lpstr>
      <vt:lpstr>1945 Kempton</vt:lpstr>
      <vt:lpstr>2015 Kempton</vt:lpstr>
      <vt:lpstr>2045 Kempton</vt:lpstr>
      <vt:lpstr>Sheets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mrtoal</dc:creator>
  <cp:lastModifiedBy>Mystic</cp:lastModifiedBy>
  <dcterms:created xsi:type="dcterms:W3CDTF">2015-06-12T17:48:49Z</dcterms:created>
  <dcterms:modified xsi:type="dcterms:W3CDTF">2018-10-26T19:12:10Z</dcterms:modified>
</cp:coreProperties>
</file>